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drawings/drawing4.xml" ContentType="application/vnd.openxmlformats-officedocument.drawing+xml"/>
  <Override PartName="/xl/ctrlProps/ctrlProp1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codeName="{AE6600E7-7A62-396C-DE95-9942FA9DD81E}"/>
  <workbookPr codeName="ThisWorkbook" defaultThemeVersion="166925"/>
  <mc:AlternateContent xmlns:mc="http://schemas.openxmlformats.org/markup-compatibility/2006">
    <mc:Choice Requires="x15">
      <x15ac:absPath xmlns:x15ac="http://schemas.microsoft.com/office/spreadsheetml/2010/11/ac" url="G:\My Drive\R09 Risk Management\2022 Project Review\"/>
    </mc:Choice>
  </mc:AlternateContent>
  <xr:revisionPtr revIDLastSave="0" documentId="13_ncr:1_{8A4D9BFC-4E65-4C58-A506-720CF0DDCCC7}" xr6:coauthVersionLast="47" xr6:coauthVersionMax="47" xr10:uidLastSave="{00000000-0000-0000-0000-000000000000}"/>
  <bookViews>
    <workbookView xWindow="-93" yWindow="-93" windowWidth="25786" windowHeight="13866" tabRatio="642" firstSheet="2" activeTab="7" xr2:uid="{272AC286-F933-49B0-8ED4-DA6246370E18}"/>
  </bookViews>
  <sheets>
    <sheet name="HOME" sheetId="15" r:id="rId1"/>
    <sheet name="1-Hidden" sheetId="9" state="hidden" r:id="rId2"/>
    <sheet name="1 - Project Structuring" sheetId="11" r:id="rId3"/>
    <sheet name="2 - Risk Identification" sheetId="16" r:id="rId4"/>
    <sheet name="3 - Risk Assessment" sheetId="17" r:id="rId5"/>
    <sheet name="4 - Full Dashboard" sheetId="5" r:id="rId6"/>
    <sheet name="RiskSerializationData8" sheetId="145" state="hidden" r:id="rId7"/>
    <sheet name="4 - Summary Dashboard" sheetId="18" r:id="rId8"/>
    <sheet name="Summary Outputs" sheetId="143" r:id="rId9"/>
    <sheet name="Summary Inputs" sheetId="144" r:id="rId10"/>
  </sheets>
  <functionGroups builtInGroupCount="19"/>
  <definedNames>
    <definedName name="_AtRisk_ReportsSetting_ReportGraphOptions" hidden="1">"REP:VER:8.2.2GRA:OUT:00INS:00SUM:T00DET:T00SCE:02SC1:33DAT:2|TRUE,.75,1|TRUE,0,.25|TRUE,.9,1SE1:38DAT:3,10,2,.95,5,16,FALSE,0,TRUE,TRUE,TRUESE2:38DAT:3,10,2,.95,5,16,FALSE,0,TRUE,TRUE,TRUETSI:002SDA:FF"</definedName>
    <definedName name="_AtRisk_ReportsSetting_ReportMulitSelections" hidden="1">"REP:VER:8.2.2MUL:OUT:T10INS:T11SUM:T10DET:T10SEN:T11SCE:T11TEM:FSDA:T10"</definedName>
    <definedName name="_AtRisk_ReportsSetting_ReportOptions" hidden="1">"REP:VER:8.2.2OPT:RAP:01RWE:01RLS:04ROT:00RST:00RRT:03AGR:FAFN:102DAT:G:\My Drive\R09 Risk Management\2022 Project Review\Report-2022 UpdateVersion RiskTemplate v5.6(2).pdfOGR:T"</definedName>
    <definedName name="_AtRisk_ReportsSetting_ReportSelectedSimulationsDET" hidden="1">"AQA="</definedName>
    <definedName name="_AtRisk_ReportsSetting_ReportSelectedSimulationsINS" hidden="1">"AQA="</definedName>
    <definedName name="_AtRisk_ReportsSetting_ReportSelectedSimulationsOUT" hidden="1">"AQA="</definedName>
    <definedName name="_AtRisk_ReportsSetting_ReportSelectedSimulationsSCE" hidden="1">"AQA="</definedName>
    <definedName name="_AtRisk_ReportsSetting_ReportSelectedSimulationsSDA" hidden="1">"AQA="</definedName>
    <definedName name="_AtRisk_ReportsSetting_ReportSelectedSimulationsSEN" hidden="1">"AQA="</definedName>
    <definedName name="_AtRisk_ReportsSetting_ReportSelectedSimulationsSUM" hidden="1">"AQA="</definedName>
    <definedName name="_AtRisk_RiskReport" localSheetId="9" hidden="1">"=true"</definedName>
    <definedName name="_AtRisk_RiskReport" localSheetId="8" hidden="1">"=true"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BrowseRecords" localSheetId="6">RiskSerializationData8!$6:$10</definedName>
    <definedName name="Cost_Disruption">'1-Hidden'!$A$56:$A$65</definedName>
    <definedName name="Duration">'1-Hidden'!$A$68:$A$78</definedName>
    <definedName name="Opp_Mit">'1-Hidden'!$B$104</definedName>
    <definedName name="Opp_Unmit">'1-Hidden'!$B$102</definedName>
    <definedName name="Pal_Workbook_GUID" hidden="1">"WDI9FHBU2U9GGYRRFTGDVLDJ"</definedName>
    <definedName name="Proj_Phases_Codes">'1-Hidden'!$A$41:$B$53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"$E$10"</definedName>
    <definedName name="RiskSelectedNameCell1" hidden="1">"$D$10"</definedName>
    <definedName name="RiskSelectedNameCell2" hidden="1">"$D$7"</definedName>
    <definedName name="RiskSimulationResultsStorageLocation" hidden="1">"2"</definedName>
    <definedName name="RiskStandardRecalc" hidden="1">0</definedName>
    <definedName name="RiskUpdateDisplay" hidden="1">FALSE</definedName>
    <definedName name="RiskUseDifferentSeedForEachSim" hidden="1">FALSE</definedName>
    <definedName name="RiskUseFixedSeed" hidden="1">FALSE</definedName>
    <definedName name="RiskUseMultipleCPUs" hidden="1">FALSE</definedName>
    <definedName name="SerializationHeader" localSheetId="6">RiskSerializationData8!$A$1:$B$3</definedName>
    <definedName name="Thrt_Mit">'1-Hidden'!$B$103</definedName>
    <definedName name="Thrt_Unmit">'1-Hidden'!$B$101</definedName>
  </definedNames>
  <calcPr calcId="191029"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 i="145" l="1"/>
  <c r="A10" i="145"/>
  <c r="P9" i="145"/>
  <c r="A9" i="145"/>
  <c r="A8" i="145"/>
  <c r="A7" i="145"/>
  <c r="A6" i="145"/>
  <c r="D23" i="17" a="1"/>
  <c r="D23" i="17"/>
  <c r="K23" i="17" a="1"/>
  <c r="K23" i="17"/>
  <c r="M23" i="17"/>
  <c r="D24" i="17" a="1"/>
  <c r="D24" i="17"/>
  <c r="M24" i="17"/>
  <c r="D25" i="17" a="1"/>
  <c r="D25" i="17"/>
  <c r="M25" i="17"/>
  <c r="D56" i="17" a="1"/>
  <c r="D56" i="17"/>
  <c r="M56" i="17"/>
  <c r="F16" i="5"/>
  <c r="I16" i="5"/>
  <c r="H35" i="5"/>
  <c r="J35" i="5"/>
  <c r="H39" i="5"/>
  <c r="H40" i="5" a="1"/>
  <c r="H40" i="5"/>
  <c r="E23" i="18"/>
  <c r="E20" i="18"/>
  <c r="D20" i="17" a="1"/>
  <c r="D20" i="17"/>
  <c r="G20" i="17" a="1"/>
  <c r="G20" i="17"/>
  <c r="I20" i="17"/>
  <c r="D30" i="17" a="1"/>
  <c r="D30" i="17"/>
  <c r="G30" i="17" a="1"/>
  <c r="G30" i="17"/>
  <c r="I30" i="17"/>
  <c r="E13" i="5"/>
  <c r="D10" i="17" a="1"/>
  <c r="D10" i="17"/>
  <c r="G10" i="17" a="1"/>
  <c r="G10" i="17"/>
  <c r="I10" i="17"/>
  <c r="D15" i="17" a="1"/>
  <c r="D15" i="17"/>
  <c r="G15" i="17" a="1"/>
  <c r="G15" i="17"/>
  <c r="I15" i="17"/>
  <c r="D17" i="17" a="1"/>
  <c r="D17" i="17"/>
  <c r="G17" i="17" a="1"/>
  <c r="G17" i="17"/>
  <c r="I17" i="17"/>
  <c r="D18" i="17" a="1"/>
  <c r="D18" i="17"/>
  <c r="G18" i="17" a="1"/>
  <c r="G18" i="17"/>
  <c r="I18" i="17"/>
  <c r="G23" i="17" a="1"/>
  <c r="G23" i="17"/>
  <c r="I23" i="17"/>
  <c r="G24" i="17" a="1"/>
  <c r="G24" i="17"/>
  <c r="I24" i="17"/>
  <c r="G25" i="17" a="1"/>
  <c r="G25" i="17"/>
  <c r="I25" i="17"/>
  <c r="D27" i="17" a="1"/>
  <c r="D27" i="17"/>
  <c r="I27" i="17"/>
  <c r="D48" i="17" a="1"/>
  <c r="D48" i="17"/>
  <c r="I48" i="17"/>
  <c r="G49" i="17" a="1"/>
  <c r="G49" i="17"/>
  <c r="I49" i="17"/>
  <c r="D55" i="17" a="1"/>
  <c r="D55" i="17"/>
  <c r="I55" i="17"/>
  <c r="I56" i="17"/>
  <c r="G57" i="17" a="1"/>
  <c r="G57" i="17"/>
  <c r="I57" i="17"/>
  <c r="E16" i="5"/>
  <c r="E19" i="5" a="1"/>
  <c r="E19" i="5"/>
  <c r="E12" i="18"/>
  <c r="H13" i="5"/>
  <c r="H16" i="5"/>
  <c r="H19" i="5" a="1"/>
  <c r="H19" i="5"/>
  <c r="E13" i="18"/>
  <c r="J55" i="11" a="1"/>
  <c r="J55" i="11"/>
  <c r="F57" i="11"/>
  <c r="J56" i="11" a="1"/>
  <c r="J56" i="11"/>
  <c r="F60" i="11"/>
  <c r="F61" i="11"/>
  <c r="E10" i="18"/>
  <c r="K13" i="5"/>
  <c r="O56" i="17" a="1"/>
  <c r="O56" i="17"/>
  <c r="Q56" i="17"/>
  <c r="G16" i="5"/>
  <c r="J16" i="5"/>
  <c r="K16" i="5"/>
  <c r="K19" i="5" a="1"/>
  <c r="K19" i="5"/>
  <c r="AZ56" i="17" a="1"/>
  <c r="AZ56" i="17"/>
  <c r="AZ57" i="17" a="1"/>
  <c r="AZ57" i="17"/>
  <c r="AZ58" i="17" a="1"/>
  <c r="AZ58" i="17"/>
  <c r="AZ59" i="17" a="1"/>
  <c r="AZ59" i="17"/>
  <c r="AZ60" i="17" a="1"/>
  <c r="AZ60" i="17"/>
  <c r="AZ61" i="17" a="1"/>
  <c r="AZ61" i="17"/>
  <c r="AZ62" i="17" a="1"/>
  <c r="AZ62" i="17"/>
  <c r="AZ63" i="17" a="1"/>
  <c r="AZ63" i="17"/>
  <c r="AZ64" i="17" a="1"/>
  <c r="AZ64" i="17"/>
  <c r="AZ65" i="17" a="1"/>
  <c r="AZ65" i="17"/>
  <c r="AZ66" i="17" a="1"/>
  <c r="AZ66" i="17"/>
  <c r="AZ67" i="17" a="1"/>
  <c r="AZ67" i="17"/>
  <c r="AZ68" i="17" a="1"/>
  <c r="AZ68" i="17"/>
  <c r="AZ69" i="17" a="1"/>
  <c r="AZ69" i="17"/>
  <c r="AZ70" i="17" a="1"/>
  <c r="AZ70" i="17"/>
  <c r="AZ71" i="17" a="1"/>
  <c r="AZ71" i="17"/>
  <c r="AZ72" i="17" a="1"/>
  <c r="AZ72" i="17"/>
  <c r="AZ73" i="17" a="1"/>
  <c r="AZ73" i="17"/>
  <c r="AZ74" i="17" a="1"/>
  <c r="AZ74" i="17"/>
  <c r="AZ75" i="17" a="1"/>
  <c r="AZ75" i="17"/>
  <c r="AZ76" i="17" a="1"/>
  <c r="AZ76" i="17"/>
  <c r="AZ77" i="17" a="1"/>
  <c r="AZ77" i="17"/>
  <c r="AZ78" i="17" a="1"/>
  <c r="AZ78" i="17"/>
  <c r="AZ79" i="17" a="1"/>
  <c r="AZ79" i="17"/>
  <c r="AZ80" i="17" a="1"/>
  <c r="AZ80" i="17"/>
  <c r="AZ81" i="17" a="1"/>
  <c r="AZ81" i="17"/>
  <c r="AZ82" i="17" a="1"/>
  <c r="AZ82" i="17"/>
  <c r="AZ83" i="17" a="1"/>
  <c r="AZ83" i="17"/>
  <c r="AZ84" i="17" a="1"/>
  <c r="AZ84" i="17"/>
  <c r="AZ85" i="17" a="1"/>
  <c r="AZ85" i="17"/>
  <c r="AZ86" i="17" a="1"/>
  <c r="AZ86" i="17"/>
  <c r="AZ87" i="17" a="1"/>
  <c r="AZ87" i="17"/>
  <c r="AZ88" i="17" a="1"/>
  <c r="AZ88" i="17"/>
  <c r="AZ89" i="17" a="1"/>
  <c r="AZ89" i="17"/>
  <c r="AZ90" i="17" a="1"/>
  <c r="AZ90" i="17"/>
  <c r="AZ91" i="17" a="1"/>
  <c r="AZ91" i="17"/>
  <c r="AZ92" i="17" a="1"/>
  <c r="AZ92" i="17"/>
  <c r="AZ93" i="17" a="1"/>
  <c r="AZ93" i="17"/>
  <c r="AZ94" i="17" a="1"/>
  <c r="AZ94" i="17"/>
  <c r="AZ95" i="17" a="1"/>
  <c r="AZ95" i="17"/>
  <c r="AZ96" i="17" a="1"/>
  <c r="AZ96" i="17"/>
  <c r="AZ97" i="17" a="1"/>
  <c r="AZ97" i="17"/>
  <c r="AZ98" i="17" a="1"/>
  <c r="AZ98" i="17"/>
  <c r="AZ99" i="17" a="1"/>
  <c r="AZ99" i="17"/>
  <c r="AZ100" i="17" a="1"/>
  <c r="AZ100" i="17"/>
  <c r="AZ101" i="17" a="1"/>
  <c r="AZ101" i="17"/>
  <c r="AZ102" i="17" a="1"/>
  <c r="AZ102" i="17"/>
  <c r="AZ103" i="17" a="1"/>
  <c r="AZ103" i="17"/>
  <c r="AZ104" i="17" a="1"/>
  <c r="AZ104" i="17"/>
  <c r="AZ105" i="17" a="1"/>
  <c r="AZ105" i="17"/>
  <c r="AZ106" i="17" a="1"/>
  <c r="AZ106" i="17"/>
  <c r="AZ107" i="17" a="1"/>
  <c r="AZ107" i="17"/>
  <c r="AZ108" i="17" a="1"/>
  <c r="AZ108" i="17"/>
  <c r="AZ55" i="17" a="1"/>
  <c r="AZ55" i="17"/>
  <c r="AZ48" i="17" a="1"/>
  <c r="AZ48" i="17"/>
  <c r="AZ49" i="17" a="1"/>
  <c r="AZ49" i="17"/>
  <c r="AZ50" i="17" a="1"/>
  <c r="AZ50" i="17"/>
  <c r="AZ51" i="17" a="1"/>
  <c r="AZ51" i="17"/>
  <c r="AZ52" i="17" a="1"/>
  <c r="AZ52" i="17"/>
  <c r="AZ53" i="17" a="1"/>
  <c r="AZ53" i="17"/>
  <c r="AZ54" i="17" a="1"/>
  <c r="AZ54" i="17"/>
  <c r="AZ39" i="17" a="1"/>
  <c r="AZ39" i="17"/>
  <c r="AZ40" i="17" a="1"/>
  <c r="AZ40" i="17"/>
  <c r="AZ41" i="17" a="1"/>
  <c r="AZ41" i="17"/>
  <c r="AZ42" i="17" a="1"/>
  <c r="AZ42" i="17"/>
  <c r="AZ43" i="17" a="1"/>
  <c r="AZ43" i="17"/>
  <c r="AZ44" i="17" a="1"/>
  <c r="AZ44" i="17"/>
  <c r="AZ45" i="17" a="1"/>
  <c r="AZ45" i="17"/>
  <c r="AZ46" i="17" a="1"/>
  <c r="AZ46" i="17"/>
  <c r="AZ47" i="17" a="1"/>
  <c r="AZ47" i="17"/>
  <c r="K39" i="17" a="1"/>
  <c r="K39" i="17"/>
  <c r="AZ30" i="17" a="1"/>
  <c r="AZ30" i="17"/>
  <c r="AZ31" i="17" a="1"/>
  <c r="AZ31" i="17"/>
  <c r="AZ32" i="17" a="1"/>
  <c r="AZ32" i="17"/>
  <c r="AZ33" i="17" a="1"/>
  <c r="AZ33" i="17"/>
  <c r="AZ34" i="17" a="1"/>
  <c r="AZ34" i="17"/>
  <c r="AZ35" i="17" a="1"/>
  <c r="AZ35" i="17"/>
  <c r="AZ36" i="17" a="1"/>
  <c r="AZ36" i="17"/>
  <c r="AZ37" i="17" a="1"/>
  <c r="AZ37" i="17"/>
  <c r="AZ38" i="17" a="1"/>
  <c r="AZ38" i="17"/>
  <c r="AZ27" i="17" a="1"/>
  <c r="AZ27" i="17"/>
  <c r="AZ28" i="17" a="1"/>
  <c r="AZ28" i="17"/>
  <c r="AZ29" i="17" a="1"/>
  <c r="AZ29" i="17"/>
  <c r="AZ25" i="17" a="1"/>
  <c r="AZ25" i="17"/>
  <c r="AZ26" i="17" a="1"/>
  <c r="AZ26" i="17"/>
  <c r="AZ24" i="17" a="1"/>
  <c r="AZ24" i="17"/>
  <c r="AZ23" i="17" a="1"/>
  <c r="AZ23" i="17"/>
  <c r="AZ20" i="17" a="1"/>
  <c r="AZ20" i="17"/>
  <c r="AZ21" i="17" a="1"/>
  <c r="AZ21" i="17"/>
  <c r="AZ22" i="17" a="1"/>
  <c r="AZ22" i="17"/>
  <c r="K20" i="17" a="1"/>
  <c r="K20" i="17"/>
  <c r="AZ18" i="17" a="1"/>
  <c r="AZ18" i="17"/>
  <c r="AZ19" i="17" a="1"/>
  <c r="AZ19" i="17"/>
  <c r="AZ17" i="17" a="1"/>
  <c r="AZ17" i="17"/>
  <c r="AZ15" i="17" a="1"/>
  <c r="AZ15" i="17"/>
  <c r="AZ16" i="17" a="1"/>
  <c r="AZ16" i="17"/>
  <c r="K15" i="17" a="1"/>
  <c r="K15" i="17"/>
  <c r="AZ10" i="17" a="1"/>
  <c r="AZ10" i="17"/>
  <c r="AZ11" i="17" a="1"/>
  <c r="AZ11" i="17"/>
  <c r="AZ12" i="17" a="1"/>
  <c r="AZ12" i="17"/>
  <c r="AZ13" i="17" a="1"/>
  <c r="AZ13" i="17"/>
  <c r="AZ14" i="17" a="1"/>
  <c r="AZ14" i="17"/>
  <c r="AZ9" i="17" a="1"/>
  <c r="AZ9" i="17"/>
  <c r="D113" i="11" a="1"/>
  <c r="D113" i="11"/>
  <c r="E103" i="11"/>
  <c r="E106" i="11"/>
  <c r="D110" i="11" a="1"/>
  <c r="D110" i="11"/>
  <c r="M20" i="17"/>
  <c r="M30" i="17"/>
  <c r="M39" i="17"/>
  <c r="B40" i="5"/>
  <c r="D10" i="18"/>
  <c r="M57" i="17"/>
  <c r="M58" i="17"/>
  <c r="M59" i="17"/>
  <c r="M60" i="17"/>
  <c r="M9" i="17"/>
  <c r="M10" i="17"/>
  <c r="M11" i="17"/>
  <c r="M12" i="17"/>
  <c r="M13" i="17"/>
  <c r="M14" i="17"/>
  <c r="M15" i="17"/>
  <c r="M16" i="17"/>
  <c r="M17" i="17"/>
  <c r="M18" i="17"/>
  <c r="M19" i="17"/>
  <c r="M21" i="17"/>
  <c r="M22" i="17"/>
  <c r="M26" i="17"/>
  <c r="M27" i="17"/>
  <c r="M28" i="17"/>
  <c r="M29" i="17"/>
  <c r="M31" i="17"/>
  <c r="M32" i="17"/>
  <c r="M33" i="17"/>
  <c r="M34" i="17"/>
  <c r="M35" i="17"/>
  <c r="M36" i="17"/>
  <c r="M37" i="17"/>
  <c r="M38" i="17"/>
  <c r="M40" i="17"/>
  <c r="M41" i="17"/>
  <c r="M42" i="17"/>
  <c r="M43" i="17"/>
  <c r="M44" i="17"/>
  <c r="M45" i="17"/>
  <c r="M46" i="17"/>
  <c r="M47" i="17"/>
  <c r="M48" i="17"/>
  <c r="M49" i="17"/>
  <c r="M50" i="17"/>
  <c r="M51" i="17"/>
  <c r="M52" i="17"/>
  <c r="M53" i="17"/>
  <c r="M54" i="17"/>
  <c r="M55" i="17"/>
  <c r="M61" i="17"/>
  <c r="M62" i="17"/>
  <c r="M63" i="17"/>
  <c r="M64" i="17"/>
  <c r="M65" i="17"/>
  <c r="M66" i="17"/>
  <c r="M67" i="17"/>
  <c r="M68" i="17"/>
  <c r="M69" i="17"/>
  <c r="M70" i="17"/>
  <c r="M71" i="17"/>
  <c r="M72" i="17"/>
  <c r="M73" i="17"/>
  <c r="M74" i="17"/>
  <c r="M75" i="17"/>
  <c r="M76" i="17"/>
  <c r="M77" i="17"/>
  <c r="M78" i="17"/>
  <c r="M79"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F106" i="11"/>
  <c r="C16" i="5"/>
  <c r="C25" i="5"/>
  <c r="I25" i="5"/>
  <c r="H38" i="5"/>
  <c r="D112" i="11"/>
  <c r="I31" i="17"/>
  <c r="I38" i="17"/>
  <c r="I39" i="17"/>
  <c r="I40" i="17"/>
  <c r="I9" i="17"/>
  <c r="I11" i="17"/>
  <c r="I12" i="17"/>
  <c r="I13" i="17"/>
  <c r="I14" i="17"/>
  <c r="I16" i="17"/>
  <c r="I19" i="17"/>
  <c r="I21" i="17"/>
  <c r="I22" i="17"/>
  <c r="I26" i="17"/>
  <c r="I28" i="17"/>
  <c r="I29" i="17"/>
  <c r="I32" i="17"/>
  <c r="I33" i="17"/>
  <c r="I34" i="17"/>
  <c r="I35" i="17"/>
  <c r="I36" i="17"/>
  <c r="I37" i="17"/>
  <c r="I41" i="17"/>
  <c r="I42" i="17"/>
  <c r="I43" i="17"/>
  <c r="I44" i="17"/>
  <c r="I45" i="17"/>
  <c r="I46" i="17"/>
  <c r="I47" i="17"/>
  <c r="I50" i="17"/>
  <c r="I51" i="17"/>
  <c r="I52" i="17"/>
  <c r="I53" i="17"/>
  <c r="I54" i="17"/>
  <c r="I58" i="17"/>
  <c r="I59" i="17"/>
  <c r="I60" i="17"/>
  <c r="I61" i="17"/>
  <c r="I62" i="17"/>
  <c r="I63" i="17"/>
  <c r="I64" i="17"/>
  <c r="I65" i="17"/>
  <c r="I66" i="17"/>
  <c r="I67" i="17"/>
  <c r="I68" i="17"/>
  <c r="I69" i="17"/>
  <c r="I70" i="17"/>
  <c r="I71" i="17"/>
  <c r="I72" i="17"/>
  <c r="I73" i="17"/>
  <c r="I74" i="17"/>
  <c r="I75" i="17"/>
  <c r="I76" i="17"/>
  <c r="I77" i="17"/>
  <c r="I78" i="17"/>
  <c r="I79"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E9" i="5"/>
  <c r="E10" i="5"/>
  <c r="E11" i="5"/>
  <c r="E12" i="5"/>
  <c r="E14" i="5"/>
  <c r="E15" i="5"/>
  <c r="E17" i="5"/>
  <c r="E18" i="5"/>
  <c r="D103" i="11"/>
  <c r="B13" i="5"/>
  <c r="D106" i="11"/>
  <c r="B16" i="5"/>
  <c r="D99" i="11"/>
  <c r="B9" i="5"/>
  <c r="H9" i="5"/>
  <c r="D100" i="11"/>
  <c r="B10" i="5"/>
  <c r="H10" i="5"/>
  <c r="D101" i="11"/>
  <c r="B11" i="5"/>
  <c r="H11" i="5"/>
  <c r="D102" i="11"/>
  <c r="B12" i="5"/>
  <c r="H12" i="5"/>
  <c r="D104" i="11"/>
  <c r="B14" i="5"/>
  <c r="H14" i="5"/>
  <c r="D105" i="11"/>
  <c r="B15" i="5"/>
  <c r="H15" i="5"/>
  <c r="J70" i="11"/>
  <c r="L70" i="11"/>
  <c r="J71" i="11"/>
  <c r="L71" i="11"/>
  <c r="J72" i="11"/>
  <c r="L72" i="11"/>
  <c r="J73" i="11"/>
  <c r="L73" i="11"/>
  <c r="J74" i="11"/>
  <c r="L74" i="11"/>
  <c r="L75" i="11"/>
  <c r="G76" i="11"/>
  <c r="D108" i="11"/>
  <c r="B18" i="5"/>
  <c r="H18" i="5"/>
  <c r="P70" i="11"/>
  <c r="P71" i="11"/>
  <c r="P72" i="11"/>
  <c r="P73" i="11"/>
  <c r="P74" i="11"/>
  <c r="P75" i="11"/>
  <c r="F94" i="11"/>
  <c r="G94" i="11"/>
  <c r="E53" i="11"/>
  <c r="F20" i="11"/>
  <c r="F53" i="11"/>
  <c r="E99" i="11"/>
  <c r="E54" i="11"/>
  <c r="E21" i="11"/>
  <c r="F21" i="11"/>
  <c r="F54" i="11"/>
  <c r="E100" i="11"/>
  <c r="E55" i="11"/>
  <c r="F22" i="11"/>
  <c r="E23" i="11"/>
  <c r="F23" i="11"/>
  <c r="F55" i="11"/>
  <c r="E101" i="11"/>
  <c r="E56" i="11"/>
  <c r="E24" i="11"/>
  <c r="F24" i="11"/>
  <c r="F56" i="11"/>
  <c r="E102" i="11"/>
  <c r="E57" i="11"/>
  <c r="E26" i="11"/>
  <c r="E58" i="11"/>
  <c r="F27" i="11"/>
  <c r="E28" i="11"/>
  <c r="F58" i="11"/>
  <c r="E104" i="11"/>
  <c r="E59" i="11"/>
  <c r="E29" i="11"/>
  <c r="F29" i="11"/>
  <c r="F59" i="11"/>
  <c r="E105" i="11"/>
  <c r="E60" i="11"/>
  <c r="E75" i="11"/>
  <c r="E107" i="11"/>
  <c r="K70" i="11"/>
  <c r="K71" i="11"/>
  <c r="K72" i="11"/>
  <c r="K73" i="11"/>
  <c r="K74" i="11"/>
  <c r="K75" i="11"/>
  <c r="G75" i="11"/>
  <c r="E108" i="11"/>
  <c r="M71" i="11"/>
  <c r="O71" i="11"/>
  <c r="M70" i="11"/>
  <c r="O70" i="11"/>
  <c r="M72" i="11"/>
  <c r="O72" i="11"/>
  <c r="M73" i="11"/>
  <c r="O73" i="11"/>
  <c r="M74" i="11"/>
  <c r="O74" i="11"/>
  <c r="O75" i="11"/>
  <c r="H76" i="11"/>
  <c r="F93" i="11"/>
  <c r="Q108" i="17"/>
  <c r="Q107" i="17"/>
  <c r="Q106" i="17"/>
  <c r="Q105" i="17"/>
  <c r="Q104" i="17"/>
  <c r="Q103" i="17"/>
  <c r="Q102" i="17"/>
  <c r="Q101" i="17"/>
  <c r="Q100" i="17"/>
  <c r="Q99" i="17"/>
  <c r="Q98" i="17"/>
  <c r="Q97" i="17"/>
  <c r="Q96" i="17"/>
  <c r="Q95" i="17"/>
  <c r="Q94" i="17"/>
  <c r="Q93" i="17"/>
  <c r="Q92" i="17"/>
  <c r="Q91" i="17"/>
  <c r="Q90" i="17"/>
  <c r="Q89" i="17"/>
  <c r="Q88" i="17"/>
  <c r="Q87" i="17"/>
  <c r="Q86" i="17"/>
  <c r="Q85" i="17"/>
  <c r="Q84" i="17"/>
  <c r="Q83" i="17"/>
  <c r="Q82" i="17"/>
  <c r="Q81" i="17"/>
  <c r="Q80" i="17"/>
  <c r="Q79" i="17"/>
  <c r="Q78" i="17"/>
  <c r="Q77" i="17"/>
  <c r="Q76" i="17"/>
  <c r="Q75" i="17"/>
  <c r="Q74" i="17"/>
  <c r="Q73" i="17"/>
  <c r="Q72" i="17"/>
  <c r="Q71" i="17"/>
  <c r="Q70" i="17"/>
  <c r="Q69" i="17"/>
  <c r="Q68" i="17"/>
  <c r="Q67" i="17"/>
  <c r="Q66" i="17"/>
  <c r="Q65" i="17"/>
  <c r="Q64" i="17"/>
  <c r="Q63" i="17"/>
  <c r="Q62" i="17"/>
  <c r="Q61" i="17"/>
  <c r="Q60" i="17"/>
  <c r="Q59" i="17"/>
  <c r="Q58" i="17"/>
  <c r="Q57" i="17"/>
  <c r="Q55" i="17"/>
  <c r="Q54" i="17"/>
  <c r="Q53" i="17"/>
  <c r="Q52" i="17"/>
  <c r="Q51" i="17"/>
  <c r="Q50" i="17"/>
  <c r="Q49" i="17"/>
  <c r="Q48" i="17"/>
  <c r="Q47" i="17"/>
  <c r="Q46" i="17"/>
  <c r="Q45" i="17"/>
  <c r="Q44" i="17"/>
  <c r="Q43" i="17"/>
  <c r="Q42" i="17"/>
  <c r="Q41" i="17"/>
  <c r="Q40" i="17"/>
  <c r="Q39" i="17"/>
  <c r="Q38" i="17"/>
  <c r="Q37" i="17"/>
  <c r="Q36" i="17"/>
  <c r="Q35" i="17"/>
  <c r="Q34" i="17"/>
  <c r="Q33" i="17"/>
  <c r="Q32" i="17"/>
  <c r="Q31" i="17"/>
  <c r="Q30" i="17"/>
  <c r="Q29" i="17"/>
  <c r="Q28" i="17"/>
  <c r="Q27" i="17"/>
  <c r="Q26" i="17"/>
  <c r="Q25" i="17"/>
  <c r="Q24" i="17"/>
  <c r="Q23" i="17"/>
  <c r="Q22" i="17"/>
  <c r="Q21" i="17"/>
  <c r="Q20" i="17"/>
  <c r="Q19" i="17"/>
  <c r="Q18" i="17"/>
  <c r="Q17" i="17"/>
  <c r="Q16" i="17"/>
  <c r="Q15" i="17"/>
  <c r="Q14" i="17"/>
  <c r="Q13" i="17"/>
  <c r="Q12" i="17"/>
  <c r="Q11" i="17"/>
  <c r="Q10" i="17"/>
  <c r="Q9" i="17"/>
  <c r="E31" i="11"/>
  <c r="F31" i="11"/>
  <c r="H30" i="11"/>
  <c r="I30" i="11"/>
  <c r="G30" i="11"/>
  <c r="E35" i="5"/>
  <c r="H28" i="11"/>
  <c r="G28" i="11"/>
  <c r="D32" i="5"/>
  <c r="I26" i="11"/>
  <c r="G26" i="11"/>
  <c r="E31" i="5"/>
  <c r="F25" i="11"/>
  <c r="I25" i="11"/>
  <c r="G30" i="5"/>
  <c r="G24" i="11"/>
  <c r="G10" i="5"/>
  <c r="G11" i="5"/>
  <c r="G12" i="5"/>
  <c r="G13" i="5"/>
  <c r="G14" i="5"/>
  <c r="G15" i="5"/>
  <c r="G17" i="5"/>
  <c r="G18" i="5"/>
  <c r="G9" i="5"/>
  <c r="F18" i="5"/>
  <c r="F17" i="5"/>
  <c r="F10" i="5"/>
  <c r="F9" i="5"/>
  <c r="B38" i="5"/>
  <c r="E18" i="18"/>
  <c r="B37" i="5"/>
  <c r="B36" i="5"/>
  <c r="D35" i="5"/>
  <c r="C35" i="5"/>
  <c r="B35" i="5"/>
  <c r="I34" i="5"/>
  <c r="F34" i="5"/>
  <c r="E34" i="5"/>
  <c r="B34" i="5"/>
  <c r="L33" i="5"/>
  <c r="M33" i="5"/>
  <c r="D33" i="5"/>
  <c r="B33" i="5"/>
  <c r="E32" i="5"/>
  <c r="C32" i="5"/>
  <c r="B32" i="5"/>
  <c r="H32" i="5"/>
  <c r="J32" i="5"/>
  <c r="F31" i="5"/>
  <c r="D31" i="5"/>
  <c r="B31" i="5"/>
  <c r="F30" i="5"/>
  <c r="E30" i="5"/>
  <c r="C30" i="5"/>
  <c r="B30" i="5"/>
  <c r="H30" i="5"/>
  <c r="J30" i="5"/>
  <c r="M30" i="5"/>
  <c r="F29" i="5"/>
  <c r="B29" i="5"/>
  <c r="B28" i="5"/>
  <c r="E27" i="5"/>
  <c r="C27" i="5"/>
  <c r="B27" i="5"/>
  <c r="H27" i="5"/>
  <c r="J27" i="5"/>
  <c r="B26" i="5"/>
  <c r="B25" i="5"/>
  <c r="D111" i="11"/>
  <c r="B39" i="5"/>
  <c r="E19" i="18"/>
  <c r="F108" i="11"/>
  <c r="C18" i="5"/>
  <c r="I18" i="5"/>
  <c r="H37" i="5"/>
  <c r="F107" i="11"/>
  <c r="C17" i="5"/>
  <c r="I17" i="5"/>
  <c r="H36" i="5"/>
  <c r="H106" i="11"/>
  <c r="G107" i="11"/>
  <c r="H107" i="11"/>
  <c r="G106" i="11"/>
  <c r="H105" i="11"/>
  <c r="F105" i="11"/>
  <c r="C15" i="5"/>
  <c r="F15" i="5"/>
  <c r="I15" i="5"/>
  <c r="H34" i="5"/>
  <c r="J34" i="5"/>
  <c r="M34" i="5"/>
  <c r="F104" i="11"/>
  <c r="C14" i="5"/>
  <c r="F14" i="5"/>
  <c r="I14" i="5"/>
  <c r="H33" i="5"/>
  <c r="K33" i="5"/>
  <c r="L32" i="5"/>
  <c r="H103" i="11"/>
  <c r="F103" i="11"/>
  <c r="C13" i="5"/>
  <c r="F13" i="5"/>
  <c r="I13" i="5"/>
  <c r="H31" i="5"/>
  <c r="F102" i="11"/>
  <c r="C12" i="5"/>
  <c r="F12" i="5"/>
  <c r="I12" i="5"/>
  <c r="H29" i="5"/>
  <c r="K29" i="5"/>
  <c r="F101" i="11"/>
  <c r="C11" i="5"/>
  <c r="F100" i="11"/>
  <c r="C10" i="5"/>
  <c r="I10" i="5"/>
  <c r="H26" i="5"/>
  <c r="G99" i="11"/>
  <c r="F99" i="11"/>
  <c r="C9" i="5"/>
  <c r="I9" i="5"/>
  <c r="H25" i="5"/>
  <c r="D17" i="5"/>
  <c r="J17" i="5"/>
  <c r="F92" i="11"/>
  <c r="D16" i="5"/>
  <c r="F91" i="11"/>
  <c r="G91" i="11"/>
  <c r="F90" i="11"/>
  <c r="D14" i="5"/>
  <c r="J14" i="5"/>
  <c r="K14" i="5"/>
  <c r="F89" i="11"/>
  <c r="D13" i="5"/>
  <c r="J13" i="5"/>
  <c r="F88" i="11"/>
  <c r="G88" i="11"/>
  <c r="F87" i="11"/>
  <c r="G87" i="11"/>
  <c r="F86" i="11"/>
  <c r="D10" i="5"/>
  <c r="F85" i="11"/>
  <c r="D9" i="5"/>
  <c r="J9" i="5"/>
  <c r="F75" i="11"/>
  <c r="N74" i="11"/>
  <c r="I74" i="11"/>
  <c r="N73" i="11"/>
  <c r="I73" i="11"/>
  <c r="N72" i="11"/>
  <c r="I72" i="11"/>
  <c r="N71" i="11"/>
  <c r="I71" i="11"/>
  <c r="N70" i="11"/>
  <c r="N75" i="11"/>
  <c r="H75" i="11"/>
  <c r="I70" i="11"/>
  <c r="F35" i="5"/>
  <c r="G35" i="5"/>
  <c r="C34" i="5"/>
  <c r="F33" i="5"/>
  <c r="G31" i="5"/>
  <c r="D30" i="5"/>
  <c r="E29" i="5"/>
  <c r="D27" i="5"/>
  <c r="C38" i="9"/>
  <c r="D38" i="9"/>
  <c r="C39" i="9"/>
  <c r="D39" i="9"/>
  <c r="F39" i="9"/>
  <c r="E39" i="9"/>
  <c r="F38" i="9"/>
  <c r="E38" i="9"/>
  <c r="F37" i="9"/>
  <c r="E37" i="9"/>
  <c r="G37" i="9"/>
  <c r="C36" i="9"/>
  <c r="D36" i="9"/>
  <c r="G36" i="9"/>
  <c r="F35" i="9"/>
  <c r="E35" i="9"/>
  <c r="F34" i="9"/>
  <c r="D34" i="9"/>
  <c r="G34" i="9"/>
  <c r="G33" i="9"/>
  <c r="E33" i="9"/>
  <c r="D32" i="9"/>
  <c r="G32" i="9"/>
  <c r="E31" i="9"/>
  <c r="D29" i="9"/>
  <c r="D27" i="9"/>
  <c r="C28" i="9"/>
  <c r="D28" i="9"/>
  <c r="D15" i="9"/>
  <c r="E12" i="9"/>
  <c r="D12" i="9"/>
  <c r="G12" i="9"/>
  <c r="D9" i="9"/>
  <c r="D7" i="9"/>
  <c r="C8" i="9"/>
  <c r="D8" i="9"/>
  <c r="C10" i="9"/>
  <c r="D10" i="9"/>
  <c r="G104" i="11"/>
  <c r="E61" i="11"/>
  <c r="C36" i="5"/>
  <c r="G93" i="11"/>
  <c r="D15" i="5"/>
  <c r="J15" i="5"/>
  <c r="K15" i="5"/>
  <c r="G90" i="11"/>
  <c r="D11" i="5"/>
  <c r="J11" i="5"/>
  <c r="K11" i="5"/>
  <c r="G85" i="11"/>
  <c r="D26" i="5"/>
  <c r="C26" i="5"/>
  <c r="G100" i="11"/>
  <c r="D25" i="5"/>
  <c r="H99" i="11"/>
  <c r="G89" i="11"/>
  <c r="G92" i="11"/>
  <c r="D61" i="11"/>
  <c r="H100" i="11"/>
  <c r="G101" i="11"/>
  <c r="F11" i="5"/>
  <c r="I11" i="5"/>
  <c r="H28" i="5"/>
  <c r="G19" i="5"/>
  <c r="J25" i="5"/>
  <c r="I26" i="5"/>
  <c r="J26" i="5"/>
  <c r="I28" i="5"/>
  <c r="J28" i="5"/>
  <c r="I33" i="5"/>
  <c r="C30" i="9"/>
  <c r="D30" i="9"/>
  <c r="I36" i="5"/>
  <c r="J36" i="5"/>
  <c r="I37" i="5"/>
  <c r="J37" i="5"/>
  <c r="L37" i="5"/>
  <c r="K37" i="5"/>
  <c r="L36" i="5"/>
  <c r="K36" i="5"/>
  <c r="F30" i="9"/>
  <c r="H27" i="11"/>
  <c r="E33" i="5"/>
  <c r="H23" i="11"/>
  <c r="D34" i="5"/>
  <c r="H104" i="11"/>
  <c r="I29" i="11"/>
  <c r="G34" i="5"/>
  <c r="C13" i="9"/>
  <c r="C14" i="9"/>
  <c r="D14" i="9"/>
  <c r="C11" i="9"/>
  <c r="D11" i="9"/>
  <c r="C16" i="9"/>
  <c r="D16" i="9"/>
  <c r="C17" i="9"/>
  <c r="D17" i="9"/>
  <c r="C18" i="9"/>
  <c r="D18" i="9"/>
  <c r="C19" i="9"/>
  <c r="D19" i="9"/>
  <c r="F19" i="9"/>
  <c r="E19" i="9"/>
  <c r="F18" i="9"/>
  <c r="E18" i="9"/>
  <c r="F17" i="9"/>
  <c r="E21" i="18"/>
  <c r="J31" i="5"/>
  <c r="M31" i="5"/>
  <c r="K31" i="5"/>
  <c r="L28" i="5"/>
  <c r="M32" i="5"/>
  <c r="D36" i="5"/>
  <c r="E32" i="11"/>
  <c r="J10" i="5"/>
  <c r="K10" i="5"/>
  <c r="K9" i="5"/>
  <c r="I28" i="11"/>
  <c r="G33" i="5"/>
  <c r="F95" i="11"/>
  <c r="D12" i="5"/>
  <c r="J12" i="5"/>
  <c r="K12" i="5"/>
  <c r="G35" i="9"/>
  <c r="D18" i="5"/>
  <c r="J18" i="5"/>
  <c r="C28" i="5"/>
  <c r="G86" i="11"/>
  <c r="G95" i="11"/>
  <c r="M28" i="5"/>
  <c r="K28" i="5"/>
  <c r="D19" i="5"/>
  <c r="J19" i="5"/>
  <c r="F32" i="5"/>
  <c r="I27" i="11"/>
  <c r="G32" i="5"/>
  <c r="G30" i="9"/>
  <c r="E30" i="9"/>
  <c r="G17" i="9"/>
  <c r="E17" i="9"/>
  <c r="F16" i="9"/>
  <c r="I29" i="5"/>
  <c r="J29" i="5"/>
  <c r="M29" i="5"/>
  <c r="I31" i="5"/>
  <c r="L35" i="5"/>
  <c r="C33" i="9"/>
  <c r="C31" i="9"/>
  <c r="D31" i="9"/>
  <c r="G31" i="9"/>
  <c r="C35" i="9"/>
  <c r="C37" i="5"/>
  <c r="F32" i="11"/>
  <c r="D28" i="5"/>
  <c r="H101" i="11"/>
  <c r="F28" i="5"/>
  <c r="G23" i="11"/>
  <c r="I23" i="11"/>
  <c r="G28" i="5"/>
  <c r="D37" i="5"/>
  <c r="H32" i="11"/>
  <c r="F28" i="9"/>
  <c r="F29" i="9"/>
  <c r="G29" i="9"/>
  <c r="H22" i="11"/>
  <c r="E28" i="5"/>
  <c r="H21" i="11"/>
  <c r="C33" i="5"/>
  <c r="G105" i="11"/>
  <c r="E22" i="18"/>
  <c r="G103" i="11"/>
  <c r="C31" i="5"/>
  <c r="M35" i="5"/>
  <c r="K35" i="5"/>
  <c r="G102" i="11"/>
  <c r="C29" i="5"/>
  <c r="L26" i="5"/>
  <c r="L27" i="5"/>
  <c r="M27" i="5"/>
  <c r="E16" i="9"/>
  <c r="G16" i="9"/>
  <c r="F27" i="5"/>
  <c r="I22" i="11"/>
  <c r="G27" i="5"/>
  <c r="G28" i="9"/>
  <c r="E28" i="9"/>
  <c r="F27" i="9"/>
  <c r="F14" i="9"/>
  <c r="F15" i="9"/>
  <c r="F13" i="9"/>
  <c r="F11" i="9"/>
  <c r="K26" i="5"/>
  <c r="L25" i="5"/>
  <c r="M26" i="5"/>
  <c r="G32" i="11"/>
  <c r="F37" i="5"/>
  <c r="I24" i="11"/>
  <c r="G29" i="5"/>
  <c r="D29" i="5"/>
  <c r="H102" i="11"/>
  <c r="I21" i="11"/>
  <c r="G26" i="5"/>
  <c r="F26" i="5"/>
  <c r="G21" i="11"/>
  <c r="G14" i="9"/>
  <c r="E14" i="9"/>
  <c r="E27" i="9"/>
  <c r="G27" i="9"/>
  <c r="H31" i="11"/>
  <c r="E37" i="5"/>
  <c r="M25" i="5"/>
  <c r="K25" i="5"/>
  <c r="G11" i="9"/>
  <c r="E11" i="9"/>
  <c r="H20" i="11"/>
  <c r="E26" i="5"/>
  <c r="G13" i="9"/>
  <c r="E13" i="9"/>
  <c r="E15" i="9"/>
  <c r="G15" i="9"/>
  <c r="F36" i="5"/>
  <c r="G31" i="11"/>
  <c r="E36" i="5"/>
  <c r="G20" i="11"/>
  <c r="E25" i="5"/>
  <c r="F25" i="5"/>
  <c r="I20" i="11"/>
  <c r="G25" i="5"/>
  <c r="F10" i="9"/>
  <c r="G10" i="9"/>
  <c r="E10" i="9"/>
  <c r="F9" i="9"/>
  <c r="G9" i="9"/>
  <c r="F8" i="9"/>
  <c r="G8" i="9"/>
  <c r="E8" i="9"/>
  <c r="F7" i="9"/>
  <c r="E7" i="9"/>
  <c r="G7" i="9"/>
  <c r="E76" i="11"/>
  <c r="D107" i="11"/>
  <c r="B17" i="5"/>
  <c r="H17" i="5"/>
  <c r="K17" i="5"/>
  <c r="B19" i="5"/>
  <c r="E9" i="18"/>
  <c r="F76"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<sst xmlns="http://schemas.openxmlformats.org/spreadsheetml/2006/main" count="1286" uniqueCount="738">
  <si>
    <t xml:space="preserve"> </t>
  </si>
  <si>
    <t>Step 01 - Project Structuring</t>
  </si>
  <si>
    <r>
      <t>ANALYSIS  - S</t>
    </r>
    <r>
      <rPr>
        <sz val="12"/>
        <color theme="1"/>
        <rFont val="Arial"/>
        <family val="2"/>
      </rPr>
      <t>elect the "Analysis" button on the left to enter values in the "Analysis" portion of this sheet</t>
    </r>
  </si>
  <si>
    <t>Project Delivery Method</t>
  </si>
  <si>
    <t>Design-Build</t>
  </si>
  <si>
    <t>Include Operations, Maintenance, &amp; Replacement?</t>
  </si>
  <si>
    <t>Yes</t>
  </si>
  <si>
    <t>Selected Perfomance Measures</t>
  </si>
  <si>
    <t>Schedule</t>
  </si>
  <si>
    <t>Cost</t>
  </si>
  <si>
    <t>Disruption</t>
  </si>
  <si>
    <t>SCHEDULE</t>
  </si>
  <si>
    <t>Project Start Date</t>
  </si>
  <si>
    <t>Target Date for Start of Operations</t>
  </si>
  <si>
    <t xml:space="preserve"> (Open to Traffic Date)</t>
  </si>
  <si>
    <t>Schedule Value ($M/month)</t>
  </si>
  <si>
    <t>Project Phase</t>
  </si>
  <si>
    <t>Months/Date</t>
  </si>
  <si>
    <t>Early Start</t>
  </si>
  <si>
    <t>Early Finish</t>
  </si>
  <si>
    <t>Late Start</t>
  </si>
  <si>
    <t>Late Finish</t>
  </si>
  <si>
    <t>Float (months)</t>
  </si>
  <si>
    <t>Planning</t>
  </si>
  <si>
    <t>Scoping</t>
  </si>
  <si>
    <t>Design Funding Date</t>
  </si>
  <si>
    <t>Prelim Design/Environmental Process</t>
  </si>
  <si>
    <t>Environmental Permits</t>
  </si>
  <si>
    <t>ROW/Util/RR Funding Date</t>
  </si>
  <si>
    <t>ROW/Util/RR</t>
  </si>
  <si>
    <t>Construction Funding Date</t>
  </si>
  <si>
    <t>Procurement</t>
  </si>
  <si>
    <t>Final Design</t>
  </si>
  <si>
    <t>Construction</t>
  </si>
  <si>
    <t>Operations &amp; Maintenance</t>
  </si>
  <si>
    <t>Replacement</t>
  </si>
  <si>
    <t>SCHEDULE LAG</t>
  </si>
  <si>
    <t>Include Schedule  Lag?</t>
  </si>
  <si>
    <t>Schedule Lag Parameters - Description</t>
  </si>
  <si>
    <t>Months</t>
  </si>
  <si>
    <t xml:space="preserve">Lag A - Time  remaining from the finish of Environmental permitting to Lag B </t>
  </si>
  <si>
    <t>Lag B - Time remaining after completion of Environmental Permitting to finish of Procurement</t>
  </si>
  <si>
    <t>Lag C - Lag remaining from finish of Environmental permits to Lag D</t>
  </si>
  <si>
    <t xml:space="preserve">Lag D - Time remaining after the completion of Environmental Permitting to the completion of ROW/Utilities/RR </t>
  </si>
  <si>
    <t xml:space="preserve">Lag E - Time remaining to finish ROW/Utilities/RR after the ROW/Utilities/RR funding date </t>
  </si>
  <si>
    <t xml:space="preserve">Lag F - Time elapsed from the completion of ROW/Utilities/RR to start of Construction </t>
  </si>
  <si>
    <t xml:space="preserve">Lag G - Time elapsed after the start of Final Design to start of Construction </t>
  </si>
  <si>
    <t xml:space="preserve">Lag H - Time remaining after the finish of Final Design to finish of Construction </t>
  </si>
  <si>
    <t xml:space="preserve">Lag I - Time remaining after finish of ROW/UTL/RR to finish of Construction </t>
  </si>
  <si>
    <t xml:space="preserve">Lag J - Time remaining after finish of ROW/Utilities/RR to Lag K </t>
  </si>
  <si>
    <t xml:space="preserve">Lag K - Time remaining from finish of ROW/Utilities/RR to finish of Procurement </t>
  </si>
  <si>
    <t>BASE COST (in Current Year and Year of Expenditure Dollars)</t>
  </si>
  <si>
    <t>Base Cost 
(CY $M)</t>
  </si>
  <si>
    <t>Base Cost + Overhead Cost (CY $M)</t>
  </si>
  <si>
    <t>Base Cost + Overhead Cost (YOE $M)</t>
  </si>
  <si>
    <t>Cost Inflation Rate (percent/year)</t>
  </si>
  <si>
    <t>Preconstruction</t>
  </si>
  <si>
    <t>ROW/Utility/RR</t>
  </si>
  <si>
    <t xml:space="preserve">Overhead Rate                                    </t>
  </si>
  <si>
    <t xml:space="preserve">  (CY $ M/month)</t>
  </si>
  <si>
    <t>Total</t>
  </si>
  <si>
    <t>,</t>
  </si>
  <si>
    <t>OPERATION, MAINTENANCE &amp; REPLACEMENT</t>
  </si>
  <si>
    <t>Facility Performance Period</t>
  </si>
  <si>
    <t>years</t>
  </si>
  <si>
    <t>Discount Rate to convert CY $ to YOE $ (Net Discount Rate)</t>
  </si>
  <si>
    <t>%</t>
  </si>
  <si>
    <t>Facility Asset Type</t>
  </si>
  <si>
    <t>Asset Life Expectancy      (yr)</t>
  </si>
  <si>
    <t>Agency O&amp;M Costs (CY $M/yr)</t>
  </si>
  <si>
    <t>Disruption
(Million-Hr/yr)</t>
  </si>
  <si>
    <t>Agency Costs (CY $M/event)</t>
  </si>
  <si>
    <t>Disruption 
(Million-Hr/event)</t>
  </si>
  <si>
    <t>Asset 1</t>
  </si>
  <si>
    <t>Asset 2</t>
  </si>
  <si>
    <t>Asset 3</t>
  </si>
  <si>
    <t>Asset 4</t>
  </si>
  <si>
    <t>Asset 5</t>
  </si>
  <si>
    <t>Total YOE $M</t>
  </si>
  <si>
    <t>Total CY $M</t>
  </si>
  <si>
    <t>DISRUPTION</t>
  </si>
  <si>
    <t>Disruption Value</t>
  </si>
  <si>
    <t>$M/M-hr</t>
  </si>
  <si>
    <t>Agency/User Cost Discount Factor</t>
  </si>
  <si>
    <t>M Veh-Hours/Day</t>
  </si>
  <si>
    <t>No. of Days</t>
  </si>
  <si>
    <t>M-Hrs</t>
  </si>
  <si>
    <t>Cost ($M)</t>
  </si>
  <si>
    <t>Total Disruption through OMR</t>
  </si>
  <si>
    <t>SUMMARY</t>
  </si>
  <si>
    <t>Total CY Cost ($M)</t>
  </si>
  <si>
    <t>Total YOE Cost ($M)</t>
  </si>
  <si>
    <t>Duration (months)</t>
  </si>
  <si>
    <t>Base Cost (YOE $M)</t>
  </si>
  <si>
    <t>(through Operations, Maintenance, &amp; Replacement)</t>
  </si>
  <si>
    <t>Base Construction Completion Date</t>
  </si>
  <si>
    <t>Months to Construction Completion</t>
  </si>
  <si>
    <t>Base Disruption ($M)</t>
  </si>
  <si>
    <t>NPVValue</t>
  </si>
  <si>
    <t>nEvent</t>
  </si>
  <si>
    <t>sumVal</t>
  </si>
  <si>
    <t>TEmpNPV</t>
  </si>
  <si>
    <t>Agency</t>
  </si>
  <si>
    <t>Discruption</t>
  </si>
  <si>
    <t>TempNPV</t>
  </si>
  <si>
    <t>Risk Label</t>
  </si>
  <si>
    <t>Description of Risk 
Table Below Fills by Selecting "Create List of Risks" Button Above</t>
  </si>
  <si>
    <t>Retire Risk?</t>
  </si>
  <si>
    <t>PL-1</t>
  </si>
  <si>
    <t>No</t>
  </si>
  <si>
    <t>PL-2</t>
  </si>
  <si>
    <t>Opposition to removing access to US-555 fro 12th St.</t>
  </si>
  <si>
    <t>PL-3</t>
  </si>
  <si>
    <t>Opposition to "splitting" alignment of SH-111 in the interchange area.</t>
  </si>
  <si>
    <t>PL-4</t>
  </si>
  <si>
    <t>Other stakeholder issues not captured separately.</t>
  </si>
  <si>
    <t>SC-1</t>
  </si>
  <si>
    <t xml:space="preserve">Change in East-West project limits. </t>
  </si>
  <si>
    <t>SC-2</t>
  </si>
  <si>
    <t xml:space="preserve">Change in North-South project limits. </t>
  </si>
  <si>
    <t>SC-3</t>
  </si>
  <si>
    <t xml:space="preserve">Additional local improvements required. </t>
  </si>
  <si>
    <t>SC-4</t>
  </si>
  <si>
    <t xml:space="preserve">Increased aestethetics for US-555/SH-111 interchange. </t>
  </si>
  <si>
    <t>SC-5</t>
  </si>
  <si>
    <t xml:space="preserve">Replace culvert over Wandering Creek. </t>
  </si>
  <si>
    <t>SC-6</t>
  </si>
  <si>
    <t>Provide new lighting throughout project.</t>
  </si>
  <si>
    <t>SC-7</t>
  </si>
  <si>
    <t xml:space="preserve">ITS added to this project. </t>
  </si>
  <si>
    <t>PD-1</t>
  </si>
  <si>
    <t>Shift alignment of US 555 at east end of project</t>
  </si>
  <si>
    <t>PD-2</t>
  </si>
  <si>
    <t xml:space="preserve">Split alignment of SH-111 at US-555 interchange. </t>
  </si>
  <si>
    <t>PD-3</t>
  </si>
  <si>
    <t>Change in configuration of SH 111 / US 555 interchange.</t>
  </si>
  <si>
    <t>PD-4</t>
  </si>
  <si>
    <t xml:space="preserve">Ground improvement required in interchange area. </t>
  </si>
  <si>
    <t>PD-5</t>
  </si>
  <si>
    <t xml:space="preserve">Shoulders required on US-555. </t>
  </si>
  <si>
    <t>PD-6</t>
  </si>
  <si>
    <t>Shoulders required on SH-111.</t>
  </si>
  <si>
    <t>PD-7</t>
  </si>
  <si>
    <t>Additional cost for signalized intersections.</t>
  </si>
  <si>
    <t>PD-8</t>
  </si>
  <si>
    <t>Change in pavement section and/or type.</t>
  </si>
  <si>
    <t>PD-9</t>
  </si>
  <si>
    <t>Rehabilitate instead of reconstruct existing roadway (e.g., overlay instead).</t>
  </si>
  <si>
    <t>PD-10</t>
  </si>
  <si>
    <t>Change in stormwater design standards.</t>
  </si>
  <si>
    <t>PD-11</t>
  </si>
  <si>
    <t>Cannot use City sewer system for project runoff (or City charges for use).</t>
  </si>
  <si>
    <t>PD-12</t>
  </si>
  <si>
    <t>Structures impacted by Main Street realignment are eligible for Historic Register.</t>
  </si>
  <si>
    <t>PD-13</t>
  </si>
  <si>
    <t>Change in environmental documentation.</t>
  </si>
  <si>
    <t>PD-14</t>
  </si>
  <si>
    <t>Delays completing environmental documentation.</t>
  </si>
  <si>
    <t>PD-15</t>
  </si>
  <si>
    <t>Encounter unanticipated contamination in interchange area.</t>
  </si>
  <si>
    <t>PD-16</t>
  </si>
  <si>
    <t>Additional wetland mitigation required for planned alignment.</t>
  </si>
  <si>
    <t>EP-1</t>
  </si>
  <si>
    <t>Challenge to environmental determination or permits</t>
  </si>
  <si>
    <t>EP-2</t>
  </si>
  <si>
    <t>Delay obtaining the 404 permit</t>
  </si>
  <si>
    <t>RR-1</t>
  </si>
  <si>
    <t>Uncertainty in ROW inflation rate</t>
  </si>
  <si>
    <t>RR-2</t>
  </si>
  <si>
    <t>Accelerating pace of development in interchange area</t>
  </si>
  <si>
    <t>RR-3</t>
  </si>
  <si>
    <t>Unwilling sellers</t>
  </si>
  <si>
    <t>RR-4</t>
  </si>
  <si>
    <t>Additional relocation or demolition required</t>
  </si>
  <si>
    <t>RR-5</t>
  </si>
  <si>
    <t>Additional ROW required for planned project</t>
  </si>
  <si>
    <t>RR-6</t>
  </si>
  <si>
    <t>Other delays to ROW planning</t>
  </si>
  <si>
    <t>RR-7</t>
  </si>
  <si>
    <t>Telecom utility wants a cost-sharing agreement</t>
  </si>
  <si>
    <t>RR-8</t>
  </si>
  <si>
    <t>QDOT helps City pay for water and sewer-line relocation</t>
  </si>
  <si>
    <t>RR-9</t>
  </si>
  <si>
    <t>Other utility relocations not completed on time</t>
  </si>
  <si>
    <t>RR-10</t>
  </si>
  <si>
    <t>Damage existing utility or encounter unanticipated utility during construction</t>
  </si>
  <si>
    <t>PR-1</t>
  </si>
  <si>
    <t>Uncertainty in construction-cost inflation rate</t>
  </si>
  <si>
    <t>PR-2</t>
  </si>
  <si>
    <t>Uncertain Design/Build contracting market conditions at time of bid</t>
  </si>
  <si>
    <t>PR-3</t>
  </si>
  <si>
    <t>Material-supply issues</t>
  </si>
  <si>
    <t>PR-4</t>
  </si>
  <si>
    <t>Change in project delivery method</t>
  </si>
  <si>
    <t>PR-5</t>
  </si>
  <si>
    <t>Accelerate pre-construction activities to reach NTP sooner</t>
  </si>
  <si>
    <t>PR-6</t>
  </si>
  <si>
    <t>Use incentives to accelerate D/B construction</t>
  </si>
  <si>
    <t>PR-7</t>
  </si>
  <si>
    <t>Issues with D/B design or submittals</t>
  </si>
  <si>
    <t>PR-8</t>
  </si>
  <si>
    <t>Other problems with D/B contract procurement</t>
  </si>
  <si>
    <t>CR-1</t>
  </si>
  <si>
    <t>D/B construction phasing significantly different than assumed</t>
  </si>
  <si>
    <t>CR-2</t>
  </si>
  <si>
    <t>Additional Maintenance of Traffic required</t>
  </si>
  <si>
    <t>CR-3</t>
  </si>
  <si>
    <t>Problems with planned accelerated bridge construction (ABC) technique</t>
  </si>
  <si>
    <t>CR-4</t>
  </si>
  <si>
    <t>Unable to construct interchange embankments as rapidly as assumed</t>
  </si>
  <si>
    <t>CR-5</t>
  </si>
  <si>
    <t>Difficult foundation installation</t>
  </si>
  <si>
    <t>CR-6</t>
  </si>
  <si>
    <t>Severe weather event significantly impacts construction</t>
  </si>
  <si>
    <t>CR-7</t>
  </si>
  <si>
    <t xml:space="preserve">Colder-than-usual winter </t>
  </si>
  <si>
    <t>CR-8</t>
  </si>
  <si>
    <t>Significant accident during construction</t>
  </si>
  <si>
    <t>CR-9</t>
  </si>
  <si>
    <t>Limited construction staging area in vicinity of interchange</t>
  </si>
  <si>
    <t>CR-10</t>
  </si>
  <si>
    <t>Fish window in Wandering Creek</t>
  </si>
  <si>
    <t>CR-11</t>
  </si>
  <si>
    <t>Non-compliance with permits during construction</t>
  </si>
  <si>
    <t>CR-12</t>
  </si>
  <si>
    <t>Extended overheads as a function of project delays</t>
  </si>
  <si>
    <t xml:space="preserve">Step 02 - Risk Identification </t>
  </si>
  <si>
    <t>Probability</t>
  </si>
  <si>
    <t>Schedule Duration Assumption:</t>
  </si>
  <si>
    <t>Some risks in a phase will occur concurrently, while others will occur sequentially.</t>
  </si>
  <si>
    <t>Base</t>
  </si>
  <si>
    <t>Risk</t>
  </si>
  <si>
    <t>Total (Base + Risk)</t>
  </si>
  <si>
    <t>Cost 
(CY $M)</t>
  </si>
  <si>
    <t>Disruption   (M-hrs)</t>
  </si>
  <si>
    <t>Disruption 
(M-hrs)</t>
  </si>
  <si>
    <t>Cost 
(YOE $M)</t>
  </si>
  <si>
    <t>Base Project Schedule Performance</t>
  </si>
  <si>
    <t>Duration
(Months/Date)</t>
  </si>
  <si>
    <t>Duration
(Months / Date)</t>
  </si>
  <si>
    <t>Construction Finish Date</t>
  </si>
  <si>
    <t>Project Duration (months)</t>
  </si>
  <si>
    <t>Duraction Impact</t>
  </si>
  <si>
    <t>Duration</t>
  </si>
  <si>
    <t>ConstEs</t>
  </si>
  <si>
    <t>ConsBES</t>
  </si>
  <si>
    <t>ConstEF</t>
  </si>
  <si>
    <t>ConstBEF</t>
  </si>
  <si>
    <t>PlanES</t>
  </si>
  <si>
    <t>PlaBES</t>
  </si>
  <si>
    <t>PreC0nstDelay</t>
  </si>
  <si>
    <t>ConsDelay</t>
  </si>
  <si>
    <t>PreConstDelay</t>
  </si>
  <si>
    <t>Project Performance</t>
  </si>
  <si>
    <t>Design-Bid-Build</t>
  </si>
  <si>
    <t>Schedule Value</t>
  </si>
  <si>
    <t>Float</t>
  </si>
  <si>
    <t>Risk Brainstorm Help Table</t>
  </si>
  <si>
    <t>PL</t>
  </si>
  <si>
    <t>SC</t>
  </si>
  <si>
    <t>Design Funding</t>
  </si>
  <si>
    <t>F1</t>
  </si>
  <si>
    <t>PD</t>
  </si>
  <si>
    <t>EP</t>
  </si>
  <si>
    <t>ROW/Util/RR Funding</t>
  </si>
  <si>
    <t>F2</t>
  </si>
  <si>
    <t>RR</t>
  </si>
  <si>
    <t>FD</t>
  </si>
  <si>
    <t>Construction Funding</t>
  </si>
  <si>
    <t>F3</t>
  </si>
  <si>
    <t>PR</t>
  </si>
  <si>
    <t>CR</t>
  </si>
  <si>
    <t>OM</t>
  </si>
  <si>
    <t>RP</t>
  </si>
  <si>
    <t>Phases - Cost &amp; Disruption</t>
  </si>
  <si>
    <t>Phases - Duration</t>
  </si>
  <si>
    <t>Impact</t>
  </si>
  <si>
    <t>Affected Phase</t>
  </si>
  <si>
    <t>Home</t>
  </si>
  <si>
    <t>PROJECT INFORMATION</t>
  </si>
  <si>
    <t>AGENCY :</t>
  </si>
  <si>
    <t>FACILITATOR :</t>
  </si>
  <si>
    <t>LOCATION :</t>
  </si>
  <si>
    <t>PROJECT MANAGER :</t>
  </si>
  <si>
    <t>PROJECT NAME :</t>
  </si>
  <si>
    <t>DATE :</t>
  </si>
  <si>
    <t>PROJECT DESCRIPTION :</t>
  </si>
  <si>
    <t>VERSION :</t>
  </si>
  <si>
    <t>RISK MANAGEMENT TEMPLATE STEPS</t>
  </si>
  <si>
    <t xml:space="preserve">Enter base project information (schedule, cost, etc.). </t>
  </si>
  <si>
    <t xml:space="preserve"> Label</t>
  </si>
  <si>
    <t>Risk Description</t>
  </si>
  <si>
    <t>Step 03 - Risk Assessment</t>
  </si>
  <si>
    <t>Cost Impact</t>
  </si>
  <si>
    <t>Risk Type List</t>
  </si>
  <si>
    <t>Threat</t>
  </si>
  <si>
    <t>Opportunity</t>
  </si>
  <si>
    <t>Step 03 - Project Dashboard</t>
  </si>
  <si>
    <t xml:space="preserve">Total Base Cost </t>
  </si>
  <si>
    <t>Risk Cost</t>
  </si>
  <si>
    <t>Total Base Cost + Risk</t>
  </si>
  <si>
    <t>Start Project</t>
  </si>
  <si>
    <t>Total Duration</t>
  </si>
  <si>
    <t>Uncertainty</t>
  </si>
  <si>
    <t>Create list of potential risks.</t>
  </si>
  <si>
    <t>Enter severity information for each risk to assess risk impact.</t>
  </si>
  <si>
    <t>Disruptions</t>
  </si>
  <si>
    <t>Federal Highway Administration</t>
  </si>
  <si>
    <t>QDOT District 1</t>
  </si>
  <si>
    <t>QDOT Example</t>
  </si>
  <si>
    <t>Luis Millan</t>
  </si>
  <si>
    <t>QDOT Example R09 v2 Guidebook</t>
  </si>
  <si>
    <t>Carlos F Figueroa</t>
  </si>
  <si>
    <t>`</t>
  </si>
  <si>
    <t xml:space="preserve"> Project Cost, Duration, and Disruption Performance</t>
  </si>
  <si>
    <t>Project Schedule Performance (Base vs. Risk Eval)</t>
  </si>
  <si>
    <t>Risk Type</t>
  </si>
  <si>
    <t>Input for copying charts</t>
  </si>
  <si>
    <t>Copy Thrt_Unmit?</t>
  </si>
  <si>
    <t>Copy Opp_Unmit?</t>
  </si>
  <si>
    <t>Copy Thrt_Mit?</t>
  </si>
  <si>
    <t>Copy Opp_Mit?</t>
  </si>
  <si>
    <t>Start Row - Risk Mitigation</t>
  </si>
  <si>
    <t>Disruption
(M-hrs)</t>
  </si>
  <si>
    <t>Written By Version</t>
  </si>
  <si>
    <t>8.2.2</t>
  </si>
  <si>
    <t>Serialization Major Version</t>
  </si>
  <si>
    <t>Serialization Minor Version</t>
  </si>
  <si>
    <t>Browse Record</t>
  </si>
  <si>
    <t>Display Mode</t>
  </si>
  <si>
    <t>Sens Graph Type</t>
  </si>
  <si>
    <t>Cond Sens Settings</t>
  </si>
  <si>
    <t>Scenario Settings</t>
  </si>
  <si>
    <t>Selected Scenario</t>
  </si>
  <si>
    <t>Distribution Options</t>
  </si>
  <si>
    <t>Distribution GS</t>
  </si>
  <si>
    <t>Distribution Curves</t>
  </si>
  <si>
    <t>Sens Tornado Options</t>
  </si>
  <si>
    <t>Sens Tornado GS</t>
  </si>
  <si>
    <t>Sens Tornado Curves</t>
  </si>
  <si>
    <t>Scen Tornado Options</t>
  </si>
  <si>
    <t>Scen Tornado GS</t>
  </si>
  <si>
    <t>Scen Tornado Curves</t>
  </si>
  <si>
    <t>Sens Spider Option</t>
  </si>
  <si>
    <t>Sens Spider GS</t>
  </si>
  <si>
    <t>Sens Spider Curves</t>
  </si>
  <si>
    <t>3,10,2,.95,5,16,FALSE,0,TRUE,TRUE,TRUE</t>
  </si>
  <si>
    <t>GF1_4VKXXwEAEwBSAQwjACcANgB3AIcAiACWAKQAAAAAAEoBKAD//wAAAQEEAAAAAAQwLjAwAAAAARVUb3RhbCAvIENvc3QgIChDWSAkTSkBJklucHV0cyBSYW5rZWQgYnkgRWZmZWN0IG9uIE91dHB1dCBNZWFuAQEMAAEAAQZMZWdlbmQDAAEA/wEBAQEBAAEBAQAEAAAAAQEBAQEAAQEBAAQAAAAKwwAI5wAI8gAI/QAICAEIEwEIHgEIKQEINAEIPwEIIgAVVG90YWwgLyBDb3N0ICAoQ1kgJE0pAAAA/9wUPAEAAAIACQAAAAElAQAAAgAJAAAAAk8BAAACAAkAAAADjAEAAAIACQAAAARMAQAAAgAJAAAABTkBAAACAAkAAAAGTgEAAAIACQAAAAcjAQAAAgAJAAAACCkBAAACAAkAAAAJYAEAAAIABQABAQEAAAE=</t>
  </si>
  <si>
    <t>Project Schedule Performance</t>
  </si>
  <si>
    <t>SHRP2 Risk Management Template (Montecarlo Approach)</t>
  </si>
  <si>
    <t>Project funding delayed or reduced. PL</t>
  </si>
  <si>
    <t>GF1_rK0qDwEAEwB0AQwjACcAPACkALgAuQDHANUATgFwAWoBKwD//wAAAAAAAAEEAAAAAAdHZW5lcmFsAAAAATpPdGhlciBwcm9ibGVtcyB3aXRoIEQvQiBjb250cmFjdCBwcm9jdXJlbWVudCAvIFByb2JhYmlsaXR5AShDb21wYXJpc29uIHdpdGggUmlza05vcm1hbCgwLjEyNSwwLjAxMjUpAQEQAAIAAQpTdGF0aXN0aWNzAwEBAP8BAQEBAQABAQEABAAAAAEBAQEBAAEBAQAEAAAAAtwAAicBAEcAOk90aGVyIHByb2JsZW1zIHdpdGggRC9CIGNvbnRyYWN0IHByb2N1cmVtZW50IC8gUHJvYmFiaWxpdHkAAAD/AAD/AQAAAgACACUAGFJpc2tOb3JtYWwoMC4xMjUsMC4wMTI1KQABAP8AAAABAAACAFYBYAEBAQMBmpmZmZmZqT8AAGZmZmZmZu4/AAAFAAEBAQABAQEA</t>
  </si>
  <si>
    <t>Evaluate risks and uncertainties</t>
  </si>
  <si>
    <t>Outputs</t>
  </si>
  <si>
    <t xml:space="preserve">Report: </t>
  </si>
  <si>
    <t>Summary Statistics Report</t>
  </si>
  <si>
    <t xml:space="preserve">Performed By: </t>
  </si>
  <si>
    <t>abast</t>
  </si>
  <si>
    <t xml:space="preserve">Date: </t>
  </si>
  <si>
    <t>Friday, September 30, 2022</t>
  </si>
  <si>
    <t>Summary Statistics</t>
  </si>
  <si>
    <t>Output</t>
  </si>
  <si>
    <t>Cell</t>
  </si>
  <si>
    <t>Graphs</t>
  </si>
  <si>
    <t>Function</t>
  </si>
  <si>
    <t>Minimum</t>
  </si>
  <si>
    <t>Maximum</t>
  </si>
  <si>
    <t>Mean</t>
  </si>
  <si>
    <t>Std Dev</t>
  </si>
  <si>
    <t>Base Cost (YOE $M) / Total CY Cost ($M)</t>
  </si>
  <si>
    <t>'1 - Project Structuring'!D110</t>
  </si>
  <si>
    <t>RiskOutput()</t>
  </si>
  <si>
    <t>Base Disruption ($M) / Total CY Cost ($M)</t>
  </si>
  <si>
    <t>'1 - Project Structuring'!D113</t>
  </si>
  <si>
    <t>Total / Cost  (CY $M)</t>
  </si>
  <si>
    <t>'4 - Full Dashboard'!E19</t>
  </si>
  <si>
    <t>'4 - Full Dashboard'!H19</t>
  </si>
  <si>
    <t>Total / Cost  (YOE $M)</t>
  </si>
  <si>
    <t>'4 - Full Dashboard'!K19</t>
  </si>
  <si>
    <t>Project Duration (months) / Duration (Months / Date)</t>
  </si>
  <si>
    <t>'4 - Full Dashboard'!H40</t>
  </si>
  <si>
    <t>Base Cost + Overhead Cost (YOE $M) / Cost</t>
  </si>
  <si>
    <t>'4 - Summary Dashboard'!E10</t>
  </si>
  <si>
    <t>Risk Cost / Cost</t>
  </si>
  <si>
    <t>'4 - Summary Dashboard'!E12</t>
  </si>
  <si>
    <t>Total Base Cost + Risk / Cost</t>
  </si>
  <si>
    <t>'4 - Summary Dashboard'!E13</t>
  </si>
  <si>
    <t>Total Duration / Duration</t>
  </si>
  <si>
    <t>'4 - Summary Dashboard'!E20</t>
  </si>
  <si>
    <t>'4 - Summary Dashboard'!E23</t>
  </si>
  <si>
    <t>Inputs</t>
  </si>
  <si>
    <t>Input</t>
  </si>
  <si>
    <t>ROW/Utility/RR / Months</t>
  </si>
  <si>
    <t>'1 - Project Structuring'!J55</t>
  </si>
  <si>
    <t>RiskNormal(3,0.3,RiskStatic(3))</t>
  </si>
  <si>
    <t>Construction / Months</t>
  </si>
  <si>
    <t>'1 - Project Structuring'!J56</t>
  </si>
  <si>
    <t>Cell AZ9</t>
  </si>
  <si>
    <t>'3 - Risk Assessment'!AZ9</t>
  </si>
  <si>
    <t>RiskCompound(D9,G9)</t>
  </si>
  <si>
    <t>Opposition to removing access to US-555 fro 12th St. / Probability</t>
  </si>
  <si>
    <t>'3 - Risk Assessment'!D10</t>
  </si>
  <si>
    <t>RiskNormal(0.125,0.0125,RiskStatic(0.125))</t>
  </si>
  <si>
    <t>Cell AZ10</t>
  </si>
  <si>
    <t>'3 - Risk Assessment'!AZ10</t>
  </si>
  <si>
    <t>RiskCompound(D10,G10)</t>
  </si>
  <si>
    <t>Cell AZ11</t>
  </si>
  <si>
    <t>'3 - Risk Assessment'!AZ11</t>
  </si>
  <si>
    <t>RiskCompound(D11,G11)</t>
  </si>
  <si>
    <t>Cell AZ12</t>
  </si>
  <si>
    <t>'3 - Risk Assessment'!AZ12</t>
  </si>
  <si>
    <t>RiskCompound(D12,G12)</t>
  </si>
  <si>
    <t>Cell AZ13</t>
  </si>
  <si>
    <t>'3 - Risk Assessment'!AZ13</t>
  </si>
  <si>
    <t>RiskCompound(D13,G13)</t>
  </si>
  <si>
    <t>Cell AZ14</t>
  </si>
  <si>
    <t>'3 - Risk Assessment'!AZ14</t>
  </si>
  <si>
    <t>RiskCompound(D14,G14)</t>
  </si>
  <si>
    <t>Additional local improvements required. / Probability</t>
  </si>
  <si>
    <t>'3 - Risk Assessment'!D15</t>
  </si>
  <si>
    <t>RiskNormal(0.3,0.03,RiskStatic(0.3))</t>
  </si>
  <si>
    <t>Construction / Duraction Impact</t>
  </si>
  <si>
    <t>'3 - Risk Assessment'!K15</t>
  </si>
  <si>
    <t>RiskNormal(0.625,0.0625,RiskStatic(0.625))</t>
  </si>
  <si>
    <t>Cell AZ15</t>
  </si>
  <si>
    <t>'3 - Risk Assessment'!AZ15</t>
  </si>
  <si>
    <t>RiskCompound(D15,G15)</t>
  </si>
  <si>
    <t>Cell AZ16</t>
  </si>
  <si>
    <t>'3 - Risk Assessment'!AZ16</t>
  </si>
  <si>
    <t>RiskCompound(D16,G16)</t>
  </si>
  <si>
    <t>Replace culvert over Wandering Creek. / Probability</t>
  </si>
  <si>
    <t>'3 - Risk Assessment'!D17</t>
  </si>
  <si>
    <t>Cell AZ17</t>
  </si>
  <si>
    <t>'3 - Risk Assessment'!AZ17</t>
  </si>
  <si>
    <t>RiskCompound(D17,G17)</t>
  </si>
  <si>
    <t>Provide new lighting throughout project. / Probability</t>
  </si>
  <si>
    <t>'3 - Risk Assessment'!D18</t>
  </si>
  <si>
    <t>RiskNormal(0.55,0.055,RiskStatic(0.55))</t>
  </si>
  <si>
    <t>Cell AZ18</t>
  </si>
  <si>
    <t>'3 - Risk Assessment'!AZ18</t>
  </si>
  <si>
    <t>RiskCompound(D18,G18)</t>
  </si>
  <si>
    <t>Cell AZ19</t>
  </si>
  <si>
    <t>'3 - Risk Assessment'!AZ19</t>
  </si>
  <si>
    <t>RiskCompound(D19,G19)</t>
  </si>
  <si>
    <t>Shift alignment of US 555 at east end of project / Probability</t>
  </si>
  <si>
    <t>'3 - Risk Assessment'!D20</t>
  </si>
  <si>
    <t>RiskNormal(0.025,0.0025,RiskStatic(0.025))</t>
  </si>
  <si>
    <t>ROW/Util/RR / Duraction Impact</t>
  </si>
  <si>
    <t>'3 - Risk Assessment'!K20</t>
  </si>
  <si>
    <t>RiskNormal(2.5,0.25,RiskStatic(2.5))</t>
  </si>
  <si>
    <t>Cell AZ20</t>
  </si>
  <si>
    <t>'3 - Risk Assessment'!AZ20</t>
  </si>
  <si>
    <t>RiskCompound(D20,G20)</t>
  </si>
  <si>
    <t>Cell AZ21</t>
  </si>
  <si>
    <t>'3 - Risk Assessment'!AZ21</t>
  </si>
  <si>
    <t>RiskCompound(D21,G21)</t>
  </si>
  <si>
    <t>Cell AZ22</t>
  </si>
  <si>
    <t>'3 - Risk Assessment'!AZ22</t>
  </si>
  <si>
    <t>RiskCompound(D22,G22)</t>
  </si>
  <si>
    <t>Ground improvement required in interchange area. / Probability</t>
  </si>
  <si>
    <t>'3 - Risk Assessment'!D23</t>
  </si>
  <si>
    <t>'3 - Risk Assessment'!K23</t>
  </si>
  <si>
    <t>Cell AZ23</t>
  </si>
  <si>
    <t>'3 - Risk Assessment'!AZ23</t>
  </si>
  <si>
    <t>RiskCompound(D23,G23)</t>
  </si>
  <si>
    <t>Shoulders required on US-555. / Probability</t>
  </si>
  <si>
    <t>'3 - Risk Assessment'!D24</t>
  </si>
  <si>
    <t>Cell AZ24</t>
  </si>
  <si>
    <t>'3 - Risk Assessment'!AZ24</t>
  </si>
  <si>
    <t>RiskCompound(D24,G24)</t>
  </si>
  <si>
    <t>Shoulders required on SH-111. / Probability</t>
  </si>
  <si>
    <t>'3 - Risk Assessment'!D25</t>
  </si>
  <si>
    <t>Cell AZ25</t>
  </si>
  <si>
    <t>'3 - Risk Assessment'!AZ25</t>
  </si>
  <si>
    <t>RiskCompound(D25,G25)</t>
  </si>
  <si>
    <t>Cell AZ26</t>
  </si>
  <si>
    <t>'3 - Risk Assessment'!AZ26</t>
  </si>
  <si>
    <t>RiskCompound(D26,G26)</t>
  </si>
  <si>
    <t>Change in pavement section and/or type. / Probability</t>
  </si>
  <si>
    <t>'3 - Risk Assessment'!D27</t>
  </si>
  <si>
    <t>Cell AZ27</t>
  </si>
  <si>
    <t>'3 - Risk Assessment'!AZ27</t>
  </si>
  <si>
    <t>RiskCompound(D27,G27)</t>
  </si>
  <si>
    <t>Cell AZ28</t>
  </si>
  <si>
    <t>'3 - Risk Assessment'!AZ28</t>
  </si>
  <si>
    <t>RiskCompound(D28,G28)</t>
  </si>
  <si>
    <t>Cell AZ29</t>
  </si>
  <si>
    <t>'3 - Risk Assessment'!AZ29</t>
  </si>
  <si>
    <t>RiskCompound(D29,G29)</t>
  </si>
  <si>
    <t>PD-11 / Probability</t>
  </si>
  <si>
    <t>'3 - Risk Assessment'!D30</t>
  </si>
  <si>
    <t>Cell AZ30</t>
  </si>
  <si>
    <t>'3 - Risk Assessment'!AZ30</t>
  </si>
  <si>
    <t>RiskCompound(D30,G30)</t>
  </si>
  <si>
    <t>Cell AZ31</t>
  </si>
  <si>
    <t>'3 - Risk Assessment'!AZ31</t>
  </si>
  <si>
    <t>RiskCompound(D31,G31)</t>
  </si>
  <si>
    <t>Cell AZ32</t>
  </si>
  <si>
    <t>'3 - Risk Assessment'!AZ32</t>
  </si>
  <si>
    <t>RiskCompound(D32,G32)</t>
  </si>
  <si>
    <t>Cell AZ33</t>
  </si>
  <si>
    <t>'3 - Risk Assessment'!AZ33</t>
  </si>
  <si>
    <t>RiskCompound(D33,G33)</t>
  </si>
  <si>
    <t>Cell AZ34</t>
  </si>
  <si>
    <t>'3 - Risk Assessment'!AZ34</t>
  </si>
  <si>
    <t>RiskCompound(D34,G34)</t>
  </si>
  <si>
    <t>Cell AZ35</t>
  </si>
  <si>
    <t>'3 - Risk Assessment'!AZ35</t>
  </si>
  <si>
    <t>RiskCompound(D35,G35)</t>
  </si>
  <si>
    <t>Cell AZ36</t>
  </si>
  <si>
    <t>'3 - Risk Assessment'!AZ36</t>
  </si>
  <si>
    <t>RiskCompound(D36,G36)</t>
  </si>
  <si>
    <t>Cell AZ37</t>
  </si>
  <si>
    <t>'3 - Risk Assessment'!AZ37</t>
  </si>
  <si>
    <t>RiskCompound(D37,G37)</t>
  </si>
  <si>
    <t>Cell AZ38</t>
  </si>
  <si>
    <t>'3 - Risk Assessment'!AZ38</t>
  </si>
  <si>
    <t>RiskCompound(D38,G38)</t>
  </si>
  <si>
    <t>'3 - Risk Assessment'!K39</t>
  </si>
  <si>
    <t>Cell AZ39</t>
  </si>
  <si>
    <t>'3 - Risk Assessment'!AZ39</t>
  </si>
  <si>
    <t>RiskCompound(D39,G39)</t>
  </si>
  <si>
    <t>Cell AZ40</t>
  </si>
  <si>
    <t>'3 - Risk Assessment'!AZ40</t>
  </si>
  <si>
    <t>RiskCompound(D40,G40)</t>
  </si>
  <si>
    <t>Cell AZ41</t>
  </si>
  <si>
    <t>'3 - Risk Assessment'!AZ41</t>
  </si>
  <si>
    <t>RiskCompound(D41,G41)</t>
  </si>
  <si>
    <t>Cell AZ42</t>
  </si>
  <si>
    <t>'3 - Risk Assessment'!AZ42</t>
  </si>
  <si>
    <t>RiskCompound(D42,G42)</t>
  </si>
  <si>
    <t>Cell AZ43</t>
  </si>
  <si>
    <t>'3 - Risk Assessment'!AZ43</t>
  </si>
  <si>
    <t>RiskCompound(D43,G43)</t>
  </si>
  <si>
    <t>Cell AZ44</t>
  </si>
  <si>
    <t>'3 - Risk Assessment'!AZ44</t>
  </si>
  <si>
    <t>RiskCompound(D44,G44)</t>
  </si>
  <si>
    <t>Cell AZ45</t>
  </si>
  <si>
    <t>'3 - Risk Assessment'!AZ45</t>
  </si>
  <si>
    <t>RiskCompound(D45,G45)</t>
  </si>
  <si>
    <t>Cell AZ46</t>
  </si>
  <si>
    <t>'3 - Risk Assessment'!AZ46</t>
  </si>
  <si>
    <t>RiskCompound(D46,G46)</t>
  </si>
  <si>
    <t>Cell AZ47</t>
  </si>
  <si>
    <t>'3 - Risk Assessment'!AZ47</t>
  </si>
  <si>
    <t>RiskCompound(D47,G47)</t>
  </si>
  <si>
    <t>Uncertainty in construction-cost inflation rate / Probability</t>
  </si>
  <si>
    <t>'3 - Risk Assessment'!D48</t>
  </si>
  <si>
    <t>Cell AZ48</t>
  </si>
  <si>
    <t>'3 - Risk Assessment'!AZ48</t>
  </si>
  <si>
    <t>RiskCompound(D48,G48)</t>
  </si>
  <si>
    <t>Cell AZ49</t>
  </si>
  <si>
    <t>'3 - Risk Assessment'!AZ49</t>
  </si>
  <si>
    <t>RiskCompound(D49,G49)</t>
  </si>
  <si>
    <t>Cell AZ50</t>
  </si>
  <si>
    <t>'3 - Risk Assessment'!AZ50</t>
  </si>
  <si>
    <t>RiskCompound(D50,G50)</t>
  </si>
  <si>
    <t>Cell AZ51</t>
  </si>
  <si>
    <t>'3 - Risk Assessment'!AZ51</t>
  </si>
  <si>
    <t>RiskCompound(D51,G51)</t>
  </si>
  <si>
    <t>Cell AZ52</t>
  </si>
  <si>
    <t>'3 - Risk Assessment'!AZ52</t>
  </si>
  <si>
    <t>RiskCompound(D52,G52)</t>
  </si>
  <si>
    <t>Cell AZ53</t>
  </si>
  <si>
    <t>'3 - Risk Assessment'!AZ53</t>
  </si>
  <si>
    <t>RiskCompound(D53,G53)</t>
  </si>
  <si>
    <t>Cell AZ54</t>
  </si>
  <si>
    <t>'3 - Risk Assessment'!AZ54</t>
  </si>
  <si>
    <t>RiskCompound(D54,G54)</t>
  </si>
  <si>
    <t>Other problems with D/B contract procurement / Probability</t>
  </si>
  <si>
    <t>'3 - Risk Assessment'!D55</t>
  </si>
  <si>
    <t>Cell AZ55</t>
  </si>
  <si>
    <t>'3 - Risk Assessment'!AZ55</t>
  </si>
  <si>
    <t>RiskCompound(D55,G55)</t>
  </si>
  <si>
    <t>CR-1 / Probability</t>
  </si>
  <si>
    <t>'3 - Risk Assessment'!D56</t>
  </si>
  <si>
    <t>RiskNormal(0.25,0.025,RiskStatic(0.25))</t>
  </si>
  <si>
    <t>'3 - Risk Assessment'!O56</t>
  </si>
  <si>
    <t>RiskNormal(0.1,0.01,RiskStatic(0.1))</t>
  </si>
  <si>
    <t>Cell AZ56</t>
  </si>
  <si>
    <t>'3 - Risk Assessment'!AZ56</t>
  </si>
  <si>
    <t>RiskCompound(D56,G56)</t>
  </si>
  <si>
    <t>Cell AZ57</t>
  </si>
  <si>
    <t>'3 - Risk Assessment'!AZ57</t>
  </si>
  <si>
    <t>RiskCompound(D57,G57)</t>
  </si>
  <si>
    <t>Cell AZ58</t>
  </si>
  <si>
    <t>'3 - Risk Assessment'!AZ58</t>
  </si>
  <si>
    <t>RiskCompound(D58,G58)</t>
  </si>
  <si>
    <t>Cell AZ59</t>
  </si>
  <si>
    <t>'3 - Risk Assessment'!AZ59</t>
  </si>
  <si>
    <t>RiskCompound(D59,G59)</t>
  </si>
  <si>
    <t>Cell AZ60</t>
  </si>
  <si>
    <t>'3 - Risk Assessment'!AZ60</t>
  </si>
  <si>
    <t>RiskCompound(D60,G60)</t>
  </si>
  <si>
    <t>Cell AZ61</t>
  </si>
  <si>
    <t>'3 - Risk Assessment'!AZ61</t>
  </si>
  <si>
    <t>RiskCompound(D61,G61)</t>
  </si>
  <si>
    <t>Cell AZ62</t>
  </si>
  <si>
    <t>'3 - Risk Assessment'!AZ62</t>
  </si>
  <si>
    <t>RiskCompound(D62,G62)</t>
  </si>
  <si>
    <t>Cell AZ63</t>
  </si>
  <si>
    <t>'3 - Risk Assessment'!AZ63</t>
  </si>
  <si>
    <t>RiskCompound(D63,G63)</t>
  </si>
  <si>
    <t>Cell AZ64</t>
  </si>
  <si>
    <t>'3 - Risk Assessment'!AZ64</t>
  </si>
  <si>
    <t>RiskCompound(D64,G64)</t>
  </si>
  <si>
    <t>Cell AZ65</t>
  </si>
  <si>
    <t>'3 - Risk Assessment'!AZ65</t>
  </si>
  <si>
    <t>RiskCompound(D65,G65)</t>
  </si>
  <si>
    <t>Cell AZ66</t>
  </si>
  <si>
    <t>'3 - Risk Assessment'!AZ66</t>
  </si>
  <si>
    <t>RiskCompound(D66,G66)</t>
  </si>
  <si>
    <t>Cell AZ67</t>
  </si>
  <si>
    <t>'3 - Risk Assessment'!AZ67</t>
  </si>
  <si>
    <t>RiskCompound(D67,G67)</t>
  </si>
  <si>
    <t>Cell AZ68</t>
  </si>
  <si>
    <t>'3 - Risk Assessment'!AZ68</t>
  </si>
  <si>
    <t>RiskCompound(D68,G68)</t>
  </si>
  <si>
    <t>Cell AZ69</t>
  </si>
  <si>
    <t>'3 - Risk Assessment'!AZ69</t>
  </si>
  <si>
    <t>RiskCompound(D69,G69)</t>
  </si>
  <si>
    <t>Cell AZ70</t>
  </si>
  <si>
    <t>'3 - Risk Assessment'!AZ70</t>
  </si>
  <si>
    <t>RiskCompound(D70,G70)</t>
  </si>
  <si>
    <t>Cell AZ71</t>
  </si>
  <si>
    <t>'3 - Risk Assessment'!AZ71</t>
  </si>
  <si>
    <t>RiskCompound(D71,G71)</t>
  </si>
  <si>
    <t>Cell AZ72</t>
  </si>
  <si>
    <t>'3 - Risk Assessment'!AZ72</t>
  </si>
  <si>
    <t>RiskCompound(D72,G72)</t>
  </si>
  <si>
    <t>Cell AZ73</t>
  </si>
  <si>
    <t>'3 - Risk Assessment'!AZ73</t>
  </si>
  <si>
    <t>RiskCompound(D73,G73)</t>
  </si>
  <si>
    <t>Cell AZ74</t>
  </si>
  <si>
    <t>'3 - Risk Assessment'!AZ74</t>
  </si>
  <si>
    <t>RiskCompound(D74,G74)</t>
  </si>
  <si>
    <t>Cell AZ75</t>
  </si>
  <si>
    <t>'3 - Risk Assessment'!AZ75</t>
  </si>
  <si>
    <t>RiskCompound(D75,G75)</t>
  </si>
  <si>
    <t>Cell AZ76</t>
  </si>
  <si>
    <t>'3 - Risk Assessment'!AZ76</t>
  </si>
  <si>
    <t>RiskCompound(D76,G76)</t>
  </si>
  <si>
    <t>Cell AZ77</t>
  </si>
  <si>
    <t>'3 - Risk Assessment'!AZ77</t>
  </si>
  <si>
    <t>RiskCompound(D77,G77)</t>
  </si>
  <si>
    <t>Cell AZ78</t>
  </si>
  <si>
    <t>'3 - Risk Assessment'!AZ78</t>
  </si>
  <si>
    <t>RiskCompound(D78,G78)</t>
  </si>
  <si>
    <t>Cell AZ79</t>
  </si>
  <si>
    <t>'3 - Risk Assessment'!AZ79</t>
  </si>
  <si>
    <t>RiskCompound(D79,G79)</t>
  </si>
  <si>
    <t>Cell AZ80</t>
  </si>
  <si>
    <t>'3 - Risk Assessment'!AZ80</t>
  </si>
  <si>
    <t>RiskCompound(D80,G80)</t>
  </si>
  <si>
    <t>Cell AZ81</t>
  </si>
  <si>
    <t>'3 - Risk Assessment'!AZ81</t>
  </si>
  <si>
    <t>RiskCompound(D81,G81)</t>
  </si>
  <si>
    <t>Cell AZ82</t>
  </si>
  <si>
    <t>'3 - Risk Assessment'!AZ82</t>
  </si>
  <si>
    <t>RiskCompound(D82,G82)</t>
  </si>
  <si>
    <t>Cell AZ83</t>
  </si>
  <si>
    <t>'3 - Risk Assessment'!AZ83</t>
  </si>
  <si>
    <t>RiskCompound(D83,G83)</t>
  </si>
  <si>
    <t>Cell AZ84</t>
  </si>
  <si>
    <t>'3 - Risk Assessment'!AZ84</t>
  </si>
  <si>
    <t>RiskCompound(D84,G84)</t>
  </si>
  <si>
    <t>Cell AZ85</t>
  </si>
  <si>
    <t>'3 - Risk Assessment'!AZ85</t>
  </si>
  <si>
    <t>RiskCompound(D85,G85)</t>
  </si>
  <si>
    <t>Cell AZ86</t>
  </si>
  <si>
    <t>'3 - Risk Assessment'!AZ86</t>
  </si>
  <si>
    <t>RiskCompound(D86,G86)</t>
  </si>
  <si>
    <t>Cell AZ87</t>
  </si>
  <si>
    <t>'3 - Risk Assessment'!AZ87</t>
  </si>
  <si>
    <t>RiskCompound(D87,G87)</t>
  </si>
  <si>
    <t>Cell AZ88</t>
  </si>
  <si>
    <t>'3 - Risk Assessment'!AZ88</t>
  </si>
  <si>
    <t>RiskCompound(D88,G88)</t>
  </si>
  <si>
    <t>Cell AZ89</t>
  </si>
  <si>
    <t>'3 - Risk Assessment'!AZ89</t>
  </si>
  <si>
    <t>RiskCompound(D89,G89)</t>
  </si>
  <si>
    <t>Cell AZ90</t>
  </si>
  <si>
    <t>'3 - Risk Assessment'!AZ90</t>
  </si>
  <si>
    <t>RiskCompound(D90,G90)</t>
  </si>
  <si>
    <t>Cell AZ91</t>
  </si>
  <si>
    <t>'3 - Risk Assessment'!AZ91</t>
  </si>
  <si>
    <t>RiskCompound(D91,G91)</t>
  </si>
  <si>
    <t>Cell AZ92</t>
  </si>
  <si>
    <t>'3 - Risk Assessment'!AZ92</t>
  </si>
  <si>
    <t>RiskCompound(D92,G92)</t>
  </si>
  <si>
    <t>Cell AZ93</t>
  </si>
  <si>
    <t>'3 - Risk Assessment'!AZ93</t>
  </si>
  <si>
    <t>RiskCompound(D93,G93)</t>
  </si>
  <si>
    <t>Cell AZ94</t>
  </si>
  <si>
    <t>'3 - Risk Assessment'!AZ94</t>
  </si>
  <si>
    <t>RiskCompound(D94,G94)</t>
  </si>
  <si>
    <t>Cell AZ95</t>
  </si>
  <si>
    <t>'3 - Risk Assessment'!AZ95</t>
  </si>
  <si>
    <t>RiskCompound(D95,G95)</t>
  </si>
  <si>
    <t>Cell AZ96</t>
  </si>
  <si>
    <t>'3 - Risk Assessment'!AZ96</t>
  </si>
  <si>
    <t>RiskCompound(D96,G96)</t>
  </si>
  <si>
    <t>Cell AZ97</t>
  </si>
  <si>
    <t>'3 - Risk Assessment'!AZ97</t>
  </si>
  <si>
    <t>RiskCompound(D97,G97)</t>
  </si>
  <si>
    <t>Cell AZ98</t>
  </si>
  <si>
    <t>'3 - Risk Assessment'!AZ98</t>
  </si>
  <si>
    <t>RiskCompound(D98,G98)</t>
  </si>
  <si>
    <t>Cell AZ99</t>
  </si>
  <si>
    <t>'3 - Risk Assessment'!AZ99</t>
  </si>
  <si>
    <t>RiskCompound(D99,G99)</t>
  </si>
  <si>
    <t>Cell AZ100</t>
  </si>
  <si>
    <t>'3 - Risk Assessment'!AZ100</t>
  </si>
  <si>
    <t>RiskCompound(D100,G100)</t>
  </si>
  <si>
    <t>Cell AZ101</t>
  </si>
  <si>
    <t>'3 - Risk Assessment'!AZ101</t>
  </si>
  <si>
    <t>RiskCompound(D101,G101)</t>
  </si>
  <si>
    <t>Cell AZ102</t>
  </si>
  <si>
    <t>'3 - Risk Assessment'!AZ102</t>
  </si>
  <si>
    <t>RiskCompound(D102,G102)</t>
  </si>
  <si>
    <t>Cell AZ103</t>
  </si>
  <si>
    <t>'3 - Risk Assessment'!AZ103</t>
  </si>
  <si>
    <t>RiskCompound(D103,G103)</t>
  </si>
  <si>
    <t>Cell AZ104</t>
  </si>
  <si>
    <t>'3 - Risk Assessment'!AZ104</t>
  </si>
  <si>
    <t>RiskCompound(D104,G104)</t>
  </si>
  <si>
    <t>Cell AZ105</t>
  </si>
  <si>
    <t>'3 - Risk Assessment'!AZ105</t>
  </si>
  <si>
    <t>RiskCompound(D105,G105)</t>
  </si>
  <si>
    <t>Cell AZ106</t>
  </si>
  <si>
    <t>'3 - Risk Assessment'!AZ106</t>
  </si>
  <si>
    <t>RiskCompound(D106,G106)</t>
  </si>
  <si>
    <t>Cell AZ107</t>
  </si>
  <si>
    <t>'3 - Risk Assessment'!AZ107</t>
  </si>
  <si>
    <t>RiskCompound(D107,G107)</t>
  </si>
  <si>
    <t>Cell AZ108</t>
  </si>
  <si>
    <t>'3 - Risk Assessment'!AZ108</t>
  </si>
  <si>
    <t>RiskCompound(D108,G108)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</si>
</sst>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3" formatCode="_(* #,##0.00_);_(* \(#,##0.00\);_(* &quot;-&quot;??_);_(@_)"/>
    <numFmt numFmtId="164" formatCode="0.0"/>
    <numFmt numFmtId="165" formatCode="0.000"/>
    <numFmt numFmtId="166" formatCode="0.0000"/>
    <numFmt numFmtId="167" formatCode="#,##0.00000"/>
    <numFmt numFmtId="168" formatCode="#,##0.0000"/>
    <numFmt numFmtId="169" formatCode="#,##0.000000"/>
  </numFmts>
  <fonts count="35" x14ac:knownFonts="1">
    <font>
      <sz val="11"/>
      <color theme="1"/>
      <name val="Calibri"/>
      <family val="2"/>
      <scheme val="minor"/>
    </font>
    <font>
      <sz val="11"/>
      <color theme="1"/>
      <name val="Calibri"/>
      <family val="2"/>
      <scheme val="minor"/>
    </font>
    <font>
      <b/>
      <sz val="28"/>
      <color theme="0"/>
      <name val="Arial"/>
      <family val="2"/>
    </font>
    <font>
      <sz val="11"/>
      <color theme="1"/>
      <name val="Arial"/>
      <family val="2"/>
    </font>
    <font>
      <b/>
      <sz val="28"/>
      <color theme="1"/>
      <name val="Arial"/>
      <family val="2"/>
    </font>
    <font>
      <sz val="12"/>
      <color theme="1"/>
      <name val="Arial"/>
      <family val="2"/>
    </font>
    <font>
      <b/>
      <sz val="11"/>
      <color theme="0"/>
      <name val="Arial"/>
      <family val="2"/>
    </font>
    <font>
      <sz val="11"/>
      <name val="Arial"/>
      <family val="2"/>
    </font>
    <font>
      <b/>
      <sz val="10"/>
      <color theme="0"/>
      <name val="Arial"/>
      <family val="2"/>
    </font>
    <font>
      <b/>
      <sz val="11"/>
      <color theme="1"/>
      <name val="Arial"/>
      <family val="2"/>
    </font>
    <font>
      <b/>
      <sz val="14"/>
      <color theme="0"/>
      <name val="Arial"/>
      <family val="2"/>
    </font>
    <font>
      <sz val="14"/>
      <color theme="1"/>
      <name val="Arial"/>
      <family val="2"/>
    </font>
    <font>
      <b/>
      <sz val="14"/>
      <color theme="1"/>
      <name val="Arial"/>
      <family val="2"/>
    </font>
    <font>
      <sz val="14"/>
      <color rgb="FF000000"/>
      <name val="Arial"/>
      <family val="2"/>
    </font>
    <font>
      <sz val="12"/>
      <color rgb="FF000000"/>
      <name val="Arial"/>
      <family val="2"/>
    </font>
    <font>
      <b/>
      <u/>
      <sz val="16"/>
      <color rgb="FF000000"/>
      <name val="Arial"/>
      <family val="2"/>
    </font>
    <font>
      <sz val="11"/>
      <color rgb="FFFF0000"/>
      <name val="Arial"/>
      <family val="2"/>
    </font>
    <font>
      <sz val="11"/>
      <color theme="0"/>
      <name val="Arial"/>
      <family val="2"/>
    </font>
    <font>
      <b/>
      <u/>
      <sz val="14"/>
      <color rgb="FF000000"/>
      <name val="Arial"/>
      <family val="2"/>
    </font>
    <font>
      <sz val="11"/>
      <color rgb="FF000000"/>
      <name val="Calibri"/>
      <family val="2"/>
    </font>
    <font>
      <b/>
      <sz val="12"/>
      <color theme="0"/>
      <name val="Arial"/>
      <family val="2"/>
    </font>
    <font>
      <b/>
      <sz val="16"/>
      <color theme="0"/>
      <name val="Arial"/>
      <family val="2"/>
    </font>
    <font>
      <sz val="11"/>
      <color rgb="FFFF0000"/>
      <name val="Calibri"/>
      <family val="2"/>
      <scheme val="minor"/>
    </font>
    <font>
      <sz val="12"/>
      <color theme="1"/>
      <name val="Calibri"/>
      <family val="2"/>
      <scheme val="minor"/>
    </font>
    <font>
      <b/>
      <sz val="28"/>
      <color rgb="FFFF0000"/>
      <name val="Arial"/>
      <family val="2"/>
    </font>
    <font>
      <sz val="11"/>
      <color theme="0"/>
      <name val="Calibri"/>
      <family val="2"/>
      <scheme val="minor"/>
    </font>
    <font>
      <sz val="14"/>
      <color theme="0"/>
      <name val="Arial"/>
      <family val="2"/>
    </font>
    <font>
      <sz val="7"/>
      <color rgb="FF454545"/>
      <name val="Courier New"/>
      <family val="3"/>
    </font>
    <font>
      <sz val="14"/>
      <color rgb="FFFF0000"/>
      <name val="Arial"/>
      <family val="2"/>
    </font>
    <font>
      <b/>
      <sz val="12"/>
      <color rgb="FF000000"/>
      <name val="Tahoma"/>
      <family val="2"/>
    </font>
    <font>
      <b/>
      <sz val="9"/>
      <color rgb="FF000000"/>
      <name val="Tahoma"/>
      <family val="2"/>
    </font>
    <font>
      <sz val="9"/>
      <color rgb="FF000000"/>
      <name val="Tahoma"/>
      <family val="2"/>
    </font>
    <font>
      <sz val="9"/>
      <color rgb="FF000000"/>
      <name val="Times New Roman"/>
      <family val="1"/>
    </font>
    <font>
      <i/>
      <sz val="8"/>
      <color rgb="FF000000"/>
      <name val="Tahoma"/>
      <family val="2"/>
    </font>
    <font>
      <sz val="8"/>
      <color rgb="FF000000"/>
      <name val="Tahoma"/>
      <family val="2"/>
    </font>
  </fonts>
  <fills count="18">
    <fill>
      <patternFill patternType="none"/>
    </fill>
    <fill>
      <patternFill patternType="gray125"/>
    </fill>
    <fill>
      <patternFill patternType="solid">
        <fgColor theme="0" tint="-0.14999847407452621"/>
        <bgColor indexed="64"/>
      </patternFill>
    </fill>
    <fill>
      <patternFill patternType="solid">
        <fgColor rgb="FFFFFF64"/>
        <bgColor indexed="64"/>
      </patternFill>
    </fill>
    <fill>
      <patternFill patternType="solid">
        <fgColor theme="4"/>
        <bgColor indexed="64"/>
      </patternFill>
    </fill>
    <fill>
      <patternFill patternType="solid">
        <fgColor theme="1"/>
        <bgColor indexed="64"/>
      </patternFill>
    </fill>
    <fill>
      <patternFill patternType="solid">
        <fgColor rgb="FF5B9BD5"/>
        <bgColor indexed="64"/>
      </patternFill>
    </fill>
    <fill>
      <patternFill patternType="solid">
        <fgColor theme="0"/>
        <bgColor indexed="64"/>
      </patternFill>
    </fill>
    <fill>
      <patternFill patternType="solid">
        <fgColor rgb="FFD9D9D9"/>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14999847407452621"/>
        <bgColor theme="9" tint="0.79998168889431442"/>
      </patternFill>
    </fill>
    <fill>
      <patternFill patternType="solid">
        <fgColor rgb="FFFFFF64"/>
        <bgColor theme="9" tint="0.79998168889431442"/>
      </patternFill>
    </fill>
    <fill>
      <patternFill patternType="solid">
        <fgColor rgb="FFFFFF00"/>
        <bgColor indexed="64"/>
      </patternFill>
    </fill>
    <fill>
      <patternFill patternType="solid">
        <fgColor theme="9" tint="0.39997558519241921"/>
        <bgColor indexed="64"/>
      </patternFill>
    </fill>
    <fill>
      <patternFill patternType="solid">
        <fgColor rgb="FFD3D3D3"/>
      </patternFill>
    </fill>
    <fill>
      <patternFill patternType="solid">
        <fgColor rgb="FFF5F5F5"/>
      </patternFill>
    </fill>
  </fills>
  <borders count="7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theme="9" tint="0.39997558519241921"/>
      </bottom>
      <diagonal/>
    </border>
    <border>
      <left style="thin">
        <color indexed="64"/>
      </left>
      <right style="medium">
        <color indexed="64"/>
      </right>
      <top style="thin">
        <color indexed="64"/>
      </top>
      <bottom style="thin">
        <color theme="9" tint="0.39997558519241921"/>
      </bottom>
      <diagonal/>
    </border>
    <border>
      <left style="thin">
        <color indexed="64"/>
      </left>
      <right/>
      <top style="thin">
        <color indexed="64"/>
      </top>
      <bottom style="medium">
        <color indexed="64"/>
      </bottom>
      <diagonal/>
    </border>
    <border>
      <left style="thin">
        <color indexed="64"/>
      </left>
      <right/>
      <top/>
      <bottom style="thin">
        <color theme="9" tint="0.39997558519241921"/>
      </bottom>
      <diagonal/>
    </border>
    <border>
      <left style="thin">
        <color indexed="64"/>
      </left>
      <right style="medium">
        <color indexed="64"/>
      </right>
      <top/>
      <bottom style="thin">
        <color theme="9" tint="0.39997558519241921"/>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style="medium">
        <color indexed="64"/>
      </right>
      <top/>
      <bottom style="hair">
        <color auto="1"/>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auto="1"/>
      </top>
      <bottom style="hair">
        <color auto="1"/>
      </bottom>
      <diagonal/>
    </border>
    <border>
      <left style="medium">
        <color indexed="64"/>
      </left>
      <right style="hair">
        <color indexed="64"/>
      </right>
      <top style="hair">
        <color auto="1"/>
      </top>
      <bottom style="medium">
        <color indexed="64"/>
      </bottom>
      <diagonal/>
    </border>
    <border>
      <left style="medium">
        <color indexed="64"/>
      </left>
      <right style="hair">
        <color auto="1"/>
      </right>
      <top/>
      <bottom style="hair">
        <color auto="1"/>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rgb="FFA9A9A9"/>
      </left>
      <right style="thin">
        <color rgb="FFA9A9A9"/>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style="thin">
        <color rgb="FFA9A9A9"/>
      </right>
      <top/>
      <bottom style="thin">
        <color rgb="FFA9A9A9"/>
      </bottom>
      <diagonal/>
    </border>
    <border>
      <left/>
      <right style="thin">
        <color rgb="FFA9A9A9"/>
      </right>
      <top/>
      <bottom style="thin">
        <color rgb="FFA9A9A9"/>
      </bottom>
      <diagonal/>
    </border>
  </borders>
  <cellStyleXfs count="2">
    <xf numFmtId="0" fontId="0" fillId="0" borderId="0"/>
    <xf numFmtId="43" fontId="1" fillId="0" borderId="0" applyFont="0" applyFill="0" applyBorder="0" applyAlignment="0" applyProtection="0"/>
  </cellStyleXfs>
  <cellXfs count="303">
    <xf numFmtId="0" fontId="0" fillId="0" borderId="0" xfId="0"/>
    <xf numFmtId="0" fontId="3" fillId="0" borderId="0" xfId="0" applyFont="1"/>
    <xf numFmtId="0" fontId="3" fillId="0" borderId="4" xfId="0" applyFont="1" applyBorder="1"/>
    <xf numFmtId="0" fontId="3" fillId="2" borderId="4" xfId="0" applyFont="1" applyFill="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2" borderId="4" xfId="0" applyFont="1" applyFill="1" applyBorder="1" applyAlignment="1">
      <alignment horizontal="center"/>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14" fontId="3" fillId="3" borderId="4" xfId="0" applyNumberFormat="1" applyFont="1" applyFill="1" applyBorder="1" applyAlignment="1" applyProtection="1">
      <alignment horizontal="right"/>
      <protection locked="0"/>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4" borderId="4" xfId="0" applyFont="1" applyFill="1" applyBorder="1" applyAlignment="1">
      <alignment horizontal="left"/>
    </xf>
    <xf numFmtId="0" fontId="3" fillId="0" borderId="4" xfId="0" applyFont="1" applyBorder="1" applyAlignment="1">
      <alignment horizontal="left"/>
    </xf>
    <xf numFmtId="164" fontId="3" fillId="3" borderId="4" xfId="0" applyNumberFormat="1" applyFont="1" applyFill="1" applyBorder="1" applyAlignment="1" applyProtection="1">
      <alignment horizontal="right"/>
      <protection locked="0"/>
    </xf>
    <xf numFmtId="0" fontId="3" fillId="3" borderId="4" xfId="0" applyFont="1" applyFill="1" applyBorder="1" applyAlignment="1" applyProtection="1">
      <alignment horizontal="right" vertical="center"/>
      <protection locked="0"/>
    </xf>
    <xf numFmtId="164" fontId="3" fillId="2" borderId="4" xfId="0" applyNumberFormat="1" applyFont="1" applyFill="1" applyBorder="1" applyAlignment="1">
      <alignment horizontal="center" vertical="center"/>
    </xf>
    <xf numFmtId="14" fontId="3" fillId="3" borderId="4" xfId="0" applyNumberFormat="1" applyFont="1" applyFill="1" applyBorder="1" applyAlignment="1" applyProtection="1">
      <alignment horizontal="right" vertical="center"/>
      <protection locked="0"/>
    </xf>
    <xf numFmtId="14" fontId="3" fillId="5" borderId="4" xfId="0" applyNumberFormat="1" applyFont="1" applyFill="1" applyBorder="1" applyAlignment="1">
      <alignment horizontal="center" vertical="center"/>
    </xf>
    <xf numFmtId="0" fontId="3" fillId="0" borderId="4" xfId="0" applyFont="1" applyBorder="1" applyAlignment="1">
      <alignment wrapText="1"/>
    </xf>
    <xf numFmtId="14" fontId="3" fillId="0" borderId="0" xfId="0" applyNumberFormat="1" applyFont="1"/>
    <xf numFmtId="0" fontId="3" fillId="3" borderId="4" xfId="0" applyFont="1" applyFill="1" applyBorder="1" applyAlignment="1" applyProtection="1">
      <alignment horizontal="center"/>
      <protection locked="0"/>
    </xf>
    <xf numFmtId="0" fontId="3" fillId="0" borderId="0" xfId="0" applyFont="1" applyAlignment="1">
      <alignment horizont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7" fillId="0" borderId="5" xfId="0" applyFont="1" applyBorder="1" applyAlignment="1">
      <alignment horizontal="left" vertical="center"/>
    </xf>
    <xf numFmtId="164" fontId="7" fillId="3" borderId="4" xfId="0" applyNumberFormat="1" applyFont="1" applyFill="1" applyBorder="1" applyAlignment="1" applyProtection="1">
      <alignment horizontal="right"/>
      <protection locked="0"/>
    </xf>
    <xf numFmtId="2" fontId="3" fillId="3" borderId="4" xfId="0" applyNumberFormat="1" applyFont="1" applyFill="1" applyBorder="1" applyAlignment="1" applyProtection="1">
      <alignment horizontal="right" vertical="center"/>
      <protection locked="0"/>
    </xf>
    <xf numFmtId="164" fontId="3" fillId="3" borderId="4" xfId="0" applyNumberFormat="1" applyFont="1" applyFill="1" applyBorder="1" applyAlignment="1" applyProtection="1">
      <alignment horizontal="right" vertical="center"/>
      <protection locked="0"/>
    </xf>
    <xf numFmtId="2" fontId="3" fillId="3" borderId="4" xfId="0" applyNumberFormat="1" applyFont="1" applyFill="1" applyBorder="1" applyAlignment="1" applyProtection="1">
      <alignment horizontal="right"/>
      <protection locked="0"/>
    </xf>
    <xf numFmtId="0" fontId="9" fillId="0" borderId="4" xfId="0" applyFont="1" applyBorder="1"/>
    <xf numFmtId="0" fontId="3" fillId="6" borderId="4" xfId="0" applyFont="1" applyFill="1" applyBorder="1"/>
    <xf numFmtId="164" fontId="3" fillId="3" borderId="4" xfId="1" applyNumberFormat="1" applyFont="1" applyFill="1" applyBorder="1" applyAlignment="1" applyProtection="1">
      <alignment horizontal="right" vertical="center"/>
      <protection locked="0"/>
    </xf>
    <xf numFmtId="0" fontId="3" fillId="7" borderId="4" xfId="0" applyFont="1" applyFill="1" applyBorder="1"/>
    <xf numFmtId="0" fontId="3" fillId="0" borderId="4" xfId="0" applyFont="1" applyBorder="1" applyAlignment="1">
      <alignment vertical="center"/>
    </xf>
    <xf numFmtId="0" fontId="3" fillId="3" borderId="4" xfId="0" applyFont="1" applyFill="1" applyBorder="1" applyAlignment="1" applyProtection="1">
      <alignment horizontal="left"/>
      <protection locked="0"/>
    </xf>
    <xf numFmtId="165" fontId="3" fillId="3" borderId="4" xfId="0" applyNumberFormat="1" applyFont="1" applyFill="1" applyBorder="1" applyAlignment="1" applyProtection="1">
      <alignment horizontal="right"/>
      <protection locked="0"/>
    </xf>
    <xf numFmtId="0" fontId="3" fillId="2" borderId="4" xfId="0" applyFont="1" applyFill="1" applyBorder="1" applyAlignment="1">
      <alignment horizontal="right"/>
    </xf>
    <xf numFmtId="0" fontId="9" fillId="0" borderId="0" xfId="0" applyFont="1"/>
    <xf numFmtId="0" fontId="3" fillId="3" borderId="10" xfId="0" applyFont="1" applyFill="1" applyBorder="1" applyAlignment="1" applyProtection="1">
      <alignment horizontal="right"/>
      <protection locked="0"/>
    </xf>
    <xf numFmtId="0" fontId="3" fillId="3" borderId="4" xfId="0" applyFont="1" applyFill="1" applyBorder="1" applyAlignment="1" applyProtection="1">
      <alignment horizontal="right"/>
      <protection locked="0"/>
    </xf>
    <xf numFmtId="164" fontId="3" fillId="2" borderId="4" xfId="0" applyNumberFormat="1" applyFont="1" applyFill="1" applyBorder="1" applyAlignment="1">
      <alignment horizontal="right" vertical="center"/>
    </xf>
    <xf numFmtId="0" fontId="3" fillId="7" borderId="4" xfId="0" applyFont="1" applyFill="1" applyBorder="1" applyAlignment="1">
      <alignment wrapText="1"/>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14" fontId="3" fillId="2" borderId="4" xfId="0" applyNumberFormat="1" applyFont="1" applyFill="1" applyBorder="1" applyAlignment="1">
      <alignment horizontal="right" vertical="center"/>
    </xf>
    <xf numFmtId="0" fontId="2" fillId="9" borderId="0" xfId="0" applyFont="1" applyFill="1" applyAlignment="1">
      <alignment horizontal="left"/>
    </xf>
    <xf numFmtId="2" fontId="3" fillId="10" borderId="4" xfId="0" applyNumberFormat="1" applyFont="1" applyFill="1" applyBorder="1" applyAlignment="1">
      <alignment horizontal="right" vertical="center"/>
    </xf>
    <xf numFmtId="0" fontId="3" fillId="10" borderId="4" xfId="0" applyFont="1" applyFill="1" applyBorder="1" applyAlignment="1">
      <alignment horizontal="right" vertical="center"/>
    </xf>
    <xf numFmtId="14" fontId="3" fillId="10" borderId="4" xfId="0" applyNumberFormat="1" applyFont="1" applyFill="1" applyBorder="1" applyAlignment="1">
      <alignment horizontal="right" vertical="center"/>
    </xf>
    <xf numFmtId="164" fontId="3" fillId="10" borderId="4" xfId="0" applyNumberFormat="1" applyFont="1" applyFill="1" applyBorder="1" applyAlignment="1">
      <alignment horizontal="right" vertical="center"/>
    </xf>
    <xf numFmtId="164" fontId="3" fillId="10" borderId="4" xfId="0" applyNumberFormat="1" applyFont="1" applyFill="1" applyBorder="1" applyAlignment="1">
      <alignment horizontal="right"/>
    </xf>
    <xf numFmtId="0" fontId="3" fillId="10" borderId="4" xfId="0" applyNumberFormat="1" applyFont="1" applyFill="1" applyBorder="1" applyAlignment="1">
      <alignment horizontal="right"/>
    </xf>
    <xf numFmtId="0" fontId="11" fillId="0" borderId="0" xfId="0" applyFont="1"/>
    <xf numFmtId="0" fontId="11" fillId="0" borderId="0" xfId="0" applyFont="1" applyAlignment="1">
      <alignment horizontal="center"/>
    </xf>
    <xf numFmtId="0" fontId="4" fillId="11" borderId="0" xfId="0" applyFont="1" applyFill="1" applyAlignment="1">
      <alignment horizontal="left"/>
    </xf>
    <xf numFmtId="0" fontId="12" fillId="0" borderId="10" xfId="0" applyFont="1" applyBorder="1" applyAlignment="1">
      <alignment horizontal="left" vertical="top"/>
    </xf>
    <xf numFmtId="0" fontId="11" fillId="2" borderId="12"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12" fillId="0" borderId="0" xfId="0" applyFont="1"/>
    <xf numFmtId="0" fontId="11" fillId="0" borderId="23" xfId="0" applyFont="1" applyBorder="1" applyAlignment="1">
      <alignment wrapText="1"/>
    </xf>
    <xf numFmtId="0" fontId="11" fillId="0" borderId="23" xfId="0" applyFont="1" applyBorder="1" applyAlignment="1">
      <alignment vertical="top" wrapText="1"/>
    </xf>
    <xf numFmtId="0" fontId="11" fillId="0" borderId="26" xfId="0" applyFont="1" applyBorder="1" applyAlignment="1">
      <alignment wrapText="1"/>
    </xf>
    <xf numFmtId="0" fontId="12" fillId="0" borderId="27" xfId="0" applyFont="1" applyBorder="1"/>
    <xf numFmtId="14" fontId="11" fillId="2" borderId="4" xfId="0" applyNumberFormat="1" applyFont="1" applyFill="1" applyBorder="1" applyAlignment="1">
      <alignment horizontal="right" vertical="center"/>
    </xf>
    <xf numFmtId="0" fontId="11" fillId="0" borderId="25" xfId="0" applyFont="1" applyBorder="1" applyAlignment="1">
      <alignment wrapText="1"/>
    </xf>
    <xf numFmtId="164" fontId="11" fillId="2" borderId="32" xfId="0" applyNumberFormat="1" applyFont="1" applyFill="1" applyBorder="1" applyAlignment="1">
      <alignment horizontal="right" vertical="center"/>
    </xf>
    <xf numFmtId="0" fontId="11" fillId="0" borderId="33" xfId="0" applyFont="1" applyBorder="1" applyAlignment="1">
      <alignment wrapText="1"/>
    </xf>
    <xf numFmtId="0" fontId="12" fillId="0" borderId="34" xfId="0" applyFont="1" applyBorder="1" applyAlignment="1">
      <alignment wrapText="1"/>
    </xf>
    <xf numFmtId="14" fontId="12" fillId="2" borderId="36" xfId="0" applyNumberFormat="1" applyFont="1" applyFill="1" applyBorder="1" applyAlignment="1">
      <alignment horizontal="center"/>
    </xf>
    <xf numFmtId="14" fontId="12" fillId="2" borderId="37" xfId="0" applyNumberFormat="1" applyFont="1" applyFill="1" applyBorder="1" applyAlignment="1">
      <alignment horizontal="center"/>
    </xf>
    <xf numFmtId="14" fontId="12" fillId="4" borderId="27" xfId="0" applyNumberFormat="1" applyFont="1" applyFill="1" applyBorder="1" applyAlignment="1">
      <alignment horizontal="center"/>
    </xf>
    <xf numFmtId="0" fontId="12" fillId="0" borderId="26" xfId="0" applyFont="1" applyBorder="1" applyAlignment="1">
      <alignment wrapText="1"/>
    </xf>
    <xf numFmtId="14" fontId="12" fillId="2" borderId="2" xfId="0" applyNumberFormat="1" applyFont="1" applyFill="1" applyBorder="1" applyAlignment="1">
      <alignment horizontal="center"/>
    </xf>
    <xf numFmtId="14" fontId="12" fillId="2" borderId="39" xfId="0" applyNumberFormat="1" applyFont="1" applyFill="1" applyBorder="1" applyAlignment="1">
      <alignment horizontal="center"/>
    </xf>
    <xf numFmtId="14" fontId="12" fillId="2" borderId="32" xfId="0" applyNumberFormat="1" applyFont="1" applyFill="1" applyBorder="1" applyAlignment="1">
      <alignment horizontal="center"/>
    </xf>
    <xf numFmtId="2" fontId="0" fillId="0" borderId="0" xfId="0" applyNumberFormat="1"/>
    <xf numFmtId="0" fontId="12" fillId="0" borderId="38" xfId="0" applyFont="1" applyBorder="1" applyAlignment="1">
      <alignment wrapText="1"/>
    </xf>
    <xf numFmtId="0" fontId="12" fillId="2" borderId="41" xfId="0" applyFont="1" applyFill="1" applyBorder="1" applyAlignment="1">
      <alignment horizontal="center"/>
    </xf>
    <xf numFmtId="0" fontId="12" fillId="2" borderId="42" xfId="0" applyFont="1" applyFill="1" applyBorder="1" applyAlignment="1">
      <alignment horizontal="center"/>
    </xf>
    <xf numFmtId="2" fontId="11" fillId="11" borderId="24" xfId="0" applyNumberFormat="1" applyFont="1" applyFill="1" applyBorder="1" applyAlignment="1">
      <alignment horizontal="right"/>
    </xf>
    <xf numFmtId="2" fontId="12" fillId="11" borderId="28" xfId="0" applyNumberFormat="1" applyFont="1" applyFill="1" applyBorder="1" applyAlignment="1">
      <alignment horizontal="right"/>
    </xf>
    <xf numFmtId="0" fontId="11" fillId="11" borderId="4" xfId="0" applyFont="1" applyFill="1" applyBorder="1" applyAlignment="1">
      <alignment horizontal="right"/>
    </xf>
    <xf numFmtId="2" fontId="11" fillId="11" borderId="25" xfId="0" applyNumberFormat="1" applyFont="1" applyFill="1" applyBorder="1" applyAlignment="1">
      <alignment horizontal="right"/>
    </xf>
    <xf numFmtId="2" fontId="12" fillId="11" borderId="29" xfId="0" applyNumberFormat="1" applyFont="1" applyFill="1" applyBorder="1" applyAlignment="1">
      <alignment horizontal="right"/>
    </xf>
    <xf numFmtId="2" fontId="11" fillId="11" borderId="4" xfId="0" applyNumberFormat="1" applyFont="1" applyFill="1" applyBorder="1" applyAlignment="1">
      <alignment horizontal="right"/>
    </xf>
    <xf numFmtId="2" fontId="12" fillId="11" borderId="30" xfId="0" applyNumberFormat="1" applyFont="1" applyFill="1" applyBorder="1" applyAlignment="1">
      <alignment horizontal="right"/>
    </xf>
    <xf numFmtId="2" fontId="11" fillId="11" borderId="4" xfId="0" applyNumberFormat="1" applyFont="1" applyFill="1" applyBorder="1" applyAlignment="1" applyProtection="1">
      <alignment horizontal="right" vertical="center"/>
      <protection locked="0"/>
    </xf>
    <xf numFmtId="14" fontId="11" fillId="11" borderId="4" xfId="0" applyNumberFormat="1" applyFont="1" applyFill="1" applyBorder="1" applyAlignment="1" applyProtection="1">
      <alignment horizontal="right" vertical="center"/>
      <protection locked="0"/>
    </xf>
    <xf numFmtId="14" fontId="12" fillId="11" borderId="35" xfId="0" applyNumberFormat="1" applyFont="1" applyFill="1" applyBorder="1" applyAlignment="1">
      <alignment horizontal="center"/>
    </xf>
    <xf numFmtId="14" fontId="12" fillId="11" borderId="13" xfId="0" applyNumberFormat="1" applyFont="1" applyFill="1" applyBorder="1" applyAlignment="1">
      <alignment horizontal="center"/>
    </xf>
    <xf numFmtId="2" fontId="12" fillId="11" borderId="40" xfId="0" applyNumberFormat="1" applyFont="1" applyFill="1" applyBorder="1" applyAlignment="1">
      <alignment horizontal="center" vertical="center"/>
    </xf>
    <xf numFmtId="14" fontId="3" fillId="14" borderId="12" xfId="0" applyNumberFormat="1" applyFont="1" applyFill="1" applyBorder="1" applyAlignment="1">
      <alignment horizontal="center"/>
    </xf>
    <xf numFmtId="14" fontId="3" fillId="14" borderId="4" xfId="0" applyNumberFormat="1" applyFont="1" applyFill="1" applyBorder="1" applyAlignment="1">
      <alignment horizontal="center"/>
    </xf>
    <xf numFmtId="0" fontId="3" fillId="15" borderId="4" xfId="0" applyFont="1" applyFill="1" applyBorder="1" applyAlignment="1">
      <alignment horizontal="center" vertical="center"/>
    </xf>
    <xf numFmtId="14" fontId="3" fillId="2" borderId="4" xfId="0" applyNumberFormat="1" applyFont="1" applyFill="1" applyBorder="1" applyAlignment="1">
      <alignment horizontal="center" vertical="center"/>
    </xf>
    <xf numFmtId="0" fontId="3" fillId="11" borderId="0" xfId="0" applyFont="1" applyFill="1"/>
    <xf numFmtId="0" fontId="3" fillId="11" borderId="9" xfId="0" applyFont="1" applyFill="1" applyBorder="1"/>
    <xf numFmtId="0" fontId="3" fillId="11" borderId="13" xfId="0" applyFont="1" applyFill="1" applyBorder="1"/>
    <xf numFmtId="0" fontId="3" fillId="11" borderId="14" xfId="0" applyFont="1" applyFill="1" applyBorder="1"/>
    <xf numFmtId="0" fontId="3" fillId="11" borderId="8" xfId="0" applyFont="1" applyFill="1" applyBorder="1"/>
    <xf numFmtId="0" fontId="3" fillId="11" borderId="0" xfId="0" applyFont="1" applyFill="1" applyAlignment="1">
      <alignment horizontal="center"/>
    </xf>
    <xf numFmtId="0" fontId="3" fillId="11" borderId="1" xfId="0" applyFont="1" applyFill="1" applyBorder="1"/>
    <xf numFmtId="0" fontId="3" fillId="11" borderId="2" xfId="0" applyFont="1" applyFill="1" applyBorder="1"/>
    <xf numFmtId="0" fontId="3" fillId="11" borderId="3" xfId="0" applyFont="1" applyFill="1" applyBorder="1"/>
    <xf numFmtId="8" fontId="3" fillId="11" borderId="0" xfId="0" applyNumberFormat="1" applyFont="1" applyFill="1"/>
    <xf numFmtId="0" fontId="3" fillId="11" borderId="11" xfId="0" applyFont="1" applyFill="1" applyBorder="1"/>
    <xf numFmtId="0" fontId="3" fillId="11" borderId="9" xfId="0" applyFont="1" applyFill="1" applyBorder="1" applyAlignment="1">
      <alignment horizontal="center"/>
    </xf>
    <xf numFmtId="0" fontId="0" fillId="11" borderId="8" xfId="0" applyFill="1" applyBorder="1"/>
    <xf numFmtId="0" fontId="0" fillId="11" borderId="0" xfId="0" applyFill="1"/>
    <xf numFmtId="0" fontId="5" fillId="11" borderId="8" xfId="0" applyFont="1" applyFill="1" applyBorder="1"/>
    <xf numFmtId="0" fontId="5" fillId="11" borderId="0" xfId="0" applyFont="1" applyFill="1"/>
    <xf numFmtId="0" fontId="5" fillId="11" borderId="15" xfId="0" applyFont="1" applyFill="1" applyBorder="1"/>
    <xf numFmtId="0" fontId="5" fillId="11" borderId="13" xfId="0" applyFont="1" applyFill="1" applyBorder="1"/>
    <xf numFmtId="0" fontId="0" fillId="11" borderId="13" xfId="0" applyFill="1" applyBorder="1"/>
    <xf numFmtId="0" fontId="0" fillId="11" borderId="9" xfId="0" applyFill="1" applyBorder="1"/>
    <xf numFmtId="0" fontId="0" fillId="11" borderId="14" xfId="0" applyFill="1" applyBorder="1"/>
    <xf numFmtId="0" fontId="5" fillId="11" borderId="1" xfId="0" applyFont="1" applyFill="1" applyBorder="1" applyAlignment="1">
      <alignment vertical="center"/>
    </xf>
    <xf numFmtId="0" fontId="5" fillId="11" borderId="2" xfId="0" applyFont="1" applyFill="1" applyBorder="1" applyAlignment="1">
      <alignment vertical="center"/>
    </xf>
    <xf numFmtId="0" fontId="5" fillId="11" borderId="3" xfId="0" applyFont="1" applyFill="1" applyBorder="1" applyAlignment="1">
      <alignment vertical="center"/>
    </xf>
    <xf numFmtId="0" fontId="5" fillId="11" borderId="8" xfId="0" applyFont="1" applyFill="1" applyBorder="1" applyAlignment="1">
      <alignment vertical="center"/>
    </xf>
    <xf numFmtId="0" fontId="5" fillId="11" borderId="0" xfId="0" applyFont="1" applyFill="1" applyAlignment="1">
      <alignment vertical="center"/>
    </xf>
    <xf numFmtId="0" fontId="5" fillId="11" borderId="9" xfId="0" applyFont="1" applyFill="1" applyBorder="1" applyAlignment="1">
      <alignment vertical="center"/>
    </xf>
    <xf numFmtId="0" fontId="5" fillId="11" borderId="15" xfId="0" applyFont="1" applyFill="1" applyBorder="1" applyAlignment="1">
      <alignment vertical="center"/>
    </xf>
    <xf numFmtId="0" fontId="5" fillId="11" borderId="13" xfId="0" applyFont="1" applyFill="1" applyBorder="1" applyAlignment="1">
      <alignment vertical="center"/>
    </xf>
    <xf numFmtId="0" fontId="5" fillId="11" borderId="14" xfId="0" applyFont="1" applyFill="1" applyBorder="1" applyAlignment="1">
      <alignment vertical="center"/>
    </xf>
    <xf numFmtId="0" fontId="5" fillId="11" borderId="9" xfId="0" applyFont="1" applyFill="1" applyBorder="1"/>
    <xf numFmtId="0" fontId="0" fillId="11" borderId="15" xfId="0" applyFill="1" applyBorder="1"/>
    <xf numFmtId="0" fontId="5" fillId="11" borderId="14" xfId="0" applyFont="1" applyFill="1" applyBorder="1"/>
    <xf numFmtId="0" fontId="6" fillId="9" borderId="4" xfId="0" applyFont="1" applyFill="1" applyBorder="1" applyAlignment="1">
      <alignment horizontal="center" vertical="top" wrapText="1"/>
    </xf>
    <xf numFmtId="0" fontId="6" fillId="9" borderId="4" xfId="0" applyFont="1" applyFill="1" applyBorder="1" applyAlignment="1">
      <alignment horizontal="center" vertical="top"/>
    </xf>
    <xf numFmtId="0" fontId="6" fillId="9" borderId="5" xfId="0" applyFont="1" applyFill="1" applyBorder="1" applyAlignment="1">
      <alignment horizontal="center" vertical="center"/>
    </xf>
    <xf numFmtId="0" fontId="6" fillId="9" borderId="6" xfId="0" applyFont="1" applyFill="1" applyBorder="1" applyAlignment="1">
      <alignment horizontal="left" vertical="center"/>
    </xf>
    <xf numFmtId="0" fontId="6" fillId="9" borderId="6"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4" xfId="0" applyFont="1" applyFill="1" applyBorder="1" applyAlignment="1">
      <alignment horizontal="center"/>
    </xf>
    <xf numFmtId="0" fontId="8" fillId="9" borderId="4" xfId="0" applyFont="1" applyFill="1" applyBorder="1" applyAlignment="1">
      <alignment horizontal="center" vertical="top"/>
    </xf>
    <xf numFmtId="0" fontId="8" fillId="9" borderId="4" xfId="0" applyFont="1" applyFill="1" applyBorder="1" applyAlignment="1">
      <alignment horizontal="center" vertical="top" wrapText="1"/>
    </xf>
    <xf numFmtId="0" fontId="6" fillId="9" borderId="10" xfId="0" applyFont="1" applyFill="1" applyBorder="1" applyAlignment="1">
      <alignment horizontal="center" vertical="top"/>
    </xf>
    <xf numFmtId="0" fontId="6" fillId="9" borderId="5" xfId="0" applyFont="1" applyFill="1" applyBorder="1" applyAlignment="1">
      <alignment horizontal="left"/>
    </xf>
    <xf numFmtId="0" fontId="6" fillId="9" borderId="7" xfId="0" applyFont="1" applyFill="1" applyBorder="1" applyAlignment="1">
      <alignment horizontal="center"/>
    </xf>
    <xf numFmtId="0" fontId="6" fillId="9" borderId="12" xfId="0" applyFont="1" applyFill="1" applyBorder="1" applyAlignment="1">
      <alignment horizontal="center" vertical="top"/>
    </xf>
    <xf numFmtId="0" fontId="6" fillId="9" borderId="11" xfId="0" applyFont="1" applyFill="1" applyBorder="1" applyAlignment="1">
      <alignment horizontal="center" vertical="top" wrapText="1"/>
    </xf>
    <xf numFmtId="0" fontId="6" fillId="9" borderId="4" xfId="0" applyFont="1" applyFill="1" applyBorder="1" applyAlignment="1">
      <alignment horizontal="center" vertical="center"/>
    </xf>
    <xf numFmtId="0" fontId="6" fillId="9" borderId="5" xfId="0" applyFont="1" applyFill="1" applyBorder="1" applyAlignment="1">
      <alignment horizontal="left" vertical="center"/>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8" fillId="9" borderId="12" xfId="0" applyFont="1" applyFill="1" applyBorder="1" applyAlignment="1">
      <alignment vertical="center" wrapText="1"/>
    </xf>
    <xf numFmtId="0" fontId="16" fillId="0" borderId="0" xfId="0" applyFont="1"/>
    <xf numFmtId="0" fontId="17" fillId="0" borderId="0" xfId="0" applyFont="1"/>
    <xf numFmtId="0" fontId="17" fillId="0" borderId="0" xfId="0" applyFont="1" applyFill="1" applyBorder="1"/>
    <xf numFmtId="0" fontId="3" fillId="12" borderId="46" xfId="0" applyFont="1" applyFill="1" applyBorder="1" applyAlignment="1">
      <alignment horizontal="center" vertical="top"/>
    </xf>
    <xf numFmtId="0" fontId="3" fillId="12" borderId="47" xfId="0" applyFont="1" applyFill="1" applyBorder="1" applyAlignment="1">
      <alignment vertical="top" wrapText="1"/>
    </xf>
    <xf numFmtId="0" fontId="3" fillId="2" borderId="46" xfId="0" applyFont="1" applyFill="1" applyBorder="1" applyAlignment="1">
      <alignment horizontal="center" vertical="top"/>
    </xf>
    <xf numFmtId="0" fontId="3" fillId="2" borderId="47" xfId="0" applyFont="1" applyFill="1" applyBorder="1" applyAlignment="1">
      <alignment vertical="top" wrapText="1"/>
    </xf>
    <xf numFmtId="0" fontId="3" fillId="12" borderId="46"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25" xfId="0" applyFont="1" applyFill="1" applyBorder="1" applyAlignment="1">
      <alignment vertical="top" wrapText="1"/>
    </xf>
    <xf numFmtId="0" fontId="3" fillId="8" borderId="3" xfId="0" applyFont="1" applyFill="1" applyBorder="1" applyAlignment="1">
      <alignment horizontal="center" vertical="top"/>
    </xf>
    <xf numFmtId="0" fontId="3" fillId="3" borderId="3" xfId="0" applyFont="1" applyFill="1" applyBorder="1" applyAlignment="1" applyProtection="1">
      <alignment vertical="top" wrapText="1"/>
      <protection locked="0"/>
    </xf>
    <xf numFmtId="0" fontId="3" fillId="3" borderId="3" xfId="0" applyFont="1" applyFill="1" applyBorder="1" applyAlignment="1" applyProtection="1">
      <alignment vertical="top"/>
      <protection locked="0"/>
    </xf>
    <xf numFmtId="0" fontId="3" fillId="3" borderId="4" xfId="0" applyFont="1" applyFill="1" applyBorder="1" applyAlignment="1" applyProtection="1">
      <alignment horizontal="center" vertical="top"/>
      <protection locked="0"/>
    </xf>
    <xf numFmtId="0" fontId="6" fillId="9" borderId="35" xfId="0" applyFont="1" applyFill="1" applyBorder="1" applyAlignment="1">
      <alignment horizontal="center" vertical="center"/>
    </xf>
    <xf numFmtId="0" fontId="6" fillId="9" borderId="40" xfId="0" applyFont="1" applyFill="1" applyBorder="1" applyAlignment="1">
      <alignment horizontal="center" vertical="center"/>
    </xf>
    <xf numFmtId="0" fontId="3" fillId="12" borderId="49" xfId="0" applyFont="1" applyFill="1" applyBorder="1" applyAlignment="1">
      <alignment horizontal="center" vertical="top"/>
    </xf>
    <xf numFmtId="0" fontId="3" fillId="12" borderId="50" xfId="0" applyFont="1" applyFill="1" applyBorder="1" applyAlignment="1">
      <alignment vertical="top" wrapText="1"/>
    </xf>
    <xf numFmtId="0" fontId="6" fillId="9" borderId="51" xfId="0" applyFont="1" applyFill="1" applyBorder="1" applyAlignment="1">
      <alignment horizontal="center" vertical="center"/>
    </xf>
    <xf numFmtId="14" fontId="11" fillId="11" borderId="24" xfId="0" applyNumberFormat="1" applyFont="1" applyFill="1" applyBorder="1" applyAlignment="1">
      <alignment horizontal="right"/>
    </xf>
    <xf numFmtId="0" fontId="0" fillId="0" borderId="0" xfId="0" applyBorder="1"/>
    <xf numFmtId="14" fontId="0" fillId="0" borderId="32" xfId="0" applyNumberFormat="1" applyBorder="1"/>
    <xf numFmtId="0" fontId="0" fillId="0" borderId="44" xfId="0" applyBorder="1"/>
    <xf numFmtId="2" fontId="0" fillId="0" borderId="45" xfId="0" applyNumberFormat="1" applyBorder="1"/>
    <xf numFmtId="0" fontId="0" fillId="0" borderId="43" xfId="0" applyBorder="1"/>
    <xf numFmtId="14" fontId="0" fillId="0" borderId="52" xfId="0" applyNumberFormat="1" applyBorder="1"/>
    <xf numFmtId="2" fontId="0" fillId="0" borderId="32" xfId="0" applyNumberFormat="1" applyBorder="1"/>
    <xf numFmtId="0" fontId="0" fillId="0" borderId="45" xfId="0" applyNumberFormat="1" applyBorder="1"/>
    <xf numFmtId="0" fontId="3" fillId="3" borderId="53" xfId="0" applyFont="1" applyFill="1" applyBorder="1" applyAlignment="1" applyProtection="1">
      <alignment horizontal="left" vertical="top"/>
      <protection locked="0"/>
    </xf>
    <xf numFmtId="0" fontId="3" fillId="3" borderId="54" xfId="0" applyFont="1" applyFill="1" applyBorder="1" applyAlignment="1" applyProtection="1">
      <alignment horizontal="left" vertical="top"/>
      <protection locked="0"/>
    </xf>
    <xf numFmtId="0" fontId="3" fillId="13" borderId="55" xfId="0" applyFont="1" applyFill="1" applyBorder="1" applyAlignment="1" applyProtection="1">
      <alignment horizontal="left" vertical="top"/>
      <protection locked="0"/>
    </xf>
    <xf numFmtId="2" fontId="3" fillId="12" borderId="56" xfId="0" applyNumberFormat="1" applyFont="1" applyFill="1" applyBorder="1" applyAlignment="1">
      <alignment horizontal="right" vertical="top"/>
    </xf>
    <xf numFmtId="0" fontId="3" fillId="13" borderId="54" xfId="0" applyFont="1" applyFill="1" applyBorder="1" applyAlignment="1" applyProtection="1">
      <alignment horizontal="left" vertical="top"/>
      <protection locked="0"/>
    </xf>
    <xf numFmtId="2" fontId="3" fillId="12" borderId="57" xfId="0" applyNumberFormat="1" applyFont="1" applyFill="1" applyBorder="1" applyAlignment="1">
      <alignment horizontal="right" vertical="top"/>
    </xf>
    <xf numFmtId="0" fontId="3" fillId="13" borderId="58" xfId="0" applyFont="1" applyFill="1" applyBorder="1" applyAlignment="1" applyProtection="1">
      <alignment horizontal="left" vertical="top"/>
      <protection locked="0"/>
    </xf>
    <xf numFmtId="2" fontId="3" fillId="12" borderId="59" xfId="0" applyNumberFormat="1" applyFont="1" applyFill="1" applyBorder="1" applyAlignment="1">
      <alignment horizontal="right" vertical="top"/>
    </xf>
    <xf numFmtId="0" fontId="3" fillId="3" borderId="55" xfId="0" applyFont="1" applyFill="1" applyBorder="1" applyAlignment="1" applyProtection="1">
      <alignment horizontal="left" vertical="top"/>
      <protection locked="0"/>
    </xf>
    <xf numFmtId="2" fontId="3" fillId="12" borderId="60" xfId="0" applyNumberFormat="1" applyFont="1" applyFill="1" applyBorder="1" applyAlignment="1">
      <alignment horizontal="right" vertical="top"/>
    </xf>
    <xf numFmtId="0" fontId="3" fillId="3" borderId="58" xfId="0" applyFont="1" applyFill="1" applyBorder="1" applyAlignment="1" applyProtection="1">
      <alignment horizontal="left" vertical="top"/>
      <protection locked="0"/>
    </xf>
    <xf numFmtId="0" fontId="10" fillId="9" borderId="16" xfId="0" applyFont="1" applyFill="1" applyBorder="1" applyAlignment="1">
      <alignment horizontal="center" vertical="top" wrapText="1"/>
    </xf>
    <xf numFmtId="0" fontId="10" fillId="9" borderId="17" xfId="0" applyFont="1" applyFill="1" applyBorder="1" applyAlignment="1">
      <alignment horizontal="center" wrapText="1"/>
    </xf>
    <xf numFmtId="0" fontId="10" fillId="9" borderId="18" xfId="0" applyFont="1" applyFill="1" applyBorder="1" applyAlignment="1">
      <alignment horizontal="center" wrapText="1"/>
    </xf>
    <xf numFmtId="0" fontId="10" fillId="9" borderId="18" xfId="0" applyFont="1" applyFill="1" applyBorder="1" applyAlignment="1">
      <alignment horizontal="center" vertical="center"/>
    </xf>
    <xf numFmtId="0" fontId="10" fillId="9" borderId="20" xfId="0" applyFont="1" applyFill="1" applyBorder="1" applyAlignment="1">
      <alignment horizontal="center" vertical="top" wrapText="1"/>
    </xf>
    <xf numFmtId="0" fontId="10" fillId="9" borderId="14" xfId="0" applyFont="1" applyFill="1" applyBorder="1" applyAlignment="1">
      <alignment horizontal="center" vertical="top" wrapText="1"/>
    </xf>
    <xf numFmtId="0" fontId="10" fillId="9" borderId="12" xfId="0" applyFont="1" applyFill="1" applyBorder="1" applyAlignment="1">
      <alignment horizontal="center" vertical="top" wrapText="1"/>
    </xf>
    <xf numFmtId="0" fontId="10" fillId="9" borderId="15" xfId="0" applyFont="1" applyFill="1" applyBorder="1" applyAlignment="1">
      <alignment horizontal="center" vertical="top" wrapText="1"/>
    </xf>
    <xf numFmtId="0" fontId="10" fillId="9" borderId="21" xfId="0" applyFont="1" applyFill="1" applyBorder="1" applyAlignment="1">
      <alignment horizontal="center" vertical="top" wrapText="1"/>
    </xf>
    <xf numFmtId="0" fontId="10" fillId="9" borderId="18" xfId="0" applyFont="1" applyFill="1" applyBorder="1" applyAlignment="1">
      <alignment horizontal="center"/>
    </xf>
    <xf numFmtId="0" fontId="10" fillId="9" borderId="19" xfId="0" applyFont="1" applyFill="1" applyBorder="1" applyAlignment="1">
      <alignment horizontal="center"/>
    </xf>
    <xf numFmtId="0" fontId="10" fillId="9" borderId="12" xfId="0" applyFont="1" applyFill="1" applyBorder="1" applyAlignment="1">
      <alignment horizontal="center" wrapText="1"/>
    </xf>
    <xf numFmtId="0" fontId="10" fillId="9" borderId="22" xfId="0" applyFont="1" applyFill="1" applyBorder="1" applyAlignment="1">
      <alignment horizontal="center" wrapText="1"/>
    </xf>
    <xf numFmtId="0" fontId="10" fillId="9" borderId="16" xfId="0" applyFont="1" applyFill="1" applyBorder="1" applyAlignment="1">
      <alignment horizontal="center" vertical="top"/>
    </xf>
    <xf numFmtId="0" fontId="10" fillId="9" borderId="17" xfId="0" applyFont="1" applyFill="1" applyBorder="1" applyAlignment="1">
      <alignment horizontal="right"/>
    </xf>
    <xf numFmtId="0" fontId="10" fillId="9" borderId="20" xfId="0" applyFont="1" applyFill="1" applyBorder="1" applyAlignment="1">
      <alignment horizontal="center" vertical="top"/>
    </xf>
    <xf numFmtId="0" fontId="10" fillId="9" borderId="21" xfId="0" applyFont="1" applyFill="1" applyBorder="1" applyAlignment="1">
      <alignment horizontal="center" wrapText="1"/>
    </xf>
    <xf numFmtId="0" fontId="3" fillId="13" borderId="65" xfId="0" applyFont="1" applyFill="1" applyBorder="1" applyAlignment="1" applyProtection="1">
      <alignment horizontal="right" vertical="top"/>
      <protection locked="0"/>
    </xf>
    <xf numFmtId="0" fontId="3" fillId="13" borderId="56" xfId="0" applyFont="1" applyFill="1" applyBorder="1" applyAlignment="1" applyProtection="1">
      <alignment horizontal="left" vertical="top"/>
      <protection locked="0"/>
    </xf>
    <xf numFmtId="0" fontId="3" fillId="13" borderId="66" xfId="0" applyFont="1" applyFill="1" applyBorder="1" applyAlignment="1" applyProtection="1">
      <alignment horizontal="right" vertical="top"/>
      <protection locked="0"/>
    </xf>
    <xf numFmtId="0" fontId="3" fillId="13" borderId="57" xfId="0" applyFont="1" applyFill="1" applyBorder="1" applyAlignment="1" applyProtection="1">
      <alignment horizontal="left" vertical="top"/>
      <protection locked="0"/>
    </xf>
    <xf numFmtId="0" fontId="3" fillId="13" borderId="67" xfId="0" applyFont="1" applyFill="1" applyBorder="1" applyAlignment="1" applyProtection="1">
      <alignment horizontal="right" vertical="top"/>
      <protection locked="0"/>
    </xf>
    <xf numFmtId="0" fontId="3" fillId="13" borderId="59" xfId="0" applyFont="1" applyFill="1" applyBorder="1" applyAlignment="1" applyProtection="1">
      <alignment horizontal="left" vertical="top"/>
      <protection locked="0"/>
    </xf>
    <xf numFmtId="0" fontId="20" fillId="9" borderId="48" xfId="0" applyFont="1" applyFill="1" applyBorder="1" applyAlignment="1">
      <alignment horizontal="center" vertical="center"/>
    </xf>
    <xf numFmtId="0" fontId="20" fillId="9" borderId="31" xfId="0" applyFont="1" applyFill="1" applyBorder="1" applyAlignment="1">
      <alignment horizontal="center" vertical="center"/>
    </xf>
    <xf numFmtId="0" fontId="23" fillId="0" borderId="0" xfId="0" applyFont="1"/>
    <xf numFmtId="0" fontId="24" fillId="9" borderId="0" xfId="0" applyFont="1" applyFill="1" applyAlignment="1">
      <alignment horizontal="left"/>
    </xf>
    <xf numFmtId="0" fontId="24" fillId="11" borderId="0" xfId="0" applyFont="1" applyFill="1" applyAlignment="1">
      <alignment horizontal="left"/>
    </xf>
    <xf numFmtId="0" fontId="22" fillId="0" borderId="0" xfId="0" applyFont="1"/>
    <xf numFmtId="0" fontId="26" fillId="0" borderId="0" xfId="0" applyFont="1" applyFill="1"/>
    <xf numFmtId="0" fontId="25" fillId="0" borderId="0" xfId="0" applyFont="1" applyFill="1"/>
    <xf numFmtId="14" fontId="0" fillId="0" borderId="0" xfId="0" applyNumberFormat="1"/>
    <xf numFmtId="16" fontId="0" fillId="0" borderId="0" xfId="0" applyNumberFormat="1"/>
    <xf numFmtId="0" fontId="27" fillId="0" borderId="0" xfId="0" applyFont="1"/>
    <xf numFmtId="0" fontId="3" fillId="0" borderId="0" xfId="0" applyFont="1" applyBorder="1"/>
    <xf numFmtId="0" fontId="28" fillId="0" borderId="0" xfId="0" applyFont="1"/>
    <xf numFmtId="166" fontId="3" fillId="10" borderId="4" xfId="0" applyNumberFormat="1" applyFont="1" applyFill="1" applyBorder="1" applyAlignment="1">
      <alignment horizontal="right" vertical="center"/>
    </xf>
    <xf numFmtId="166" fontId="3" fillId="3" borderId="4" xfId="0" applyNumberFormat="1" applyFont="1" applyFill="1" applyBorder="1" applyAlignment="1" applyProtection="1">
      <alignment horizontal="right" vertical="center"/>
      <protection locked="0"/>
    </xf>
    <xf numFmtId="0" fontId="20" fillId="9" borderId="40" xfId="0" applyFont="1" applyFill="1" applyBorder="1" applyAlignment="1">
      <alignment horizontal="center" vertical="center"/>
    </xf>
    <xf numFmtId="0" fontId="3" fillId="3" borderId="68" xfId="0" applyFont="1" applyFill="1" applyBorder="1" applyAlignment="1" applyProtection="1">
      <alignment horizontal="right" vertical="top"/>
      <protection locked="0"/>
    </xf>
    <xf numFmtId="0" fontId="3" fillId="3" borderId="66" xfId="0" applyFont="1" applyFill="1" applyBorder="1" applyAlignment="1" applyProtection="1">
      <alignment horizontal="right" vertical="top"/>
      <protection locked="0"/>
    </xf>
    <xf numFmtId="0" fontId="3" fillId="3" borderId="67" xfId="0" applyFont="1" applyFill="1" applyBorder="1" applyAlignment="1" applyProtection="1">
      <alignment horizontal="right" vertical="top"/>
      <protection locked="0"/>
    </xf>
    <xf numFmtId="0" fontId="3" fillId="3" borderId="65" xfId="0" applyFont="1" applyFill="1" applyBorder="1" applyAlignment="1" applyProtection="1">
      <alignment horizontal="right" vertical="top"/>
      <protection locked="0"/>
    </xf>
    <xf numFmtId="0" fontId="5" fillId="3" borderId="5" xfId="0" applyFont="1" applyFill="1" applyBorder="1" applyAlignment="1" applyProtection="1">
      <alignment horizontal="left" vertical="center"/>
      <protection locked="0"/>
    </xf>
    <xf numFmtId="0" fontId="5" fillId="3" borderId="6" xfId="0" applyFont="1" applyFill="1" applyBorder="1" applyAlignment="1" applyProtection="1">
      <alignment horizontal="left" vertical="center"/>
      <protection locked="0"/>
    </xf>
    <xf numFmtId="0" fontId="5" fillId="3" borderId="7" xfId="0" applyFont="1" applyFill="1" applyBorder="1" applyAlignment="1" applyProtection="1">
      <alignment horizontal="left" vertical="center"/>
      <protection locked="0"/>
    </xf>
    <xf numFmtId="14" fontId="5" fillId="3" borderId="5" xfId="0" applyNumberFormat="1" applyFont="1" applyFill="1" applyBorder="1" applyAlignment="1" applyProtection="1">
      <alignment horizontal="left" vertical="center"/>
      <protection locked="0"/>
    </xf>
    <xf numFmtId="14" fontId="5" fillId="3" borderId="6" xfId="0" applyNumberFormat="1" applyFont="1" applyFill="1" applyBorder="1" applyAlignment="1" applyProtection="1">
      <alignment horizontal="left" vertical="center"/>
      <protection locked="0"/>
    </xf>
    <xf numFmtId="14" fontId="5" fillId="3" borderId="7" xfId="0" applyNumberFormat="1" applyFont="1" applyFill="1" applyBorder="1" applyAlignment="1" applyProtection="1">
      <alignment horizontal="left" vertical="center"/>
      <protection locked="0"/>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9" fillId="0" borderId="0" xfId="0" applyFont="1" applyAlignment="1">
      <alignment horizontal="center"/>
    </xf>
    <xf numFmtId="0" fontId="9"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3" fillId="0" borderId="15" xfId="0" applyFont="1" applyBorder="1" applyAlignment="1">
      <alignment horizontal="left"/>
    </xf>
    <xf numFmtId="0" fontId="3" fillId="0" borderId="14" xfId="0" applyFont="1" applyBorder="1" applyAlignment="1">
      <alignment horizontal="left"/>
    </xf>
    <xf numFmtId="0" fontId="17" fillId="0" borderId="0" xfId="0" applyFont="1" applyFill="1" applyBorder="1" applyAlignment="1">
      <alignment horizontal="center"/>
    </xf>
    <xf numFmtId="0" fontId="8" fillId="9" borderId="15" xfId="0" applyFont="1" applyFill="1" applyBorder="1" applyAlignment="1">
      <alignment horizontal="left" vertical="center" wrapText="1"/>
    </xf>
    <xf numFmtId="0" fontId="8" fillId="9" borderId="14"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3" fillId="6" borderId="5" xfId="0" applyFont="1" applyFill="1" applyBorder="1" applyAlignment="1">
      <alignment horizontal="left"/>
    </xf>
    <xf numFmtId="0" fontId="3" fillId="6" borderId="7" xfId="0" applyFont="1" applyFill="1" applyBorder="1" applyAlignment="1">
      <alignment horizontal="left"/>
    </xf>
    <xf numFmtId="0" fontId="21" fillId="9" borderId="35" xfId="0" applyFont="1" applyFill="1" applyBorder="1" applyAlignment="1">
      <alignment horizontal="center" vertical="center"/>
    </xf>
    <xf numFmtId="0" fontId="21" fillId="9" borderId="36" xfId="0" applyFont="1" applyFill="1" applyBorder="1" applyAlignment="1">
      <alignment horizontal="center" vertical="center"/>
    </xf>
    <xf numFmtId="0" fontId="21" fillId="9" borderId="37" xfId="0" applyFont="1" applyFill="1" applyBorder="1" applyAlignment="1">
      <alignment horizontal="center" vertical="center"/>
    </xf>
    <xf numFmtId="0" fontId="21" fillId="9" borderId="61" xfId="0" applyFont="1" applyFill="1" applyBorder="1" applyAlignment="1">
      <alignment horizontal="center" vertical="center"/>
    </xf>
    <xf numFmtId="0" fontId="21" fillId="9" borderId="63" xfId="0" applyFont="1" applyFill="1" applyBorder="1" applyAlignment="1">
      <alignment horizontal="center" vertical="center"/>
    </xf>
    <xf numFmtId="0" fontId="21" fillId="9" borderId="62" xfId="0" applyFont="1" applyFill="1" applyBorder="1" applyAlignment="1">
      <alignment horizontal="center" vertical="center"/>
    </xf>
    <xf numFmtId="0" fontId="21" fillId="9" borderId="64" xfId="0" applyFont="1" applyFill="1" applyBorder="1" applyAlignment="1">
      <alignment horizontal="center" vertical="center"/>
    </xf>
    <xf numFmtId="0" fontId="6" fillId="9" borderId="37" xfId="0" applyFont="1" applyFill="1" applyBorder="1" applyAlignment="1">
      <alignment horizontal="center" vertical="top" wrapText="1"/>
    </xf>
    <xf numFmtId="0" fontId="0" fillId="0" borderId="13" xfId="0" applyBorder="1"/>
    <xf numFmtId="2" fontId="0" fillId="0" borderId="69" xfId="0" applyNumberFormat="1" applyBorder="1"/>
    <xf numFmtId="0" fontId="6" fillId="9" borderId="36" xfId="0" applyFont="1" applyFill="1" applyBorder="1" applyAlignment="1">
      <alignment horizontal="center" vertical="top" wrapText="1"/>
    </xf>
    <xf numFmtId="0" fontId="0" fillId="0" borderId="70" xfId="0" applyBorder="1" applyAlignment="1">
      <alignment horizontal="center" vertical="center" textRotation="90"/>
    </xf>
    <xf numFmtId="0" fontId="0" fillId="0" borderId="71" xfId="0" applyBorder="1" applyAlignment="1">
      <alignment horizontal="center" vertical="center" textRotation="90"/>
    </xf>
    <xf numFmtId="0" fontId="0" fillId="0" borderId="72" xfId="0" applyBorder="1" applyAlignment="1">
      <alignment horizontal="center" vertical="center" textRotation="90"/>
    </xf>
    <xf numFmtId="0" fontId="0" fillId="0" borderId="21" xfId="0" applyBorder="1" applyAlignment="1">
      <alignment horizontal="center" vertical="center" textRotation="90"/>
    </xf>
    <xf numFmtId="0" fontId="0" fillId="0" borderId="73" xfId="0" applyBorder="1" applyAlignment="1">
      <alignment horizontal="center" vertical="center" textRotation="90"/>
    </xf>
    <xf numFmtId="0" fontId="0" fillId="0" borderId="32" xfId="0" applyBorder="1"/>
    <xf numFmtId="0" fontId="29" fillId="0" borderId="0" xfId="0" applyFont="1" applyAlignment="1">
      <alignment horizontal="left" vertical="top" readingOrder="1"/>
    </xf>
    <xf numFmtId="0" fontId="30" fillId="0" borderId="0" xfId="0" applyFont="1" applyAlignment="1">
      <alignment horizontal="left" vertical="top" wrapText="1" shrinkToFit="1" readingOrder="1"/>
    </xf>
    <xf numFmtId="0" fontId="31" fillId="0" borderId="0" xfId="0" applyFont="1" applyAlignment="1">
      <alignment horizontal="left" vertical="top" wrapText="1" shrinkToFit="1" readingOrder="1"/>
    </xf>
    <xf numFmtId="0" fontId="32" fillId="0" borderId="0" xfId="0" applyFont="1" applyAlignment="1">
      <alignment horizontal="left" vertical="top" wrapText="1" shrinkToFit="1" readingOrder="1"/>
    </xf>
    <xf numFmtId="0" fontId="32" fillId="0" borderId="0" xfId="0" applyFont="1" applyAlignment="1">
      <alignment horizontal="left" vertical="top" wrapText="1" shrinkToFit="1" readingOrder="1"/>
    </xf>
    <xf numFmtId="0" fontId="33" fillId="16" borderId="74" xfId="0" applyFont="1" applyFill="1" applyBorder="1" applyAlignment="1">
      <alignment horizontal="left" vertical="top" wrapText="1" shrinkToFit="1" readingOrder="1"/>
    </xf>
    <xf numFmtId="0" fontId="34" fillId="17" borderId="74" xfId="0" applyFont="1" applyFill="1" applyBorder="1" applyAlignment="1">
      <alignment horizontal="left" vertical="center" wrapText="1" shrinkToFit="1" readingOrder="1"/>
    </xf>
    <xf numFmtId="0" fontId="34" fillId="17" borderId="75" xfId="0" applyFont="1" applyFill="1" applyBorder="1" applyAlignment="1">
      <alignment horizontal="left" vertical="center" wrapText="1" shrinkToFit="1" readingOrder="1"/>
    </xf>
    <xf numFmtId="0" fontId="34" fillId="17" borderId="75" xfId="0" applyFont="1" applyFill="1" applyBorder="1" applyAlignment="1">
      <alignment horizontal="left" vertical="center" wrapText="1" shrinkToFit="1" readingOrder="1"/>
    </xf>
    <xf numFmtId="0" fontId="34" fillId="17" borderId="75" xfId="0" applyFont="1" applyFill="1" applyBorder="1" applyAlignment="1">
      <alignment horizontal="right" vertical="center" wrapText="1" shrinkToFit="1" readingOrder="1"/>
    </xf>
    <xf numFmtId="0" fontId="34" fillId="17" borderId="75" xfId="0" applyFont="1" applyFill="1" applyBorder="1" applyAlignment="1">
      <alignment horizontal="right" vertical="center" wrapText="1" shrinkToFit="1" readingOrder="1"/>
    </xf>
    <xf numFmtId="9" fontId="34" fillId="17" borderId="75" xfId="0" applyNumberFormat="1" applyFont="1" applyFill="1" applyBorder="1" applyAlignment="1">
      <alignment horizontal="right" vertical="center" wrapText="1" shrinkToFit="1" readingOrder="1"/>
    </xf>
    <xf numFmtId="9" fontId="34" fillId="17" borderId="75" xfId="0" applyNumberFormat="1" applyFont="1" applyFill="1" applyBorder="1" applyAlignment="1">
      <alignment horizontal="right" vertical="center" wrapText="1" shrinkToFit="1" readingOrder="1"/>
    </xf>
    <xf numFmtId="0" fontId="34" fillId="0" borderId="74" xfId="0" applyFont="1" applyBorder="1" applyAlignment="1">
      <alignment horizontal="left" vertical="center" wrapText="1" shrinkToFit="1" readingOrder="1"/>
    </xf>
    <xf numFmtId="0" fontId="34" fillId="0" borderId="75" xfId="0" applyFont="1" applyBorder="1" applyAlignment="1">
      <alignment horizontal="left" vertical="center" wrapText="1" shrinkToFit="1" readingOrder="1"/>
    </xf>
    <xf numFmtId="0" fontId="34" fillId="0" borderId="75" xfId="0" applyFont="1" applyBorder="1" applyAlignment="1">
      <alignment horizontal="right" vertical="center" wrapText="1" shrinkToFit="1" readingOrder="1"/>
    </xf>
    <xf numFmtId="167" fontId="34" fillId="0" borderId="75" xfId="0" applyNumberFormat="1" applyFont="1" applyBorder="1" applyAlignment="1">
      <alignment horizontal="right" vertical="center" wrapText="1" shrinkToFit="1" readingOrder="1"/>
    </xf>
    <xf numFmtId="167" fontId="34" fillId="0" borderId="75" xfId="0" applyNumberFormat="1" applyFont="1" applyBorder="1" applyAlignment="1">
      <alignment horizontal="right" vertical="center" wrapText="1" shrinkToFit="1" readingOrder="1"/>
    </xf>
    <xf numFmtId="0" fontId="34" fillId="0" borderId="76" xfId="0" applyFont="1" applyBorder="1" applyAlignment="1">
      <alignment horizontal="left" vertical="center" wrapText="1" shrinkToFit="1" readingOrder="1"/>
    </xf>
    <xf numFmtId="0" fontId="34" fillId="0" borderId="77" xfId="0" applyFont="1" applyBorder="1" applyAlignment="1">
      <alignment horizontal="left" vertical="center" wrapText="1" shrinkToFit="1" readingOrder="1"/>
    </xf>
    <xf numFmtId="0" fontId="34" fillId="0" borderId="77" xfId="0" applyFont="1" applyBorder="1" applyAlignment="1">
      <alignment horizontal="right" vertical="center" wrapText="1" shrinkToFit="1" readingOrder="1"/>
    </xf>
    <xf numFmtId="168" fontId="34" fillId="0" borderId="77" xfId="0" applyNumberFormat="1" applyFont="1" applyBorder="1" applyAlignment="1">
      <alignment horizontal="right" vertical="center" wrapText="1" shrinkToFit="1" readingOrder="1"/>
    </xf>
    <xf numFmtId="168" fontId="34" fillId="0" borderId="77" xfId="0" applyNumberFormat="1" applyFont="1" applyBorder="1" applyAlignment="1">
      <alignment horizontal="right" vertical="center" wrapText="1" shrinkToFit="1" readingOrder="1"/>
    </xf>
    <xf numFmtId="167" fontId="34" fillId="0" borderId="77" xfId="0" applyNumberFormat="1" applyFont="1" applyBorder="1" applyAlignment="1">
      <alignment horizontal="right" vertical="center" wrapText="1" shrinkToFit="1" readingOrder="1"/>
    </xf>
    <xf numFmtId="167" fontId="34" fillId="0" borderId="77" xfId="0" applyNumberFormat="1" applyFont="1" applyBorder="1" applyAlignment="1">
      <alignment horizontal="right" vertical="center" wrapText="1" shrinkToFit="1" readingOrder="1"/>
    </xf>
    <xf numFmtId="168" fontId="34" fillId="0" borderId="75" xfId="0" applyNumberFormat="1" applyFont="1" applyBorder="1" applyAlignment="1">
      <alignment horizontal="right" vertical="center" wrapText="1" shrinkToFit="1" readingOrder="1"/>
    </xf>
    <xf numFmtId="168" fontId="34" fillId="0" borderId="75" xfId="0" applyNumberFormat="1" applyFont="1" applyBorder="1" applyAlignment="1">
      <alignment horizontal="right" vertical="center" wrapText="1" shrinkToFit="1" readingOrder="1"/>
    </xf>
    <xf numFmtId="169" fontId="34" fillId="0" borderId="77" xfId="0" applyNumberFormat="1" applyFont="1" applyBorder="1" applyAlignment="1">
      <alignment horizontal="right" vertical="center" wrapText="1" shrinkToFit="1" readingOrder="1"/>
    </xf>
    <xf numFmtId="169" fontId="34" fillId="0" borderId="77" xfId="0" applyNumberFormat="1" applyFont="1" applyBorder="1" applyAlignment="1">
      <alignment horizontal="right" vertical="center" wrapText="1" shrinkToFit="1" readingOrder="1"/>
    </xf>
  </cellXfs>
  <cellStyles count="2">
    <cellStyle name="Comma" xfId="1" builtinId="3"/>
    <cellStyle name="Normal" xfId="0" builtinId="0"/>
  </cellStyles>
  <dxfs count="72">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FFFFFF"/>
      </font>
      <fill>
        <patternFill>
          <bgColor rgb="FF008000"/>
        </patternFill>
      </fill>
    </dxf>
    <dxf>
      <font>
        <color rgb="FFFFFFFF"/>
      </font>
      <fill>
        <patternFill>
          <bgColor rgb="FF0000FF"/>
        </patternFill>
      </fill>
    </dxf>
    <dxf>
      <font>
        <color rgb="FFFFFFFF"/>
      </font>
      <fill>
        <patternFill>
          <bgColor rgb="FFDC143C"/>
        </patternFill>
      </fill>
    </dxf>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FFFFFF"/>
      </font>
      <fill>
        <patternFill>
          <bgColor rgb="FF008000"/>
        </patternFill>
      </fill>
    </dxf>
    <dxf>
      <font>
        <color rgb="FFFFFFFF"/>
      </font>
      <fill>
        <patternFill>
          <bgColor rgb="FF0000FF"/>
        </patternFill>
      </fill>
    </dxf>
    <dxf>
      <font>
        <color rgb="FFFFFFFF"/>
      </font>
      <fill>
        <patternFill>
          <bgColor rgb="FFDC143C"/>
        </patternFill>
      </fill>
    </dxf>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000000"/>
      </font>
      <fill>
        <patternFill>
          <bgColor rgb="FFFFF8DC"/>
        </patternFill>
      </fill>
    </dxf>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000000"/>
      </font>
      <fill>
        <patternFill>
          <bgColor rgb="FFFFF8DC"/>
        </patternFill>
      </fill>
    </dxf>
    <dxf>
      <font>
        <color rgb="FFFFFFFF"/>
      </font>
      <fill>
        <patternFill>
          <bgColor rgb="FF0000FF"/>
        </patternFill>
      </fill>
    </dxf>
    <dxf>
      <font>
        <color rgb="FFFFFFFF"/>
      </font>
      <fill>
        <patternFill>
          <bgColor rgb="FFDC143C"/>
        </patternFill>
      </fill>
    </dxf>
    <dxf>
      <font>
        <color rgb="FFFFFFFF"/>
      </font>
      <fill>
        <patternFill>
          <bgColor rgb="FF008000"/>
        </patternFill>
      </fill>
    </dxf>
    <dxf>
      <font>
        <color rgb="FF000000"/>
      </font>
      <fill>
        <patternFill>
          <bgColor rgb="FFFFF8DC"/>
        </patternFill>
      </fill>
    </dxf>
    <dxf>
      <font>
        <color rgb="FFFFFFFF"/>
      </font>
      <fill>
        <patternFill>
          <bgColor rgb="FFDC143C"/>
        </patternFill>
      </fill>
    </dxf>
    <dxf>
      <fill>
        <patternFill>
          <bgColor theme="1"/>
        </patternFill>
      </fill>
    </dxf>
    <dxf>
      <font>
        <color rgb="FFFFFFFF"/>
      </font>
      <fill>
        <patternFill>
          <bgColor rgb="FF0000FF"/>
        </patternFill>
      </fill>
    </dxf>
    <dxf>
      <font>
        <color rgb="FFFFFFFF"/>
      </font>
      <fill>
        <patternFill>
          <bgColor rgb="FF008000"/>
        </patternFill>
      </fill>
    </dxf>
    <dxf>
      <font>
        <color rgb="FF000000"/>
      </font>
      <fill>
        <patternFill>
          <bgColor rgb="FFFFF8DC"/>
        </patternFill>
      </fill>
    </dxf>
    <dxf>
      <font>
        <color rgb="FF000000"/>
      </font>
      <fill>
        <patternFill>
          <bgColor rgb="FFFFF8DC"/>
        </patternFill>
      </fill>
    </dxf>
    <dxf>
      <font>
        <color rgb="FFFFFFFF"/>
      </font>
      <fill>
        <patternFill>
          <bgColor rgb="FFDC143C"/>
        </patternFill>
      </fill>
    </dxf>
    <dxf>
      <font>
        <color rgb="FFFFFFFF"/>
      </font>
      <fill>
        <patternFill>
          <bgColor rgb="FF0000FF"/>
        </patternFill>
      </fill>
    </dxf>
    <dxf>
      <font>
        <color rgb="FF000000"/>
      </font>
      <fill>
        <patternFill>
          <bgColor rgb="FFFFF8DC"/>
        </patternFill>
      </fill>
    </dxf>
    <dxf>
      <font>
        <color rgb="FFFFFFFF"/>
      </font>
      <fill>
        <patternFill>
          <bgColor rgb="FF008000"/>
        </patternFill>
      </fill>
    </dxf>
    <dxf>
      <font>
        <color rgb="FFFFFFFF"/>
      </font>
      <fill>
        <patternFill>
          <bgColor rgb="FFDC143C"/>
        </patternFill>
      </fill>
    </dxf>
    <dxf>
      <font>
        <color rgb="FFFFFFFF"/>
      </font>
      <fill>
        <patternFill>
          <bgColor rgb="FF0000FF"/>
        </patternFill>
      </fill>
    </dxf>
    <dxf>
      <font>
        <color rgb="FFFFFFFF"/>
      </font>
      <fill>
        <patternFill>
          <bgColor rgb="FF008000"/>
        </patternFill>
      </fill>
    </dxf>
    <dxf>
      <font>
        <color rgb="FFFFFFFF"/>
      </font>
      <fill>
        <patternFill>
          <bgColor rgb="FFDC143C"/>
        </patternFill>
      </fill>
    </dxf>
    <dxf>
      <font>
        <color rgb="FFFFFFFF"/>
      </font>
      <fill>
        <patternFill>
          <bgColor rgb="FF0000FF"/>
        </patternFill>
      </fill>
    </dxf>
    <dxf>
      <font>
        <color rgb="FFFFFFFF"/>
      </font>
      <fill>
        <patternFill>
          <bgColor rgb="FF008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FFFFFF"/>
      </font>
      <fill>
        <patternFill>
          <bgColor rgb="FF008000"/>
        </patternFill>
      </fill>
    </dxf>
    <dxf>
      <font>
        <color rgb="FFFFFFFF"/>
      </font>
      <fill>
        <patternFill>
          <bgColor rgb="FF0000FF"/>
        </patternFill>
      </fill>
    </dxf>
    <dxf>
      <font>
        <color rgb="FFFFFFFF"/>
      </font>
      <fill>
        <patternFill>
          <bgColor rgb="FFDC143C"/>
        </patternFill>
      </fill>
    </dxf>
    <dxf>
      <font>
        <color rgb="FFFFFFFF"/>
      </font>
      <fill>
        <patternFill>
          <bgColor rgb="FFDC143C"/>
        </patternFill>
      </fill>
    </dxf>
    <dxf>
      <font>
        <color rgb="FFFFFFFF"/>
      </font>
      <fill>
        <patternFill>
          <bgColor rgb="FF0000FF"/>
        </patternFill>
      </fill>
    </dxf>
    <dxf>
      <font>
        <color rgb="FF000000"/>
      </font>
      <fill>
        <patternFill>
          <bgColor rgb="FFFFF8DC"/>
        </patternFill>
      </fill>
    </dxf>
    <dxf>
      <font>
        <color rgb="FFFFFFFF"/>
      </font>
      <fill>
        <patternFill>
          <bgColor rgb="FF008000"/>
        </patternFill>
      </fill>
    </dxf>
    <dxf>
      <font>
        <color rgb="FFFFFFFF"/>
      </font>
      <fill>
        <patternFill>
          <bgColor rgb="FFDC143C"/>
        </patternFill>
      </fill>
    </dxf>
    <dxf>
      <font>
        <color rgb="FFFFFFFF"/>
      </font>
      <fill>
        <patternFill>
          <bgColor rgb="FF0000FF"/>
        </patternFill>
      </fill>
    </dxf>
    <dxf>
      <font>
        <color rgb="FFFFFFFF"/>
      </font>
      <fill>
        <patternFill>
          <bgColor rgb="FF008000"/>
        </patternFill>
      </fill>
    </dxf>
    <dxf>
      <font>
        <color rgb="FFFFFFFF"/>
      </font>
      <fill>
        <patternFill>
          <bgColor rgb="FFDC143C"/>
        </patternFill>
      </fill>
    </dxf>
    <dxf>
      <font>
        <color rgb="FFFFFFFF"/>
      </font>
      <fill>
        <patternFill>
          <bgColor rgb="FF0000FF"/>
        </patternFill>
      </fill>
    </dxf>
    <dxf>
      <font>
        <color rgb="FFFFFFFF"/>
      </font>
      <fill>
        <patternFill>
          <bgColor rgb="FF008000"/>
        </patternFill>
      </fill>
    </dxf>
    <dxf>
      <font>
        <strike val="0"/>
        <outline val="0"/>
        <shadow val="0"/>
        <u val="none"/>
        <vertAlign val="baseline"/>
        <sz val="11"/>
        <color theme="1"/>
        <name val="Arial"/>
        <family val="2"/>
        <scheme val="none"/>
      </font>
      <fill>
        <patternFill patternType="solid">
          <fgColor indexed="64"/>
          <bgColor rgb="FFFFFF64"/>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64"/>
        </patternFill>
      </fill>
      <alignment vertical="top" textRotation="0"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FFFF64"/>
        </patternFill>
      </fill>
      <alignment horizontal="general" vertical="top" textRotation="0" wrapText="1" indent="0" justifyLastLine="0" shrinkToFit="0" readingOrder="0"/>
      <border diagonalUp="0" diagonalDown="0" outline="0">
        <left/>
        <right style="thin">
          <color indexed="64"/>
        </right>
        <top style="thin">
          <color indexed="64"/>
        </top>
        <bottom/>
      </border>
      <protection locked="0" hidden="0"/>
    </dxf>
    <dxf>
      <font>
        <b val="0"/>
        <i val="0"/>
        <strike val="0"/>
        <condense val="0"/>
        <extend val="0"/>
        <outline val="0"/>
        <shadow val="0"/>
        <u val="none"/>
        <vertAlign val="baseline"/>
        <sz val="11"/>
        <color theme="1"/>
        <name val="Arial"/>
        <family val="2"/>
        <scheme val="none"/>
      </font>
      <fill>
        <patternFill patternType="solid">
          <fgColor indexed="64"/>
          <bgColor rgb="FFD9D9D9"/>
        </patternFill>
      </fill>
      <alignment horizontal="center" vertical="top" textRotation="0" wrapText="0" indent="0" justifyLastLine="0" shrinkToFit="0" readingOrder="0"/>
      <border diagonalUp="0" diagonalDown="0" outline="0">
        <left/>
        <right style="thin">
          <color indexed="64"/>
        </right>
        <top style="thin">
          <color indexed="64"/>
        </top>
        <bottom/>
      </border>
      <protection locked="1" hidden="0"/>
    </dxf>
    <dxf>
      <border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family val="2"/>
        <scheme val="none"/>
      </font>
      <fill>
        <patternFill patternType="none">
          <bgColor auto="1"/>
        </patternFill>
      </fill>
      <alignment vertical="top" textRotation="0" indent="0" justifyLastLine="0" shrinkToFit="0" readingOrder="0"/>
      <protection locked="0" hidden="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theme="7" tint="-0.249977111117893"/>
        </patternFill>
      </fill>
      <alignment horizontal="center"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6.xml.rels><?xml version="1.0" encoding="UTF-8" standalone="yes"?>
<Relationships xmlns="http://schemas.openxmlformats.org/package/2006/relationships"><Relationship Id="rId8" Type="http://schemas.openxmlformats.org/officeDocument/2006/relationships/image" Target="../media/image19.png"/><Relationship Id="rId13" Type="http://schemas.openxmlformats.org/officeDocument/2006/relationships/image" Target="../media/image24.png"/><Relationship Id="rId18" Type="http://schemas.openxmlformats.org/officeDocument/2006/relationships/image" Target="../media/image29.png"/><Relationship Id="rId3" Type="http://schemas.openxmlformats.org/officeDocument/2006/relationships/image" Target="../media/image14.png"/><Relationship Id="rId21" Type="http://schemas.openxmlformats.org/officeDocument/2006/relationships/image" Target="../media/image32.png"/><Relationship Id="rId7" Type="http://schemas.openxmlformats.org/officeDocument/2006/relationships/image" Target="../media/image18.png"/><Relationship Id="rId12" Type="http://schemas.openxmlformats.org/officeDocument/2006/relationships/image" Target="../media/image23.png"/><Relationship Id="rId17" Type="http://schemas.openxmlformats.org/officeDocument/2006/relationships/image" Target="../media/image28.png"/><Relationship Id="rId2" Type="http://schemas.openxmlformats.org/officeDocument/2006/relationships/image" Target="../media/image13.png"/><Relationship Id="rId16" Type="http://schemas.openxmlformats.org/officeDocument/2006/relationships/image" Target="../media/image27.png"/><Relationship Id="rId20" Type="http://schemas.openxmlformats.org/officeDocument/2006/relationships/image" Target="../media/image31.png"/><Relationship Id="rId1" Type="http://schemas.openxmlformats.org/officeDocument/2006/relationships/image" Target="../media/image3.png"/><Relationship Id="rId6" Type="http://schemas.openxmlformats.org/officeDocument/2006/relationships/image" Target="../media/image17.png"/><Relationship Id="rId11" Type="http://schemas.openxmlformats.org/officeDocument/2006/relationships/image" Target="../media/image22.png"/><Relationship Id="rId5" Type="http://schemas.openxmlformats.org/officeDocument/2006/relationships/image" Target="../media/image16.png"/><Relationship Id="rId15" Type="http://schemas.openxmlformats.org/officeDocument/2006/relationships/image" Target="../media/image26.png"/><Relationship Id="rId10" Type="http://schemas.openxmlformats.org/officeDocument/2006/relationships/image" Target="../media/image21.png"/><Relationship Id="rId19" Type="http://schemas.openxmlformats.org/officeDocument/2006/relationships/image" Target="../media/image30.png"/><Relationship Id="rId4" Type="http://schemas.openxmlformats.org/officeDocument/2006/relationships/image" Target="../media/image15.png"/><Relationship Id="rId9" Type="http://schemas.openxmlformats.org/officeDocument/2006/relationships/image" Target="../media/image20.png"/><Relationship Id="rId14" Type="http://schemas.openxmlformats.org/officeDocument/2006/relationships/image" Target="../media/image25.png"/><Relationship Id="rId22" Type="http://schemas.openxmlformats.org/officeDocument/2006/relationships/image" Target="../media/image3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110067</xdr:colOff>
          <xdr:row>22</xdr:row>
          <xdr:rowOff>38100</xdr:rowOff>
        </xdr:from>
        <xdr:to>
          <xdr:col>6</xdr:col>
          <xdr:colOff>491067</xdr:colOff>
          <xdr:row>23</xdr:row>
          <xdr:rowOff>76200</xdr:rowOff>
        </xdr:to>
        <xdr:sp macro="" textlink="">
          <xdr:nvSpPr>
            <xdr:cNvPr id="9217" name="STEP1ProjectInfo"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w="9525">
              <a:miter lim="800000"/>
              <a:headEnd/>
              <a:tailEnd/>
            </a:ln>
          </xdr:spPr>
          <xdr:txBody>
            <a:bodyPr vertOverflow="clip" wrap="square" lIns="54864" tIns="45720" rIns="0" bIns="45720" anchor="ctr" upright="1"/>
            <a:lstStyle/>
            <a:p>
              <a:pPr algn="l" rtl="0">
                <a:defRPr sz="1000"/>
              </a:pPr>
              <a:r>
                <a:rPr lang="en-US" sz="1200" b="0" i="0" u="none" strike="noStrike" baseline="0">
                  <a:solidFill>
                    <a:srgbClr val="000000"/>
                  </a:solidFill>
                  <a:latin typeface="Arial"/>
                  <a:cs typeface="Arial"/>
                </a:rPr>
                <a:t>Step 01 - Project Structuring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110067</xdr:colOff>
          <xdr:row>24</xdr:row>
          <xdr:rowOff>33867</xdr:rowOff>
        </xdr:from>
        <xdr:to>
          <xdr:col>6</xdr:col>
          <xdr:colOff>491067</xdr:colOff>
          <xdr:row>25</xdr:row>
          <xdr:rowOff>76200</xdr:rowOff>
        </xdr:to>
        <xdr:sp macro="" textlink="">
          <xdr:nvSpPr>
            <xdr:cNvPr id="9218" name="STEP2Risk"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w="9525">
              <a:miter lim="800000"/>
              <a:headEnd/>
              <a:tailEnd/>
            </a:ln>
          </xdr:spPr>
          <xdr:txBody>
            <a:bodyPr vertOverflow="clip" wrap="square" lIns="54864" tIns="45720" rIns="0" bIns="45720" anchor="ctr" upright="1"/>
            <a:lstStyle/>
            <a:p>
              <a:pPr algn="l" rtl="0">
                <a:defRPr sz="1000"/>
              </a:pPr>
              <a:r>
                <a:rPr lang="en-US" sz="1200" b="0" i="0" u="none" strike="noStrike" baseline="0">
                  <a:solidFill>
                    <a:srgbClr val="000000"/>
                  </a:solidFill>
                  <a:latin typeface="Arial"/>
                  <a:cs typeface="Arial"/>
                </a:rPr>
                <a:t>Step 02 - Risk Identification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110067</xdr:colOff>
          <xdr:row>26</xdr:row>
          <xdr:rowOff>33867</xdr:rowOff>
        </xdr:from>
        <xdr:to>
          <xdr:col>6</xdr:col>
          <xdr:colOff>491067</xdr:colOff>
          <xdr:row>27</xdr:row>
          <xdr:rowOff>76200</xdr:rowOff>
        </xdr:to>
        <xdr:sp macro="" textlink="">
          <xdr:nvSpPr>
            <xdr:cNvPr id="9219" name="STEP3RatingScale"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w="9525">
              <a:miter lim="800000"/>
              <a:headEnd/>
              <a:tailEnd/>
            </a:ln>
          </xdr:spPr>
          <xdr:txBody>
            <a:bodyPr vertOverflow="clip" wrap="square" lIns="54864" tIns="45720" rIns="0" bIns="45720" anchor="ctr" upright="1"/>
            <a:lstStyle/>
            <a:p>
              <a:pPr algn="l" rtl="0">
                <a:defRPr sz="1000"/>
              </a:pPr>
              <a:r>
                <a:rPr lang="en-US" sz="1200" b="0" i="0" u="none" strike="noStrike" baseline="0">
                  <a:solidFill>
                    <a:srgbClr val="000000"/>
                  </a:solidFill>
                  <a:latin typeface="Arial"/>
                  <a:cs typeface="Arial"/>
                </a:rPr>
                <a:t>Step 03 - Risk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110067</xdr:colOff>
          <xdr:row>28</xdr:row>
          <xdr:rowOff>33867</xdr:rowOff>
        </xdr:from>
        <xdr:to>
          <xdr:col>6</xdr:col>
          <xdr:colOff>491067</xdr:colOff>
          <xdr:row>29</xdr:row>
          <xdr:rowOff>76200</xdr:rowOff>
        </xdr:to>
        <xdr:sp macro="" textlink="">
          <xdr:nvSpPr>
            <xdr:cNvPr id="9220" name="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w="9525">
              <a:miter lim="800000"/>
              <a:headEnd/>
              <a:tailEnd/>
            </a:ln>
          </xdr:spPr>
          <xdr:txBody>
            <a:bodyPr vertOverflow="clip" wrap="square" lIns="54864" tIns="45720" rIns="0" bIns="45720" anchor="ctr" upright="1"/>
            <a:lstStyle/>
            <a:p>
              <a:pPr algn="l" rtl="0">
                <a:defRPr sz="1000"/>
              </a:pPr>
              <a:r>
                <a:rPr lang="en-US" sz="1200" b="0" i="0" u="none" strike="noStrike" baseline="0">
                  <a:solidFill>
                    <a:srgbClr val="000000"/>
                  </a:solidFill>
                  <a:latin typeface="Arial"/>
                  <a:cs typeface="Arial"/>
                </a:rPr>
                <a:t>Step 04 - Dashboard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452967</xdr:colOff>
          <xdr:row>19</xdr:row>
          <xdr:rowOff>431800</xdr:rowOff>
        </xdr:from>
        <xdr:to>
          <xdr:col>19</xdr:col>
          <xdr:colOff>127000</xdr:colOff>
          <xdr:row>20</xdr:row>
          <xdr:rowOff>431800</xdr:rowOff>
        </xdr:to>
        <xdr:sp macro="" textlink="">
          <xdr:nvSpPr>
            <xdr:cNvPr id="9230" name="Button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w="9525">
              <a:miter lim="800000"/>
              <a:headEnd/>
              <a:tailEnd/>
            </a:ln>
          </xdr:spPr>
          <xdr:txBody>
            <a:bodyPr vertOverflow="clip" wrap="square" lIns="73152" tIns="59436" rIns="73152" bIns="59436" anchor="ctr" upright="1"/>
            <a:lstStyle/>
            <a:p>
              <a:pPr algn="ctr" rtl="0">
                <a:defRPr sz="1000"/>
              </a:pPr>
              <a:r>
                <a:rPr lang="en-US" sz="1600" b="1" i="0" u="sng" strike="noStrike" baseline="0">
                  <a:solidFill>
                    <a:srgbClr val="000000"/>
                  </a:solidFill>
                  <a:latin typeface="Arial"/>
                  <a:cs typeface="Arial"/>
                </a:rPr>
                <a:t>Project Reset</a:t>
              </a:r>
            </a:p>
          </xdr:txBody>
        </xdr:sp>
        <xdr:clientData/>
      </xdr:twoCellAnchor>
    </mc:Choice>
    <mc:Fallback/>
  </mc:AlternateContent>
  <xdr:twoCellAnchor editAs="oneCell">
    <xdr:from>
      <xdr:col>16</xdr:col>
      <xdr:colOff>178887</xdr:colOff>
      <xdr:row>24</xdr:row>
      <xdr:rowOff>76200</xdr:rowOff>
    </xdr:from>
    <xdr:to>
      <xdr:col>19</xdr:col>
      <xdr:colOff>466725</xdr:colOff>
      <xdr:row>27</xdr:row>
      <xdr:rowOff>78483</xdr:rowOff>
    </xdr:to>
    <xdr:pic>
      <xdr:nvPicPr>
        <xdr:cNvPr id="16" name="Picture 15" descr="This is a note explaining that pressing the Project Reset button will clear all data" title="Note under Project Reset Button">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a:stretch>
      </xdr:blipFill>
      <xdr:spPr>
        <a:xfrm>
          <a:off x="9932487" y="5416550"/>
          <a:ext cx="2396038" cy="6499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99694</xdr:rowOff>
    </xdr:from>
    <xdr:to>
      <xdr:col>1</xdr:col>
      <xdr:colOff>1028700</xdr:colOff>
      <xdr:row>27</xdr:row>
      <xdr:rowOff>137795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0" y="2298064"/>
          <a:ext cx="1638300" cy="4305301"/>
        </a:xfrm>
        <a:prstGeom prst="rect">
          <a:avLst/>
        </a:prstGeom>
        <a:solidFill>
          <a:schemeClr val="accent4">
            <a:lumMod val="40000"/>
            <a:lumOff val="6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165100</xdr:colOff>
          <xdr:row>14</xdr:row>
          <xdr:rowOff>50800</xdr:rowOff>
        </xdr:from>
        <xdr:to>
          <xdr:col>1</xdr:col>
          <xdr:colOff>889000</xdr:colOff>
          <xdr:row>15</xdr:row>
          <xdr:rowOff>228600</xdr:rowOff>
        </xdr:to>
        <xdr:sp macro="" textlink="">
          <xdr:nvSpPr>
            <xdr:cNvPr id="8193" name="Button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Analysis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148167</xdr:colOff>
          <xdr:row>15</xdr:row>
          <xdr:rowOff>355600</xdr:rowOff>
        </xdr:from>
        <xdr:to>
          <xdr:col>1</xdr:col>
          <xdr:colOff>872067</xdr:colOff>
          <xdr:row>18</xdr:row>
          <xdr:rowOff>21167</xdr:rowOff>
        </xdr:to>
        <xdr:sp macro="" textlink="">
          <xdr:nvSpPr>
            <xdr:cNvPr id="8194" name="Button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Schedule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148167</xdr:colOff>
          <xdr:row>18</xdr:row>
          <xdr:rowOff>165100</xdr:rowOff>
        </xdr:from>
        <xdr:to>
          <xdr:col>1</xdr:col>
          <xdr:colOff>872067</xdr:colOff>
          <xdr:row>19</xdr:row>
          <xdr:rowOff>152400</xdr:rowOff>
        </xdr:to>
        <xdr:sp macro="" textlink="">
          <xdr:nvSpPr>
            <xdr:cNvPr id="8195" name="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Lag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148167</xdr:colOff>
          <xdr:row>20</xdr:row>
          <xdr:rowOff>114300</xdr:rowOff>
        </xdr:from>
        <xdr:to>
          <xdr:col>1</xdr:col>
          <xdr:colOff>872067</xdr:colOff>
          <xdr:row>22</xdr:row>
          <xdr:rowOff>114300</xdr:rowOff>
        </xdr:to>
        <xdr:sp macro="" textlink="">
          <xdr:nvSpPr>
            <xdr:cNvPr id="8196" name="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148167</xdr:colOff>
          <xdr:row>25</xdr:row>
          <xdr:rowOff>0</xdr:rowOff>
        </xdr:from>
        <xdr:to>
          <xdr:col>1</xdr:col>
          <xdr:colOff>872067</xdr:colOff>
          <xdr:row>27</xdr:row>
          <xdr:rowOff>0</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OMR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148167</xdr:colOff>
          <xdr:row>22</xdr:row>
          <xdr:rowOff>262467</xdr:rowOff>
        </xdr:from>
        <xdr:to>
          <xdr:col>1</xdr:col>
          <xdr:colOff>872067</xdr:colOff>
          <xdr:row>24</xdr:row>
          <xdr:rowOff>59267</xdr:rowOff>
        </xdr:to>
        <xdr:sp macro="" textlink="">
          <xdr:nvSpPr>
            <xdr:cNvPr id="8198" name="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Disruption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8</xdr:row>
          <xdr:rowOff>186267</xdr:rowOff>
        </xdr:from>
        <xdr:to>
          <xdr:col>1</xdr:col>
          <xdr:colOff>872067</xdr:colOff>
          <xdr:row>10</xdr:row>
          <xdr:rowOff>152400</xdr:rowOff>
        </xdr:to>
        <xdr:sp macro="" textlink="">
          <xdr:nvSpPr>
            <xdr:cNvPr id="8199" name="Button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Create Project</a:t>
              </a:r>
            </a:p>
          </xdr:txBody>
        </xdr:sp>
        <xdr:clientData/>
      </xdr:twoCellAnchor>
    </mc:Choice>
    <mc:Fallback/>
  </mc:AlternateContent>
  <xdr:twoCellAnchor editAs="oneCell">
    <xdr:from>
      <xdr:col>0</xdr:col>
      <xdr:colOff>209549</xdr:colOff>
      <xdr:row>11</xdr:row>
      <xdr:rowOff>41195</xdr:rowOff>
    </xdr:from>
    <xdr:to>
      <xdr:col>1</xdr:col>
      <xdr:colOff>825500</xdr:colOff>
      <xdr:row>13</xdr:row>
      <xdr:rowOff>96600</xdr:rowOff>
    </xdr:to>
    <xdr:pic>
      <xdr:nvPicPr>
        <xdr:cNvPr id="11" name="Picture 10" descr="This is an image of the label above the six analysis steps" title="Analysis Steps Label">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209549" y="2981245"/>
          <a:ext cx="1193801" cy="413122"/>
        </a:xfrm>
        <a:prstGeom prst="rect">
          <a:avLst/>
        </a:prstGeom>
      </xdr:spPr>
    </xdr:pic>
    <xdr:clientData/>
  </xdr:twoCellAnchor>
  <xdr:twoCellAnchor>
    <xdr:from>
      <xdr:col>1</xdr:col>
      <xdr:colOff>1084793</xdr:colOff>
      <xdr:row>12</xdr:row>
      <xdr:rowOff>153458</xdr:rowOff>
    </xdr:from>
    <xdr:to>
      <xdr:col>10</xdr:col>
      <xdr:colOff>232834</xdr:colOff>
      <xdr:row>113</xdr:row>
      <xdr:rowOff>146050</xdr:rowOff>
    </xdr:to>
    <xdr:sp macro="" textlink="">
      <xdr:nvSpPr>
        <xdr:cNvPr id="12" name="Rectangle1" descr="Blank space fills when the &quot;Create Project&quot; button is selected" title="Project Workspace">
          <a:extLst>
            <a:ext uri="{FF2B5EF4-FFF2-40B4-BE49-F238E27FC236}">
              <a16:creationId xmlns:a16="http://schemas.microsoft.com/office/drawing/2014/main" id="{00000000-0008-0000-0200-00000C000000}"/>
            </a:ext>
          </a:extLst>
        </xdr:cNvPr>
        <xdr:cNvSpPr/>
      </xdr:nvSpPr>
      <xdr:spPr>
        <a:xfrm>
          <a:off x="1745193" y="3245908"/>
          <a:ext cx="9079441" cy="20363392"/>
        </a:xfrm>
        <a:prstGeom prst="rect">
          <a:avLst/>
        </a:prstGeom>
        <a:noFill/>
        <a:ln>
          <a:no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29</xdr:col>
          <xdr:colOff>419100</xdr:colOff>
          <xdr:row>19</xdr:row>
          <xdr:rowOff>46567</xdr:rowOff>
        </xdr:from>
        <xdr:to>
          <xdr:col>30</xdr:col>
          <xdr:colOff>317500</xdr:colOff>
          <xdr:row>20</xdr:row>
          <xdr:rowOff>88900</xdr:rowOff>
        </xdr:to>
        <xdr:sp macro="" textlink="">
          <xdr:nvSpPr>
            <xdr:cNvPr id="8200" name="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ea typeface="Calibri"/>
                  <a:cs typeface="Calibri"/>
                </a:rPr>
                <a:t>Button 8</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1761067</xdr:colOff>
          <xdr:row>2</xdr:row>
          <xdr:rowOff>88900</xdr:rowOff>
        </xdr:from>
        <xdr:to>
          <xdr:col>3</xdr:col>
          <xdr:colOff>3492500</xdr:colOff>
          <xdr:row>4</xdr:row>
          <xdr:rowOff>8467</xdr:rowOff>
        </xdr:to>
        <xdr:sp macro="" textlink="">
          <xdr:nvSpPr>
            <xdr:cNvPr id="11266" name="Button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400" b="0" i="0" u="none" strike="noStrike" baseline="0">
                  <a:solidFill>
                    <a:srgbClr val="000000"/>
                  </a:solidFill>
                  <a:latin typeface="Arial"/>
                  <a:cs typeface="Arial"/>
                </a:rPr>
                <a:t>Create List of Risks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4305300</xdr:colOff>
          <xdr:row>2</xdr:row>
          <xdr:rowOff>97367</xdr:rowOff>
        </xdr:from>
        <xdr:to>
          <xdr:col>3</xdr:col>
          <xdr:colOff>5295900</xdr:colOff>
          <xdr:row>3</xdr:row>
          <xdr:rowOff>211667</xdr:rowOff>
        </xdr:to>
        <xdr:sp macro="" textlink="">
          <xdr:nvSpPr>
            <xdr:cNvPr id="11267" name="Button 3" hidden="1">
              <a:extLst>
                <a:ext uri="{63B3BB69-23CF-44E3-9099-C40C66FF867C}">
                  <a14:compatExt spid="_x0000_s11267"/>
                </a:ext>
                <a:ext uri="{FF2B5EF4-FFF2-40B4-BE49-F238E27FC236}">
                  <a16:creationId xmlns:a16="http://schemas.microsoft.com/office/drawing/2014/main" id="{00000000-0008-0000-0300-0000032C0000}"/>
                </a:ext>
              </a:extLst>
            </xdr:cNvPr>
            <xdr:cNvSpPr/>
          </xdr:nvSpPr>
          <xdr:spPr bwMode="auto">
            <a:xfrm>
              <a:off x="0" y="0"/>
              <a:ext cx="0" cy="0"/>
            </a:xfrm>
            <a:prstGeom prst="rect">
              <a:avLst/>
            </a:prstGeom>
            <a:noFill/>
            <a:ln w="9525">
              <a:miter lim="800000"/>
              <a:headEnd/>
              <a:tailEnd/>
            </a:ln>
          </xdr:spPr>
          <xdr:txBody>
            <a:bodyPr vertOverflow="clip" wrap="square" lIns="64008" tIns="54864" rIns="64008" bIns="54864" anchor="ctr" upright="1"/>
            <a:lstStyle/>
            <a:p>
              <a:pPr algn="ctr" rtl="0">
                <a:defRPr sz="1000"/>
              </a:pPr>
              <a:r>
                <a:rPr lang="en-US" sz="1400" b="1" i="0" u="sng" strike="noStrike" baseline="0">
                  <a:solidFill>
                    <a:srgbClr val="000000"/>
                  </a:solidFill>
                  <a:latin typeface="Arial"/>
                  <a:cs typeface="Arial"/>
                </a:rPr>
                <a:t>Clear All</a:t>
              </a:r>
            </a:p>
            <a:p>
              <a:pPr algn="ctr" rtl="0">
                <a:defRPr sz="1000"/>
              </a:pPr>
              <a:endParaRPr lang="en-US" sz="1400" b="1" i="0" u="sng" strike="noStrike" baseline="0">
                <a:solidFill>
                  <a:srgbClr val="000000"/>
                </a:solidFill>
                <a:latin typeface="Arial"/>
                <a:cs typeface="Arial"/>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594759</xdr:colOff>
          <xdr:row>2</xdr:row>
          <xdr:rowOff>123976</xdr:rowOff>
        </xdr:from>
        <xdr:to>
          <xdr:col>13</xdr:col>
          <xdr:colOff>255859</xdr:colOff>
          <xdr:row>4</xdr:row>
          <xdr:rowOff>93040</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w="9525">
              <a:miter lim="800000"/>
              <a:headEnd/>
              <a:tailEnd/>
            </a:ln>
          </xdr:spPr>
          <xdr:txBody>
            <a:bodyPr vertOverflow="clip" wrap="square" lIns="45720" tIns="45720" rIns="45720" bIns="45720" anchor="ctr" upright="1"/>
            <a:lstStyle/>
            <a:p>
              <a:pPr algn="ctr" rtl="0">
                <a:defRPr sz="1000"/>
              </a:pPr>
              <a:r>
                <a:rPr lang="en-US" sz="1100" b="0" i="0" u="none" strike="noStrike" baseline="0">
                  <a:solidFill>
                    <a:srgbClr val="000000"/>
                  </a:solidFill>
                  <a:latin typeface="Calibri"/>
                  <a:ea typeface="Calibri"/>
                  <a:cs typeface="Calibri"/>
                </a:rPr>
                <a:t>Add Automatic Output Definitions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4</xdr:row>
      <xdr:rowOff>0</xdr:rowOff>
    </xdr:to>
    <xdr:pic>
      <xdr:nvPicPr>
        <xdr:cNvPr id="2" name="Picture 1">
          <a:extLst>
            <a:ext uri="{FF2B5EF4-FFF2-40B4-BE49-F238E27FC236}">
              <a16:creationId xmlns:a16="http://schemas.microsoft.com/office/drawing/2014/main" id="{0E200AED-010E-42B4-A956-0B56043A1EED}"/>
            </a:ext>
          </a:extLst>
        </xdr:cNvPr>
        <xdr:cNvPicPr/>
      </xdr:nvPicPr>
      <xdr:blipFill rotWithShape="1">
        <a:blip xmlns:r="http://schemas.openxmlformats.org/officeDocument/2006/relationships" r:embed="rId1"/>
        <a:stretch>
          <a:fillRect/>
        </a:stretch>
      </xdr:blipFill>
      <xdr:spPr>
        <a:xfrm>
          <a:off x="0" y="0"/>
          <a:ext cx="721783" cy="681567"/>
        </a:xfrm>
        <a:prstGeom prst="rect">
          <a:avLst/>
        </a:prstGeom>
      </xdr:spPr>
    </xdr:pic>
    <xdr:clientData/>
  </xdr:twoCellAnchor>
  <xdr:twoCellAnchor editAs="oneCell">
    <xdr:from>
      <xdr:col>3</xdr:col>
      <xdr:colOff>9525</xdr:colOff>
      <xdr:row>8</xdr:row>
      <xdr:rowOff>9525</xdr:rowOff>
    </xdr:from>
    <xdr:to>
      <xdr:col>3</xdr:col>
      <xdr:colOff>676275</xdr:colOff>
      <xdr:row>8</xdr:row>
      <xdr:rowOff>476250</xdr:rowOff>
    </xdr:to>
    <xdr:pic>
      <xdr:nvPicPr>
        <xdr:cNvPr id="3" name="Picture 2">
          <a:extLst>
            <a:ext uri="{FF2B5EF4-FFF2-40B4-BE49-F238E27FC236}">
              <a16:creationId xmlns:a16="http://schemas.microsoft.com/office/drawing/2014/main" id="{A4F2BB41-370A-4A7E-8B5C-B5CBD19FEFDA}"/>
            </a:ext>
          </a:extLst>
        </xdr:cNvPr>
        <xdr:cNvPicPr/>
      </xdr:nvPicPr>
      <xdr:blipFill rotWithShape="1">
        <a:blip xmlns:r="http://schemas.openxmlformats.org/officeDocument/2006/relationships" r:embed="rId2"/>
        <a:stretch>
          <a:fillRect/>
        </a:stretch>
      </xdr:blipFill>
      <xdr:spPr>
        <a:xfrm>
          <a:off x="991658" y="1609725"/>
          <a:ext cx="666750" cy="466725"/>
        </a:xfrm>
        <a:prstGeom prst="rect">
          <a:avLst/>
        </a:prstGeom>
      </xdr:spPr>
    </xdr:pic>
    <xdr:clientData/>
  </xdr:twoCellAnchor>
  <xdr:twoCellAnchor editAs="oneCell">
    <xdr:from>
      <xdr:col>3</xdr:col>
      <xdr:colOff>9525</xdr:colOff>
      <xdr:row>9</xdr:row>
      <xdr:rowOff>9525</xdr:rowOff>
    </xdr:from>
    <xdr:to>
      <xdr:col>3</xdr:col>
      <xdr:colOff>676275</xdr:colOff>
      <xdr:row>9</xdr:row>
      <xdr:rowOff>466725</xdr:rowOff>
    </xdr:to>
    <xdr:pic>
      <xdr:nvPicPr>
        <xdr:cNvPr id="4" name="Picture 3">
          <a:extLst>
            <a:ext uri="{FF2B5EF4-FFF2-40B4-BE49-F238E27FC236}">
              <a16:creationId xmlns:a16="http://schemas.microsoft.com/office/drawing/2014/main" id="{B0C6E0FE-B433-4455-B9CA-C70E50708323}"/>
            </a:ext>
          </a:extLst>
        </xdr:cNvPr>
        <xdr:cNvPicPr/>
      </xdr:nvPicPr>
      <xdr:blipFill rotWithShape="1">
        <a:blip xmlns:r="http://schemas.openxmlformats.org/officeDocument/2006/relationships" r:embed="rId3"/>
        <a:stretch>
          <a:fillRect/>
        </a:stretch>
      </xdr:blipFill>
      <xdr:spPr>
        <a:xfrm>
          <a:off x="991658" y="2092325"/>
          <a:ext cx="666750" cy="457200"/>
        </a:xfrm>
        <a:prstGeom prst="rect">
          <a:avLst/>
        </a:prstGeom>
      </xdr:spPr>
    </xdr:pic>
    <xdr:clientData/>
  </xdr:twoCellAnchor>
  <xdr:twoCellAnchor editAs="oneCell">
    <xdr:from>
      <xdr:col>3</xdr:col>
      <xdr:colOff>9525</xdr:colOff>
      <xdr:row>10</xdr:row>
      <xdr:rowOff>9525</xdr:rowOff>
    </xdr:from>
    <xdr:to>
      <xdr:col>3</xdr:col>
      <xdr:colOff>676275</xdr:colOff>
      <xdr:row>10</xdr:row>
      <xdr:rowOff>466725</xdr:rowOff>
    </xdr:to>
    <xdr:pic>
      <xdr:nvPicPr>
        <xdr:cNvPr id="5" name="Picture 4">
          <a:extLst>
            <a:ext uri="{FF2B5EF4-FFF2-40B4-BE49-F238E27FC236}">
              <a16:creationId xmlns:a16="http://schemas.microsoft.com/office/drawing/2014/main" id="{A07BE200-B1C7-452C-9445-F76332815D99}"/>
            </a:ext>
          </a:extLst>
        </xdr:cNvPr>
        <xdr:cNvPicPr/>
      </xdr:nvPicPr>
      <xdr:blipFill rotWithShape="1">
        <a:blip xmlns:r="http://schemas.openxmlformats.org/officeDocument/2006/relationships" r:embed="rId4"/>
        <a:stretch>
          <a:fillRect/>
        </a:stretch>
      </xdr:blipFill>
      <xdr:spPr>
        <a:xfrm>
          <a:off x="991658" y="2566458"/>
          <a:ext cx="666750" cy="457200"/>
        </a:xfrm>
        <a:prstGeom prst="rect">
          <a:avLst/>
        </a:prstGeom>
      </xdr:spPr>
    </xdr:pic>
    <xdr:clientData/>
  </xdr:twoCellAnchor>
  <xdr:twoCellAnchor editAs="oneCell">
    <xdr:from>
      <xdr:col>3</xdr:col>
      <xdr:colOff>9525</xdr:colOff>
      <xdr:row>11</xdr:row>
      <xdr:rowOff>9525</xdr:rowOff>
    </xdr:from>
    <xdr:to>
      <xdr:col>3</xdr:col>
      <xdr:colOff>676275</xdr:colOff>
      <xdr:row>11</xdr:row>
      <xdr:rowOff>466725</xdr:rowOff>
    </xdr:to>
    <xdr:pic>
      <xdr:nvPicPr>
        <xdr:cNvPr id="6" name="Picture 5">
          <a:extLst>
            <a:ext uri="{FF2B5EF4-FFF2-40B4-BE49-F238E27FC236}">
              <a16:creationId xmlns:a16="http://schemas.microsoft.com/office/drawing/2014/main" id="{CD76A1FF-E071-4A28-8F4F-7FC4FFECACE8}"/>
            </a:ext>
          </a:extLst>
        </xdr:cNvPr>
        <xdr:cNvPicPr/>
      </xdr:nvPicPr>
      <xdr:blipFill rotWithShape="1">
        <a:blip xmlns:r="http://schemas.openxmlformats.org/officeDocument/2006/relationships" r:embed="rId5"/>
        <a:stretch>
          <a:fillRect/>
        </a:stretch>
      </xdr:blipFill>
      <xdr:spPr>
        <a:xfrm>
          <a:off x="991658" y="3040592"/>
          <a:ext cx="666750" cy="457200"/>
        </a:xfrm>
        <a:prstGeom prst="rect">
          <a:avLst/>
        </a:prstGeom>
      </xdr:spPr>
    </xdr:pic>
    <xdr:clientData/>
  </xdr:twoCellAnchor>
  <xdr:twoCellAnchor editAs="oneCell">
    <xdr:from>
      <xdr:col>3</xdr:col>
      <xdr:colOff>9525</xdr:colOff>
      <xdr:row>12</xdr:row>
      <xdr:rowOff>9525</xdr:rowOff>
    </xdr:from>
    <xdr:to>
      <xdr:col>3</xdr:col>
      <xdr:colOff>676275</xdr:colOff>
      <xdr:row>12</xdr:row>
      <xdr:rowOff>466725</xdr:rowOff>
    </xdr:to>
    <xdr:pic>
      <xdr:nvPicPr>
        <xdr:cNvPr id="7" name="Picture 6">
          <a:extLst>
            <a:ext uri="{FF2B5EF4-FFF2-40B4-BE49-F238E27FC236}">
              <a16:creationId xmlns:a16="http://schemas.microsoft.com/office/drawing/2014/main" id="{AA509360-59A4-4860-A246-694B4E70AABB}"/>
            </a:ext>
          </a:extLst>
        </xdr:cNvPr>
        <xdr:cNvPicPr/>
      </xdr:nvPicPr>
      <xdr:blipFill rotWithShape="1">
        <a:blip xmlns:r="http://schemas.openxmlformats.org/officeDocument/2006/relationships" r:embed="rId6"/>
        <a:stretch>
          <a:fillRect/>
        </a:stretch>
      </xdr:blipFill>
      <xdr:spPr>
        <a:xfrm>
          <a:off x="991658" y="3514725"/>
          <a:ext cx="666750" cy="457200"/>
        </a:xfrm>
        <a:prstGeom prst="rect">
          <a:avLst/>
        </a:prstGeom>
      </xdr:spPr>
    </xdr:pic>
    <xdr:clientData/>
  </xdr:twoCellAnchor>
  <xdr:twoCellAnchor editAs="oneCell">
    <xdr:from>
      <xdr:col>3</xdr:col>
      <xdr:colOff>9525</xdr:colOff>
      <xdr:row>13</xdr:row>
      <xdr:rowOff>9525</xdr:rowOff>
    </xdr:from>
    <xdr:to>
      <xdr:col>3</xdr:col>
      <xdr:colOff>676275</xdr:colOff>
      <xdr:row>13</xdr:row>
      <xdr:rowOff>476250</xdr:rowOff>
    </xdr:to>
    <xdr:pic>
      <xdr:nvPicPr>
        <xdr:cNvPr id="8" name="Picture 7">
          <a:extLst>
            <a:ext uri="{FF2B5EF4-FFF2-40B4-BE49-F238E27FC236}">
              <a16:creationId xmlns:a16="http://schemas.microsoft.com/office/drawing/2014/main" id="{0577586A-066A-4E55-8CF6-DAA405ED90B9}"/>
            </a:ext>
          </a:extLst>
        </xdr:cNvPr>
        <xdr:cNvPicPr/>
      </xdr:nvPicPr>
      <xdr:blipFill rotWithShape="1">
        <a:blip xmlns:r="http://schemas.openxmlformats.org/officeDocument/2006/relationships" r:embed="rId7"/>
        <a:stretch>
          <a:fillRect/>
        </a:stretch>
      </xdr:blipFill>
      <xdr:spPr>
        <a:xfrm>
          <a:off x="991658" y="3988858"/>
          <a:ext cx="666750" cy="466725"/>
        </a:xfrm>
        <a:prstGeom prst="rect">
          <a:avLst/>
        </a:prstGeom>
      </xdr:spPr>
    </xdr:pic>
    <xdr:clientData/>
  </xdr:twoCellAnchor>
  <xdr:twoCellAnchor editAs="oneCell">
    <xdr:from>
      <xdr:col>3</xdr:col>
      <xdr:colOff>9525</xdr:colOff>
      <xdr:row>14</xdr:row>
      <xdr:rowOff>9525</xdr:rowOff>
    </xdr:from>
    <xdr:to>
      <xdr:col>3</xdr:col>
      <xdr:colOff>676275</xdr:colOff>
      <xdr:row>14</xdr:row>
      <xdr:rowOff>466725</xdr:rowOff>
    </xdr:to>
    <xdr:pic>
      <xdr:nvPicPr>
        <xdr:cNvPr id="9" name="Picture 8">
          <a:extLst>
            <a:ext uri="{FF2B5EF4-FFF2-40B4-BE49-F238E27FC236}">
              <a16:creationId xmlns:a16="http://schemas.microsoft.com/office/drawing/2014/main" id="{76A2D722-D687-443A-BB44-D19175501BD5}"/>
            </a:ext>
          </a:extLst>
        </xdr:cNvPr>
        <xdr:cNvPicPr/>
      </xdr:nvPicPr>
      <xdr:blipFill rotWithShape="1">
        <a:blip xmlns:r="http://schemas.openxmlformats.org/officeDocument/2006/relationships" r:embed="rId8"/>
        <a:stretch>
          <a:fillRect/>
        </a:stretch>
      </xdr:blipFill>
      <xdr:spPr>
        <a:xfrm>
          <a:off x="991658" y="4471458"/>
          <a:ext cx="666750" cy="457200"/>
        </a:xfrm>
        <a:prstGeom prst="rect">
          <a:avLst/>
        </a:prstGeom>
      </xdr:spPr>
    </xdr:pic>
    <xdr:clientData/>
  </xdr:twoCellAnchor>
  <xdr:twoCellAnchor editAs="oneCell">
    <xdr:from>
      <xdr:col>3</xdr:col>
      <xdr:colOff>9525</xdr:colOff>
      <xdr:row>15</xdr:row>
      <xdr:rowOff>9525</xdr:rowOff>
    </xdr:from>
    <xdr:to>
      <xdr:col>3</xdr:col>
      <xdr:colOff>676275</xdr:colOff>
      <xdr:row>15</xdr:row>
      <xdr:rowOff>466725</xdr:rowOff>
    </xdr:to>
    <xdr:pic>
      <xdr:nvPicPr>
        <xdr:cNvPr id="10" name="Picture 9">
          <a:extLst>
            <a:ext uri="{FF2B5EF4-FFF2-40B4-BE49-F238E27FC236}">
              <a16:creationId xmlns:a16="http://schemas.microsoft.com/office/drawing/2014/main" id="{385DBFB4-90B9-4532-B935-449355BDB39F}"/>
            </a:ext>
          </a:extLst>
        </xdr:cNvPr>
        <xdr:cNvPicPr/>
      </xdr:nvPicPr>
      <xdr:blipFill rotWithShape="1">
        <a:blip xmlns:r="http://schemas.openxmlformats.org/officeDocument/2006/relationships" r:embed="rId4"/>
        <a:stretch>
          <a:fillRect/>
        </a:stretch>
      </xdr:blipFill>
      <xdr:spPr>
        <a:xfrm>
          <a:off x="991658" y="4945592"/>
          <a:ext cx="666750" cy="457200"/>
        </a:xfrm>
        <a:prstGeom prst="rect">
          <a:avLst/>
        </a:prstGeom>
      </xdr:spPr>
    </xdr:pic>
    <xdr:clientData/>
  </xdr:twoCellAnchor>
  <xdr:twoCellAnchor editAs="oneCell">
    <xdr:from>
      <xdr:col>3</xdr:col>
      <xdr:colOff>9525</xdr:colOff>
      <xdr:row>16</xdr:row>
      <xdr:rowOff>9525</xdr:rowOff>
    </xdr:from>
    <xdr:to>
      <xdr:col>3</xdr:col>
      <xdr:colOff>676275</xdr:colOff>
      <xdr:row>16</xdr:row>
      <xdr:rowOff>466725</xdr:rowOff>
    </xdr:to>
    <xdr:pic>
      <xdr:nvPicPr>
        <xdr:cNvPr id="11" name="Picture 10">
          <a:extLst>
            <a:ext uri="{FF2B5EF4-FFF2-40B4-BE49-F238E27FC236}">
              <a16:creationId xmlns:a16="http://schemas.microsoft.com/office/drawing/2014/main" id="{184DCBC1-9944-4585-89D0-7565519F814D}"/>
            </a:ext>
          </a:extLst>
        </xdr:cNvPr>
        <xdr:cNvPicPr/>
      </xdr:nvPicPr>
      <xdr:blipFill rotWithShape="1">
        <a:blip xmlns:r="http://schemas.openxmlformats.org/officeDocument/2006/relationships" r:embed="rId9"/>
        <a:stretch>
          <a:fillRect/>
        </a:stretch>
      </xdr:blipFill>
      <xdr:spPr>
        <a:xfrm>
          <a:off x="991658" y="5419725"/>
          <a:ext cx="666750" cy="457200"/>
        </a:xfrm>
        <a:prstGeom prst="rect">
          <a:avLst/>
        </a:prstGeom>
      </xdr:spPr>
    </xdr:pic>
    <xdr:clientData/>
  </xdr:twoCellAnchor>
  <xdr:twoCellAnchor editAs="oneCell">
    <xdr:from>
      <xdr:col>3</xdr:col>
      <xdr:colOff>9525</xdr:colOff>
      <xdr:row>17</xdr:row>
      <xdr:rowOff>9525</xdr:rowOff>
    </xdr:from>
    <xdr:to>
      <xdr:col>3</xdr:col>
      <xdr:colOff>676275</xdr:colOff>
      <xdr:row>17</xdr:row>
      <xdr:rowOff>466725</xdr:rowOff>
    </xdr:to>
    <xdr:pic>
      <xdr:nvPicPr>
        <xdr:cNvPr id="12" name="Picture 11">
          <a:extLst>
            <a:ext uri="{FF2B5EF4-FFF2-40B4-BE49-F238E27FC236}">
              <a16:creationId xmlns:a16="http://schemas.microsoft.com/office/drawing/2014/main" id="{81289FE9-A6BB-472B-8CF4-F637789E9476}"/>
            </a:ext>
          </a:extLst>
        </xdr:cNvPr>
        <xdr:cNvPicPr/>
      </xdr:nvPicPr>
      <xdr:blipFill rotWithShape="1">
        <a:blip xmlns:r="http://schemas.openxmlformats.org/officeDocument/2006/relationships" r:embed="rId10"/>
        <a:stretch>
          <a:fillRect/>
        </a:stretch>
      </xdr:blipFill>
      <xdr:spPr>
        <a:xfrm>
          <a:off x="991658" y="5893858"/>
          <a:ext cx="666750" cy="457200"/>
        </a:xfrm>
        <a:prstGeom prst="rect">
          <a:avLst/>
        </a:prstGeom>
      </xdr:spPr>
    </xdr:pic>
    <xdr:clientData/>
  </xdr:twoCellAnchor>
  <xdr:twoCellAnchor editAs="oneCell">
    <xdr:from>
      <xdr:col>3</xdr:col>
      <xdr:colOff>9525</xdr:colOff>
      <xdr:row>18</xdr:row>
      <xdr:rowOff>9525</xdr:rowOff>
    </xdr:from>
    <xdr:to>
      <xdr:col>3</xdr:col>
      <xdr:colOff>676275</xdr:colOff>
      <xdr:row>18</xdr:row>
      <xdr:rowOff>466725</xdr:rowOff>
    </xdr:to>
    <xdr:pic>
      <xdr:nvPicPr>
        <xdr:cNvPr id="13" name="Picture 12">
          <a:extLst>
            <a:ext uri="{FF2B5EF4-FFF2-40B4-BE49-F238E27FC236}">
              <a16:creationId xmlns:a16="http://schemas.microsoft.com/office/drawing/2014/main" id="{AB976B06-0998-4A99-ACF2-19421EBF6842}"/>
            </a:ext>
          </a:extLst>
        </xdr:cNvPr>
        <xdr:cNvPicPr/>
      </xdr:nvPicPr>
      <xdr:blipFill rotWithShape="1">
        <a:blip xmlns:r="http://schemas.openxmlformats.org/officeDocument/2006/relationships" r:embed="rId7"/>
        <a:stretch>
          <a:fillRect/>
        </a:stretch>
      </xdr:blipFill>
      <xdr:spPr>
        <a:xfrm>
          <a:off x="991658" y="6367992"/>
          <a:ext cx="666750" cy="4572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209550</xdr:colOff>
      <xdr:row>4</xdr:row>
      <xdr:rowOff>0</xdr:rowOff>
    </xdr:to>
    <xdr:pic>
      <xdr:nvPicPr>
        <xdr:cNvPr id="2" name="Picture 1">
          <a:extLst>
            <a:ext uri="{FF2B5EF4-FFF2-40B4-BE49-F238E27FC236}">
              <a16:creationId xmlns:a16="http://schemas.microsoft.com/office/drawing/2014/main" id="{A42AB41C-0A9F-4ECD-BD56-6F5DF6D70FBA}"/>
            </a:ext>
          </a:extLst>
        </xdr:cNvPr>
        <xdr:cNvPicPr/>
      </xdr:nvPicPr>
      <xdr:blipFill rotWithShape="1">
        <a:blip xmlns:r="http://schemas.openxmlformats.org/officeDocument/2006/relationships" r:embed="rId1"/>
        <a:stretch>
          <a:fillRect/>
        </a:stretch>
      </xdr:blipFill>
      <xdr:spPr>
        <a:xfrm>
          <a:off x="0" y="0"/>
          <a:ext cx="721783" cy="681567"/>
        </a:xfrm>
        <a:prstGeom prst="rect">
          <a:avLst/>
        </a:prstGeom>
      </xdr:spPr>
    </xdr:pic>
    <xdr:clientData/>
  </xdr:twoCellAnchor>
  <xdr:twoCellAnchor editAs="oneCell">
    <xdr:from>
      <xdr:col>3</xdr:col>
      <xdr:colOff>9525</xdr:colOff>
      <xdr:row>8</xdr:row>
      <xdr:rowOff>9525</xdr:rowOff>
    </xdr:from>
    <xdr:to>
      <xdr:col>3</xdr:col>
      <xdr:colOff>676275</xdr:colOff>
      <xdr:row>8</xdr:row>
      <xdr:rowOff>409575</xdr:rowOff>
    </xdr:to>
    <xdr:pic>
      <xdr:nvPicPr>
        <xdr:cNvPr id="3" name="Picture 2">
          <a:extLst>
            <a:ext uri="{FF2B5EF4-FFF2-40B4-BE49-F238E27FC236}">
              <a16:creationId xmlns:a16="http://schemas.microsoft.com/office/drawing/2014/main" id="{B53EB09A-9B4A-4205-B53E-59CEFF57571B}"/>
            </a:ext>
          </a:extLst>
        </xdr:cNvPr>
        <xdr:cNvPicPr/>
      </xdr:nvPicPr>
      <xdr:blipFill rotWithShape="1">
        <a:blip xmlns:r="http://schemas.openxmlformats.org/officeDocument/2006/relationships" r:embed="rId2"/>
        <a:stretch>
          <a:fillRect/>
        </a:stretch>
      </xdr:blipFill>
      <xdr:spPr>
        <a:xfrm>
          <a:off x="991658" y="1520825"/>
          <a:ext cx="666750" cy="400050"/>
        </a:xfrm>
        <a:prstGeom prst="rect">
          <a:avLst/>
        </a:prstGeom>
      </xdr:spPr>
    </xdr:pic>
    <xdr:clientData/>
  </xdr:twoCellAnchor>
  <xdr:twoCellAnchor editAs="oneCell">
    <xdr:from>
      <xdr:col>3</xdr:col>
      <xdr:colOff>9525</xdr:colOff>
      <xdr:row>9</xdr:row>
      <xdr:rowOff>9525</xdr:rowOff>
    </xdr:from>
    <xdr:to>
      <xdr:col>3</xdr:col>
      <xdr:colOff>676275</xdr:colOff>
      <xdr:row>9</xdr:row>
      <xdr:rowOff>409575</xdr:rowOff>
    </xdr:to>
    <xdr:pic>
      <xdr:nvPicPr>
        <xdr:cNvPr id="4" name="Picture 3">
          <a:extLst>
            <a:ext uri="{FF2B5EF4-FFF2-40B4-BE49-F238E27FC236}">
              <a16:creationId xmlns:a16="http://schemas.microsoft.com/office/drawing/2014/main" id="{83FC80A9-C1BB-4BC3-A7E7-091046642A70}"/>
            </a:ext>
          </a:extLst>
        </xdr:cNvPr>
        <xdr:cNvPicPr/>
      </xdr:nvPicPr>
      <xdr:blipFill rotWithShape="1">
        <a:blip xmlns:r="http://schemas.openxmlformats.org/officeDocument/2006/relationships" r:embed="rId3"/>
        <a:stretch>
          <a:fillRect/>
        </a:stretch>
      </xdr:blipFill>
      <xdr:spPr>
        <a:xfrm>
          <a:off x="991658" y="1939925"/>
          <a:ext cx="666750" cy="400050"/>
        </a:xfrm>
        <a:prstGeom prst="rect">
          <a:avLst/>
        </a:prstGeom>
      </xdr:spPr>
    </xdr:pic>
    <xdr:clientData/>
  </xdr:twoCellAnchor>
  <xdr:twoCellAnchor editAs="oneCell">
    <xdr:from>
      <xdr:col>3</xdr:col>
      <xdr:colOff>9525</xdr:colOff>
      <xdr:row>10</xdr:row>
      <xdr:rowOff>9525</xdr:rowOff>
    </xdr:from>
    <xdr:to>
      <xdr:col>3</xdr:col>
      <xdr:colOff>676275</xdr:colOff>
      <xdr:row>10</xdr:row>
      <xdr:rowOff>400050</xdr:rowOff>
    </xdr:to>
    <xdr:pic>
      <xdr:nvPicPr>
        <xdr:cNvPr id="5" name="Picture 4">
          <a:extLst>
            <a:ext uri="{FF2B5EF4-FFF2-40B4-BE49-F238E27FC236}">
              <a16:creationId xmlns:a16="http://schemas.microsoft.com/office/drawing/2014/main" id="{3C55FECE-B77C-4F1A-B9D6-D7111A4A0C5F}"/>
            </a:ext>
          </a:extLst>
        </xdr:cNvPr>
        <xdr:cNvPicPr/>
      </xdr:nvPicPr>
      <xdr:blipFill rotWithShape="1">
        <a:blip xmlns:r="http://schemas.openxmlformats.org/officeDocument/2006/relationships" r:embed="rId4"/>
        <a:stretch>
          <a:fillRect/>
        </a:stretch>
      </xdr:blipFill>
      <xdr:spPr>
        <a:xfrm>
          <a:off x="991658" y="2359025"/>
          <a:ext cx="666750" cy="390525"/>
        </a:xfrm>
        <a:prstGeom prst="rect">
          <a:avLst/>
        </a:prstGeom>
      </xdr:spPr>
    </xdr:pic>
    <xdr:clientData/>
  </xdr:twoCellAnchor>
  <xdr:twoCellAnchor editAs="oneCell">
    <xdr:from>
      <xdr:col>3</xdr:col>
      <xdr:colOff>9525</xdr:colOff>
      <xdr:row>11</xdr:row>
      <xdr:rowOff>9525</xdr:rowOff>
    </xdr:from>
    <xdr:to>
      <xdr:col>3</xdr:col>
      <xdr:colOff>676275</xdr:colOff>
      <xdr:row>11</xdr:row>
      <xdr:rowOff>409575</xdr:rowOff>
    </xdr:to>
    <xdr:pic>
      <xdr:nvPicPr>
        <xdr:cNvPr id="6" name="Picture 5">
          <a:extLst>
            <a:ext uri="{FF2B5EF4-FFF2-40B4-BE49-F238E27FC236}">
              <a16:creationId xmlns:a16="http://schemas.microsoft.com/office/drawing/2014/main" id="{F0937C26-FD4B-417F-A76C-51401FB36029}"/>
            </a:ext>
          </a:extLst>
        </xdr:cNvPr>
        <xdr:cNvPicPr/>
      </xdr:nvPicPr>
      <xdr:blipFill rotWithShape="1">
        <a:blip xmlns:r="http://schemas.openxmlformats.org/officeDocument/2006/relationships" r:embed="rId5"/>
        <a:stretch>
          <a:fillRect/>
        </a:stretch>
      </xdr:blipFill>
      <xdr:spPr>
        <a:xfrm>
          <a:off x="991658" y="2765425"/>
          <a:ext cx="666750" cy="400050"/>
        </a:xfrm>
        <a:prstGeom prst="rect">
          <a:avLst/>
        </a:prstGeom>
      </xdr:spPr>
    </xdr:pic>
    <xdr:clientData/>
  </xdr:twoCellAnchor>
  <xdr:twoCellAnchor editAs="oneCell">
    <xdr:from>
      <xdr:col>3</xdr:col>
      <xdr:colOff>9525</xdr:colOff>
      <xdr:row>12</xdr:row>
      <xdr:rowOff>9525</xdr:rowOff>
    </xdr:from>
    <xdr:to>
      <xdr:col>3</xdr:col>
      <xdr:colOff>676275</xdr:colOff>
      <xdr:row>12</xdr:row>
      <xdr:rowOff>409575</xdr:rowOff>
    </xdr:to>
    <xdr:pic>
      <xdr:nvPicPr>
        <xdr:cNvPr id="7" name="Picture 6">
          <a:extLst>
            <a:ext uri="{FF2B5EF4-FFF2-40B4-BE49-F238E27FC236}">
              <a16:creationId xmlns:a16="http://schemas.microsoft.com/office/drawing/2014/main" id="{E2507762-030C-437E-AD60-A185179ACC90}"/>
            </a:ext>
          </a:extLst>
        </xdr:cNvPr>
        <xdr:cNvPicPr/>
      </xdr:nvPicPr>
      <xdr:blipFill rotWithShape="1">
        <a:blip xmlns:r="http://schemas.openxmlformats.org/officeDocument/2006/relationships" r:embed="rId4"/>
        <a:stretch>
          <a:fillRect/>
        </a:stretch>
      </xdr:blipFill>
      <xdr:spPr>
        <a:xfrm>
          <a:off x="991658" y="3184525"/>
          <a:ext cx="666750" cy="400050"/>
        </a:xfrm>
        <a:prstGeom prst="rect">
          <a:avLst/>
        </a:prstGeom>
      </xdr:spPr>
    </xdr:pic>
    <xdr:clientData/>
  </xdr:twoCellAnchor>
  <xdr:twoCellAnchor editAs="oneCell">
    <xdr:from>
      <xdr:col>3</xdr:col>
      <xdr:colOff>9525</xdr:colOff>
      <xdr:row>13</xdr:row>
      <xdr:rowOff>9525</xdr:rowOff>
    </xdr:from>
    <xdr:to>
      <xdr:col>3</xdr:col>
      <xdr:colOff>676275</xdr:colOff>
      <xdr:row>13</xdr:row>
      <xdr:rowOff>409575</xdr:rowOff>
    </xdr:to>
    <xdr:pic>
      <xdr:nvPicPr>
        <xdr:cNvPr id="8" name="Picture 7">
          <a:extLst>
            <a:ext uri="{FF2B5EF4-FFF2-40B4-BE49-F238E27FC236}">
              <a16:creationId xmlns:a16="http://schemas.microsoft.com/office/drawing/2014/main" id="{4BFF4158-DC1E-4177-ADBE-29FC8F92ED91}"/>
            </a:ext>
          </a:extLst>
        </xdr:cNvPr>
        <xdr:cNvPicPr/>
      </xdr:nvPicPr>
      <xdr:blipFill rotWithShape="1">
        <a:blip xmlns:r="http://schemas.openxmlformats.org/officeDocument/2006/relationships" r:embed="rId4"/>
        <a:stretch>
          <a:fillRect/>
        </a:stretch>
      </xdr:blipFill>
      <xdr:spPr>
        <a:xfrm>
          <a:off x="991658" y="3603625"/>
          <a:ext cx="666750" cy="400050"/>
        </a:xfrm>
        <a:prstGeom prst="rect">
          <a:avLst/>
        </a:prstGeom>
      </xdr:spPr>
    </xdr:pic>
    <xdr:clientData/>
  </xdr:twoCellAnchor>
  <xdr:twoCellAnchor editAs="oneCell">
    <xdr:from>
      <xdr:col>3</xdr:col>
      <xdr:colOff>9525</xdr:colOff>
      <xdr:row>14</xdr:row>
      <xdr:rowOff>9525</xdr:rowOff>
    </xdr:from>
    <xdr:to>
      <xdr:col>3</xdr:col>
      <xdr:colOff>676275</xdr:colOff>
      <xdr:row>14</xdr:row>
      <xdr:rowOff>409575</xdr:rowOff>
    </xdr:to>
    <xdr:pic>
      <xdr:nvPicPr>
        <xdr:cNvPr id="9" name="Picture 8">
          <a:extLst>
            <a:ext uri="{FF2B5EF4-FFF2-40B4-BE49-F238E27FC236}">
              <a16:creationId xmlns:a16="http://schemas.microsoft.com/office/drawing/2014/main" id="{558417F3-92EA-40F0-A669-B29FE54BE313}"/>
            </a:ext>
          </a:extLst>
        </xdr:cNvPr>
        <xdr:cNvPicPr/>
      </xdr:nvPicPr>
      <xdr:blipFill rotWithShape="1">
        <a:blip xmlns:r="http://schemas.openxmlformats.org/officeDocument/2006/relationships" r:embed="rId4"/>
        <a:stretch>
          <a:fillRect/>
        </a:stretch>
      </xdr:blipFill>
      <xdr:spPr>
        <a:xfrm>
          <a:off x="991658" y="4022725"/>
          <a:ext cx="666750" cy="400050"/>
        </a:xfrm>
        <a:prstGeom prst="rect">
          <a:avLst/>
        </a:prstGeom>
      </xdr:spPr>
    </xdr:pic>
    <xdr:clientData/>
  </xdr:twoCellAnchor>
  <xdr:twoCellAnchor editAs="oneCell">
    <xdr:from>
      <xdr:col>3</xdr:col>
      <xdr:colOff>9525</xdr:colOff>
      <xdr:row>15</xdr:row>
      <xdr:rowOff>9525</xdr:rowOff>
    </xdr:from>
    <xdr:to>
      <xdr:col>3</xdr:col>
      <xdr:colOff>676275</xdr:colOff>
      <xdr:row>15</xdr:row>
      <xdr:rowOff>409575</xdr:rowOff>
    </xdr:to>
    <xdr:pic>
      <xdr:nvPicPr>
        <xdr:cNvPr id="10" name="Picture 9">
          <a:extLst>
            <a:ext uri="{FF2B5EF4-FFF2-40B4-BE49-F238E27FC236}">
              <a16:creationId xmlns:a16="http://schemas.microsoft.com/office/drawing/2014/main" id="{83AE0B82-2CD6-4735-A471-A0AD55C11CC8}"/>
            </a:ext>
          </a:extLst>
        </xdr:cNvPr>
        <xdr:cNvPicPr/>
      </xdr:nvPicPr>
      <xdr:blipFill rotWithShape="1">
        <a:blip xmlns:r="http://schemas.openxmlformats.org/officeDocument/2006/relationships" r:embed="rId4"/>
        <a:stretch>
          <a:fillRect/>
        </a:stretch>
      </xdr:blipFill>
      <xdr:spPr>
        <a:xfrm>
          <a:off x="991658" y="4441825"/>
          <a:ext cx="666750" cy="400050"/>
        </a:xfrm>
        <a:prstGeom prst="rect">
          <a:avLst/>
        </a:prstGeom>
      </xdr:spPr>
    </xdr:pic>
    <xdr:clientData/>
  </xdr:twoCellAnchor>
  <xdr:twoCellAnchor editAs="oneCell">
    <xdr:from>
      <xdr:col>3</xdr:col>
      <xdr:colOff>9525</xdr:colOff>
      <xdr:row>16</xdr:row>
      <xdr:rowOff>9525</xdr:rowOff>
    </xdr:from>
    <xdr:to>
      <xdr:col>3</xdr:col>
      <xdr:colOff>676275</xdr:colOff>
      <xdr:row>16</xdr:row>
      <xdr:rowOff>400050</xdr:rowOff>
    </xdr:to>
    <xdr:pic>
      <xdr:nvPicPr>
        <xdr:cNvPr id="11" name="Picture 10">
          <a:extLst>
            <a:ext uri="{FF2B5EF4-FFF2-40B4-BE49-F238E27FC236}">
              <a16:creationId xmlns:a16="http://schemas.microsoft.com/office/drawing/2014/main" id="{3F8222A1-7B93-48A7-A83A-AAA495499911}"/>
            </a:ext>
          </a:extLst>
        </xdr:cNvPr>
        <xdr:cNvPicPr/>
      </xdr:nvPicPr>
      <xdr:blipFill rotWithShape="1">
        <a:blip xmlns:r="http://schemas.openxmlformats.org/officeDocument/2006/relationships" r:embed="rId4"/>
        <a:stretch>
          <a:fillRect/>
        </a:stretch>
      </xdr:blipFill>
      <xdr:spPr>
        <a:xfrm>
          <a:off x="991658" y="4860925"/>
          <a:ext cx="666750" cy="390525"/>
        </a:xfrm>
        <a:prstGeom prst="rect">
          <a:avLst/>
        </a:prstGeom>
      </xdr:spPr>
    </xdr:pic>
    <xdr:clientData/>
  </xdr:twoCellAnchor>
  <xdr:twoCellAnchor editAs="oneCell">
    <xdr:from>
      <xdr:col>3</xdr:col>
      <xdr:colOff>9525</xdr:colOff>
      <xdr:row>17</xdr:row>
      <xdr:rowOff>9525</xdr:rowOff>
    </xdr:from>
    <xdr:to>
      <xdr:col>3</xdr:col>
      <xdr:colOff>676275</xdr:colOff>
      <xdr:row>17</xdr:row>
      <xdr:rowOff>409575</xdr:rowOff>
    </xdr:to>
    <xdr:pic>
      <xdr:nvPicPr>
        <xdr:cNvPr id="12" name="Picture 11">
          <a:extLst>
            <a:ext uri="{FF2B5EF4-FFF2-40B4-BE49-F238E27FC236}">
              <a16:creationId xmlns:a16="http://schemas.microsoft.com/office/drawing/2014/main" id="{FF4B42CD-D560-493D-A778-FD5C00BF5769}"/>
            </a:ext>
          </a:extLst>
        </xdr:cNvPr>
        <xdr:cNvPicPr/>
      </xdr:nvPicPr>
      <xdr:blipFill rotWithShape="1">
        <a:blip xmlns:r="http://schemas.openxmlformats.org/officeDocument/2006/relationships" r:embed="rId6"/>
        <a:stretch>
          <a:fillRect/>
        </a:stretch>
      </xdr:blipFill>
      <xdr:spPr>
        <a:xfrm>
          <a:off x="991658" y="5267325"/>
          <a:ext cx="666750" cy="400050"/>
        </a:xfrm>
        <a:prstGeom prst="rect">
          <a:avLst/>
        </a:prstGeom>
      </xdr:spPr>
    </xdr:pic>
    <xdr:clientData/>
  </xdr:twoCellAnchor>
  <xdr:twoCellAnchor editAs="oneCell">
    <xdr:from>
      <xdr:col>3</xdr:col>
      <xdr:colOff>9525</xdr:colOff>
      <xdr:row>18</xdr:row>
      <xdr:rowOff>9525</xdr:rowOff>
    </xdr:from>
    <xdr:to>
      <xdr:col>3</xdr:col>
      <xdr:colOff>676275</xdr:colOff>
      <xdr:row>18</xdr:row>
      <xdr:rowOff>409575</xdr:rowOff>
    </xdr:to>
    <xdr:pic>
      <xdr:nvPicPr>
        <xdr:cNvPr id="13" name="Picture 12">
          <a:extLst>
            <a:ext uri="{FF2B5EF4-FFF2-40B4-BE49-F238E27FC236}">
              <a16:creationId xmlns:a16="http://schemas.microsoft.com/office/drawing/2014/main" id="{DB7DC50B-13A1-42D4-8031-FD17674F1A60}"/>
            </a:ext>
          </a:extLst>
        </xdr:cNvPr>
        <xdr:cNvPicPr/>
      </xdr:nvPicPr>
      <xdr:blipFill rotWithShape="1">
        <a:blip xmlns:r="http://schemas.openxmlformats.org/officeDocument/2006/relationships" r:embed="rId7"/>
        <a:stretch>
          <a:fillRect/>
        </a:stretch>
      </xdr:blipFill>
      <xdr:spPr>
        <a:xfrm>
          <a:off x="991658" y="5686425"/>
          <a:ext cx="666750" cy="400050"/>
        </a:xfrm>
        <a:prstGeom prst="rect">
          <a:avLst/>
        </a:prstGeom>
      </xdr:spPr>
    </xdr:pic>
    <xdr:clientData/>
  </xdr:twoCellAnchor>
  <xdr:twoCellAnchor editAs="oneCell">
    <xdr:from>
      <xdr:col>3</xdr:col>
      <xdr:colOff>9525</xdr:colOff>
      <xdr:row>19</xdr:row>
      <xdr:rowOff>9525</xdr:rowOff>
    </xdr:from>
    <xdr:to>
      <xdr:col>3</xdr:col>
      <xdr:colOff>676275</xdr:colOff>
      <xdr:row>19</xdr:row>
      <xdr:rowOff>409575</xdr:rowOff>
    </xdr:to>
    <xdr:pic>
      <xdr:nvPicPr>
        <xdr:cNvPr id="14" name="Picture 13">
          <a:extLst>
            <a:ext uri="{FF2B5EF4-FFF2-40B4-BE49-F238E27FC236}">
              <a16:creationId xmlns:a16="http://schemas.microsoft.com/office/drawing/2014/main" id="{AC05455D-22B1-45D7-8FEA-FB6ADEE2B3F4}"/>
            </a:ext>
          </a:extLst>
        </xdr:cNvPr>
        <xdr:cNvPicPr/>
      </xdr:nvPicPr>
      <xdr:blipFill rotWithShape="1">
        <a:blip xmlns:r="http://schemas.openxmlformats.org/officeDocument/2006/relationships" r:embed="rId4"/>
        <a:stretch>
          <a:fillRect/>
        </a:stretch>
      </xdr:blipFill>
      <xdr:spPr>
        <a:xfrm>
          <a:off x="991658" y="6105525"/>
          <a:ext cx="666750" cy="400050"/>
        </a:xfrm>
        <a:prstGeom prst="rect">
          <a:avLst/>
        </a:prstGeom>
      </xdr:spPr>
    </xdr:pic>
    <xdr:clientData/>
  </xdr:twoCellAnchor>
  <xdr:twoCellAnchor editAs="oneCell">
    <xdr:from>
      <xdr:col>3</xdr:col>
      <xdr:colOff>9525</xdr:colOff>
      <xdr:row>20</xdr:row>
      <xdr:rowOff>9525</xdr:rowOff>
    </xdr:from>
    <xdr:to>
      <xdr:col>3</xdr:col>
      <xdr:colOff>676275</xdr:colOff>
      <xdr:row>20</xdr:row>
      <xdr:rowOff>409575</xdr:rowOff>
    </xdr:to>
    <xdr:pic>
      <xdr:nvPicPr>
        <xdr:cNvPr id="15" name="Picture 14">
          <a:extLst>
            <a:ext uri="{FF2B5EF4-FFF2-40B4-BE49-F238E27FC236}">
              <a16:creationId xmlns:a16="http://schemas.microsoft.com/office/drawing/2014/main" id="{20B30522-F64A-4572-B99B-A2A1D8CB1989}"/>
            </a:ext>
          </a:extLst>
        </xdr:cNvPr>
        <xdr:cNvPicPr/>
      </xdr:nvPicPr>
      <xdr:blipFill rotWithShape="1">
        <a:blip xmlns:r="http://schemas.openxmlformats.org/officeDocument/2006/relationships" r:embed="rId4"/>
        <a:stretch>
          <a:fillRect/>
        </a:stretch>
      </xdr:blipFill>
      <xdr:spPr>
        <a:xfrm>
          <a:off x="991658" y="6524625"/>
          <a:ext cx="666750" cy="400050"/>
        </a:xfrm>
        <a:prstGeom prst="rect">
          <a:avLst/>
        </a:prstGeom>
      </xdr:spPr>
    </xdr:pic>
    <xdr:clientData/>
  </xdr:twoCellAnchor>
  <xdr:twoCellAnchor editAs="oneCell">
    <xdr:from>
      <xdr:col>3</xdr:col>
      <xdr:colOff>9525</xdr:colOff>
      <xdr:row>21</xdr:row>
      <xdr:rowOff>9525</xdr:rowOff>
    </xdr:from>
    <xdr:to>
      <xdr:col>3</xdr:col>
      <xdr:colOff>676275</xdr:colOff>
      <xdr:row>21</xdr:row>
      <xdr:rowOff>409575</xdr:rowOff>
    </xdr:to>
    <xdr:pic>
      <xdr:nvPicPr>
        <xdr:cNvPr id="16" name="Picture 15">
          <a:extLst>
            <a:ext uri="{FF2B5EF4-FFF2-40B4-BE49-F238E27FC236}">
              <a16:creationId xmlns:a16="http://schemas.microsoft.com/office/drawing/2014/main" id="{1613378A-36E7-4E73-8332-5BD5C4ABF70A}"/>
            </a:ext>
          </a:extLst>
        </xdr:cNvPr>
        <xdr:cNvPicPr/>
      </xdr:nvPicPr>
      <xdr:blipFill rotWithShape="1">
        <a:blip xmlns:r="http://schemas.openxmlformats.org/officeDocument/2006/relationships" r:embed="rId8"/>
        <a:stretch>
          <a:fillRect/>
        </a:stretch>
      </xdr:blipFill>
      <xdr:spPr>
        <a:xfrm>
          <a:off x="991658" y="6943725"/>
          <a:ext cx="666750" cy="400050"/>
        </a:xfrm>
        <a:prstGeom prst="rect">
          <a:avLst/>
        </a:prstGeom>
      </xdr:spPr>
    </xdr:pic>
    <xdr:clientData/>
  </xdr:twoCellAnchor>
  <xdr:twoCellAnchor editAs="oneCell">
    <xdr:from>
      <xdr:col>3</xdr:col>
      <xdr:colOff>9525</xdr:colOff>
      <xdr:row>22</xdr:row>
      <xdr:rowOff>9525</xdr:rowOff>
    </xdr:from>
    <xdr:to>
      <xdr:col>3</xdr:col>
      <xdr:colOff>676275</xdr:colOff>
      <xdr:row>22</xdr:row>
      <xdr:rowOff>400050</xdr:rowOff>
    </xdr:to>
    <xdr:pic>
      <xdr:nvPicPr>
        <xdr:cNvPr id="17" name="Picture 16">
          <a:extLst>
            <a:ext uri="{FF2B5EF4-FFF2-40B4-BE49-F238E27FC236}">
              <a16:creationId xmlns:a16="http://schemas.microsoft.com/office/drawing/2014/main" id="{0B66A80E-B7A0-4E28-BAC9-7DB7FCC21288}"/>
            </a:ext>
          </a:extLst>
        </xdr:cNvPr>
        <xdr:cNvPicPr/>
      </xdr:nvPicPr>
      <xdr:blipFill rotWithShape="1">
        <a:blip xmlns:r="http://schemas.openxmlformats.org/officeDocument/2006/relationships" r:embed="rId4"/>
        <a:stretch>
          <a:fillRect/>
        </a:stretch>
      </xdr:blipFill>
      <xdr:spPr>
        <a:xfrm>
          <a:off x="991658" y="7362825"/>
          <a:ext cx="666750" cy="390525"/>
        </a:xfrm>
        <a:prstGeom prst="rect">
          <a:avLst/>
        </a:prstGeom>
      </xdr:spPr>
    </xdr:pic>
    <xdr:clientData/>
  </xdr:twoCellAnchor>
  <xdr:twoCellAnchor editAs="oneCell">
    <xdr:from>
      <xdr:col>3</xdr:col>
      <xdr:colOff>9525</xdr:colOff>
      <xdr:row>23</xdr:row>
      <xdr:rowOff>9525</xdr:rowOff>
    </xdr:from>
    <xdr:to>
      <xdr:col>3</xdr:col>
      <xdr:colOff>676275</xdr:colOff>
      <xdr:row>23</xdr:row>
      <xdr:rowOff>409575</xdr:rowOff>
    </xdr:to>
    <xdr:pic>
      <xdr:nvPicPr>
        <xdr:cNvPr id="18" name="Picture 17">
          <a:extLst>
            <a:ext uri="{FF2B5EF4-FFF2-40B4-BE49-F238E27FC236}">
              <a16:creationId xmlns:a16="http://schemas.microsoft.com/office/drawing/2014/main" id="{4BF6AB4C-8E9A-4046-A8E2-4EF08C7676AD}"/>
            </a:ext>
          </a:extLst>
        </xdr:cNvPr>
        <xdr:cNvPicPr/>
      </xdr:nvPicPr>
      <xdr:blipFill rotWithShape="1">
        <a:blip xmlns:r="http://schemas.openxmlformats.org/officeDocument/2006/relationships" r:embed="rId9"/>
        <a:stretch>
          <a:fillRect/>
        </a:stretch>
      </xdr:blipFill>
      <xdr:spPr>
        <a:xfrm>
          <a:off x="991658" y="7769225"/>
          <a:ext cx="666750" cy="400050"/>
        </a:xfrm>
        <a:prstGeom prst="rect">
          <a:avLst/>
        </a:prstGeom>
      </xdr:spPr>
    </xdr:pic>
    <xdr:clientData/>
  </xdr:twoCellAnchor>
  <xdr:twoCellAnchor editAs="oneCell">
    <xdr:from>
      <xdr:col>3</xdr:col>
      <xdr:colOff>9525</xdr:colOff>
      <xdr:row>24</xdr:row>
      <xdr:rowOff>9525</xdr:rowOff>
    </xdr:from>
    <xdr:to>
      <xdr:col>3</xdr:col>
      <xdr:colOff>676275</xdr:colOff>
      <xdr:row>24</xdr:row>
      <xdr:rowOff>409575</xdr:rowOff>
    </xdr:to>
    <xdr:pic>
      <xdr:nvPicPr>
        <xdr:cNvPr id="19" name="Picture 18">
          <a:extLst>
            <a:ext uri="{FF2B5EF4-FFF2-40B4-BE49-F238E27FC236}">
              <a16:creationId xmlns:a16="http://schemas.microsoft.com/office/drawing/2014/main" id="{061F4565-05E9-4AB8-AA9D-AD100A5D4B1F}"/>
            </a:ext>
          </a:extLst>
        </xdr:cNvPr>
        <xdr:cNvPicPr/>
      </xdr:nvPicPr>
      <xdr:blipFill rotWithShape="1">
        <a:blip xmlns:r="http://schemas.openxmlformats.org/officeDocument/2006/relationships" r:embed="rId4"/>
        <a:stretch>
          <a:fillRect/>
        </a:stretch>
      </xdr:blipFill>
      <xdr:spPr>
        <a:xfrm>
          <a:off x="991658" y="8188325"/>
          <a:ext cx="666750" cy="400050"/>
        </a:xfrm>
        <a:prstGeom prst="rect">
          <a:avLst/>
        </a:prstGeom>
      </xdr:spPr>
    </xdr:pic>
    <xdr:clientData/>
  </xdr:twoCellAnchor>
  <xdr:twoCellAnchor editAs="oneCell">
    <xdr:from>
      <xdr:col>3</xdr:col>
      <xdr:colOff>9525</xdr:colOff>
      <xdr:row>25</xdr:row>
      <xdr:rowOff>9525</xdr:rowOff>
    </xdr:from>
    <xdr:to>
      <xdr:col>3</xdr:col>
      <xdr:colOff>676275</xdr:colOff>
      <xdr:row>25</xdr:row>
      <xdr:rowOff>409575</xdr:rowOff>
    </xdr:to>
    <xdr:pic>
      <xdr:nvPicPr>
        <xdr:cNvPr id="20" name="Picture 19">
          <a:extLst>
            <a:ext uri="{FF2B5EF4-FFF2-40B4-BE49-F238E27FC236}">
              <a16:creationId xmlns:a16="http://schemas.microsoft.com/office/drawing/2014/main" id="{43CCA85E-4FAD-4D04-8E2F-903E22C4314E}"/>
            </a:ext>
          </a:extLst>
        </xdr:cNvPr>
        <xdr:cNvPicPr/>
      </xdr:nvPicPr>
      <xdr:blipFill rotWithShape="1">
        <a:blip xmlns:r="http://schemas.openxmlformats.org/officeDocument/2006/relationships" r:embed="rId4"/>
        <a:stretch>
          <a:fillRect/>
        </a:stretch>
      </xdr:blipFill>
      <xdr:spPr>
        <a:xfrm>
          <a:off x="991658" y="8607425"/>
          <a:ext cx="666750" cy="400050"/>
        </a:xfrm>
        <a:prstGeom prst="rect">
          <a:avLst/>
        </a:prstGeom>
      </xdr:spPr>
    </xdr:pic>
    <xdr:clientData/>
  </xdr:twoCellAnchor>
  <xdr:twoCellAnchor editAs="oneCell">
    <xdr:from>
      <xdr:col>3</xdr:col>
      <xdr:colOff>9525</xdr:colOff>
      <xdr:row>26</xdr:row>
      <xdr:rowOff>9525</xdr:rowOff>
    </xdr:from>
    <xdr:to>
      <xdr:col>3</xdr:col>
      <xdr:colOff>676275</xdr:colOff>
      <xdr:row>26</xdr:row>
      <xdr:rowOff>409575</xdr:rowOff>
    </xdr:to>
    <xdr:pic>
      <xdr:nvPicPr>
        <xdr:cNvPr id="21" name="Picture 20">
          <a:extLst>
            <a:ext uri="{FF2B5EF4-FFF2-40B4-BE49-F238E27FC236}">
              <a16:creationId xmlns:a16="http://schemas.microsoft.com/office/drawing/2014/main" id="{EC102B79-2B6C-4E2B-8799-B3F8ECFBE40B}"/>
            </a:ext>
          </a:extLst>
        </xdr:cNvPr>
        <xdr:cNvPicPr/>
      </xdr:nvPicPr>
      <xdr:blipFill rotWithShape="1">
        <a:blip xmlns:r="http://schemas.openxmlformats.org/officeDocument/2006/relationships" r:embed="rId10"/>
        <a:stretch>
          <a:fillRect/>
        </a:stretch>
      </xdr:blipFill>
      <xdr:spPr>
        <a:xfrm>
          <a:off x="991658" y="9026525"/>
          <a:ext cx="666750" cy="400050"/>
        </a:xfrm>
        <a:prstGeom prst="rect">
          <a:avLst/>
        </a:prstGeom>
      </xdr:spPr>
    </xdr:pic>
    <xdr:clientData/>
  </xdr:twoCellAnchor>
  <xdr:twoCellAnchor editAs="oneCell">
    <xdr:from>
      <xdr:col>3</xdr:col>
      <xdr:colOff>9525</xdr:colOff>
      <xdr:row>27</xdr:row>
      <xdr:rowOff>9525</xdr:rowOff>
    </xdr:from>
    <xdr:to>
      <xdr:col>3</xdr:col>
      <xdr:colOff>676275</xdr:colOff>
      <xdr:row>27</xdr:row>
      <xdr:rowOff>409575</xdr:rowOff>
    </xdr:to>
    <xdr:pic>
      <xdr:nvPicPr>
        <xdr:cNvPr id="22" name="Picture 21">
          <a:extLst>
            <a:ext uri="{FF2B5EF4-FFF2-40B4-BE49-F238E27FC236}">
              <a16:creationId xmlns:a16="http://schemas.microsoft.com/office/drawing/2014/main" id="{C3C1A5DD-FABB-4869-984B-CCDC24EFC878}"/>
            </a:ext>
          </a:extLst>
        </xdr:cNvPr>
        <xdr:cNvPicPr/>
      </xdr:nvPicPr>
      <xdr:blipFill rotWithShape="1">
        <a:blip xmlns:r="http://schemas.openxmlformats.org/officeDocument/2006/relationships" r:embed="rId11"/>
        <a:stretch>
          <a:fillRect/>
        </a:stretch>
      </xdr:blipFill>
      <xdr:spPr>
        <a:xfrm>
          <a:off x="991658" y="9445625"/>
          <a:ext cx="666750" cy="400050"/>
        </a:xfrm>
        <a:prstGeom prst="rect">
          <a:avLst/>
        </a:prstGeom>
      </xdr:spPr>
    </xdr:pic>
    <xdr:clientData/>
  </xdr:twoCellAnchor>
  <xdr:twoCellAnchor editAs="oneCell">
    <xdr:from>
      <xdr:col>3</xdr:col>
      <xdr:colOff>9525</xdr:colOff>
      <xdr:row>28</xdr:row>
      <xdr:rowOff>9525</xdr:rowOff>
    </xdr:from>
    <xdr:to>
      <xdr:col>3</xdr:col>
      <xdr:colOff>676275</xdr:colOff>
      <xdr:row>28</xdr:row>
      <xdr:rowOff>400050</xdr:rowOff>
    </xdr:to>
    <xdr:pic>
      <xdr:nvPicPr>
        <xdr:cNvPr id="23" name="Picture 22">
          <a:extLst>
            <a:ext uri="{FF2B5EF4-FFF2-40B4-BE49-F238E27FC236}">
              <a16:creationId xmlns:a16="http://schemas.microsoft.com/office/drawing/2014/main" id="{7FDF201D-154B-42E5-A414-C5892E5A09C5}"/>
            </a:ext>
          </a:extLst>
        </xdr:cNvPr>
        <xdr:cNvPicPr/>
      </xdr:nvPicPr>
      <xdr:blipFill rotWithShape="1">
        <a:blip xmlns:r="http://schemas.openxmlformats.org/officeDocument/2006/relationships" r:embed="rId4"/>
        <a:stretch>
          <a:fillRect/>
        </a:stretch>
      </xdr:blipFill>
      <xdr:spPr>
        <a:xfrm>
          <a:off x="991658" y="9864725"/>
          <a:ext cx="666750" cy="390525"/>
        </a:xfrm>
        <a:prstGeom prst="rect">
          <a:avLst/>
        </a:prstGeom>
      </xdr:spPr>
    </xdr:pic>
    <xdr:clientData/>
  </xdr:twoCellAnchor>
  <xdr:twoCellAnchor editAs="oneCell">
    <xdr:from>
      <xdr:col>3</xdr:col>
      <xdr:colOff>9525</xdr:colOff>
      <xdr:row>29</xdr:row>
      <xdr:rowOff>9525</xdr:rowOff>
    </xdr:from>
    <xdr:to>
      <xdr:col>3</xdr:col>
      <xdr:colOff>676275</xdr:colOff>
      <xdr:row>29</xdr:row>
      <xdr:rowOff>409575</xdr:rowOff>
    </xdr:to>
    <xdr:pic>
      <xdr:nvPicPr>
        <xdr:cNvPr id="24" name="Picture 23">
          <a:extLst>
            <a:ext uri="{FF2B5EF4-FFF2-40B4-BE49-F238E27FC236}">
              <a16:creationId xmlns:a16="http://schemas.microsoft.com/office/drawing/2014/main" id="{0D344194-4D0E-4F68-90C8-5088F01E9FFB}"/>
            </a:ext>
          </a:extLst>
        </xdr:cNvPr>
        <xdr:cNvPicPr/>
      </xdr:nvPicPr>
      <xdr:blipFill rotWithShape="1">
        <a:blip xmlns:r="http://schemas.openxmlformats.org/officeDocument/2006/relationships" r:embed="rId4"/>
        <a:stretch>
          <a:fillRect/>
        </a:stretch>
      </xdr:blipFill>
      <xdr:spPr>
        <a:xfrm>
          <a:off x="991658" y="10271125"/>
          <a:ext cx="666750" cy="400050"/>
        </a:xfrm>
        <a:prstGeom prst="rect">
          <a:avLst/>
        </a:prstGeom>
      </xdr:spPr>
    </xdr:pic>
    <xdr:clientData/>
  </xdr:twoCellAnchor>
  <xdr:twoCellAnchor editAs="oneCell">
    <xdr:from>
      <xdr:col>3</xdr:col>
      <xdr:colOff>9525</xdr:colOff>
      <xdr:row>30</xdr:row>
      <xdr:rowOff>9525</xdr:rowOff>
    </xdr:from>
    <xdr:to>
      <xdr:col>3</xdr:col>
      <xdr:colOff>676275</xdr:colOff>
      <xdr:row>30</xdr:row>
      <xdr:rowOff>409575</xdr:rowOff>
    </xdr:to>
    <xdr:pic>
      <xdr:nvPicPr>
        <xdr:cNvPr id="25" name="Picture 24">
          <a:extLst>
            <a:ext uri="{FF2B5EF4-FFF2-40B4-BE49-F238E27FC236}">
              <a16:creationId xmlns:a16="http://schemas.microsoft.com/office/drawing/2014/main" id="{B36D2B9F-4871-45E1-81E2-23992203CA66}"/>
            </a:ext>
          </a:extLst>
        </xdr:cNvPr>
        <xdr:cNvPicPr/>
      </xdr:nvPicPr>
      <xdr:blipFill rotWithShape="1">
        <a:blip xmlns:r="http://schemas.openxmlformats.org/officeDocument/2006/relationships" r:embed="rId4"/>
        <a:stretch>
          <a:fillRect/>
        </a:stretch>
      </xdr:blipFill>
      <xdr:spPr>
        <a:xfrm>
          <a:off x="991658" y="10690225"/>
          <a:ext cx="666750" cy="400050"/>
        </a:xfrm>
        <a:prstGeom prst="rect">
          <a:avLst/>
        </a:prstGeom>
      </xdr:spPr>
    </xdr:pic>
    <xdr:clientData/>
  </xdr:twoCellAnchor>
  <xdr:twoCellAnchor editAs="oneCell">
    <xdr:from>
      <xdr:col>3</xdr:col>
      <xdr:colOff>9525</xdr:colOff>
      <xdr:row>31</xdr:row>
      <xdr:rowOff>9525</xdr:rowOff>
    </xdr:from>
    <xdr:to>
      <xdr:col>3</xdr:col>
      <xdr:colOff>676275</xdr:colOff>
      <xdr:row>31</xdr:row>
      <xdr:rowOff>409575</xdr:rowOff>
    </xdr:to>
    <xdr:pic>
      <xdr:nvPicPr>
        <xdr:cNvPr id="26" name="Picture 25">
          <a:extLst>
            <a:ext uri="{FF2B5EF4-FFF2-40B4-BE49-F238E27FC236}">
              <a16:creationId xmlns:a16="http://schemas.microsoft.com/office/drawing/2014/main" id="{5EBF622D-8A1F-4398-85A7-8514389938CE}"/>
            </a:ext>
          </a:extLst>
        </xdr:cNvPr>
        <xdr:cNvPicPr/>
      </xdr:nvPicPr>
      <xdr:blipFill rotWithShape="1">
        <a:blip xmlns:r="http://schemas.openxmlformats.org/officeDocument/2006/relationships" r:embed="rId12"/>
        <a:stretch>
          <a:fillRect/>
        </a:stretch>
      </xdr:blipFill>
      <xdr:spPr>
        <a:xfrm>
          <a:off x="991658" y="11109325"/>
          <a:ext cx="666750" cy="400050"/>
        </a:xfrm>
        <a:prstGeom prst="rect">
          <a:avLst/>
        </a:prstGeom>
      </xdr:spPr>
    </xdr:pic>
    <xdr:clientData/>
  </xdr:twoCellAnchor>
  <xdr:twoCellAnchor editAs="oneCell">
    <xdr:from>
      <xdr:col>3</xdr:col>
      <xdr:colOff>9525</xdr:colOff>
      <xdr:row>32</xdr:row>
      <xdr:rowOff>9525</xdr:rowOff>
    </xdr:from>
    <xdr:to>
      <xdr:col>3</xdr:col>
      <xdr:colOff>676275</xdr:colOff>
      <xdr:row>32</xdr:row>
      <xdr:rowOff>409575</xdr:rowOff>
    </xdr:to>
    <xdr:pic>
      <xdr:nvPicPr>
        <xdr:cNvPr id="27" name="Picture 26">
          <a:extLst>
            <a:ext uri="{FF2B5EF4-FFF2-40B4-BE49-F238E27FC236}">
              <a16:creationId xmlns:a16="http://schemas.microsoft.com/office/drawing/2014/main" id="{4A5A2B41-F0DC-4AFD-B5AB-22398F9B68C4}"/>
            </a:ext>
          </a:extLst>
        </xdr:cNvPr>
        <xdr:cNvPicPr/>
      </xdr:nvPicPr>
      <xdr:blipFill rotWithShape="1">
        <a:blip xmlns:r="http://schemas.openxmlformats.org/officeDocument/2006/relationships" r:embed="rId13"/>
        <a:stretch>
          <a:fillRect/>
        </a:stretch>
      </xdr:blipFill>
      <xdr:spPr>
        <a:xfrm>
          <a:off x="991658" y="11528425"/>
          <a:ext cx="666750" cy="400050"/>
        </a:xfrm>
        <a:prstGeom prst="rect">
          <a:avLst/>
        </a:prstGeom>
      </xdr:spPr>
    </xdr:pic>
    <xdr:clientData/>
  </xdr:twoCellAnchor>
  <xdr:twoCellAnchor editAs="oneCell">
    <xdr:from>
      <xdr:col>3</xdr:col>
      <xdr:colOff>9525</xdr:colOff>
      <xdr:row>33</xdr:row>
      <xdr:rowOff>9525</xdr:rowOff>
    </xdr:from>
    <xdr:to>
      <xdr:col>3</xdr:col>
      <xdr:colOff>676275</xdr:colOff>
      <xdr:row>33</xdr:row>
      <xdr:rowOff>409575</xdr:rowOff>
    </xdr:to>
    <xdr:pic>
      <xdr:nvPicPr>
        <xdr:cNvPr id="28" name="Picture 27">
          <a:extLst>
            <a:ext uri="{FF2B5EF4-FFF2-40B4-BE49-F238E27FC236}">
              <a16:creationId xmlns:a16="http://schemas.microsoft.com/office/drawing/2014/main" id="{A1C99B34-0C60-4494-874F-97FE2B2CE1AE}"/>
            </a:ext>
          </a:extLst>
        </xdr:cNvPr>
        <xdr:cNvPicPr/>
      </xdr:nvPicPr>
      <xdr:blipFill rotWithShape="1">
        <a:blip xmlns:r="http://schemas.openxmlformats.org/officeDocument/2006/relationships" r:embed="rId4"/>
        <a:stretch>
          <a:fillRect/>
        </a:stretch>
      </xdr:blipFill>
      <xdr:spPr>
        <a:xfrm>
          <a:off x="991658" y="11947525"/>
          <a:ext cx="666750" cy="400050"/>
        </a:xfrm>
        <a:prstGeom prst="rect">
          <a:avLst/>
        </a:prstGeom>
      </xdr:spPr>
    </xdr:pic>
    <xdr:clientData/>
  </xdr:twoCellAnchor>
  <xdr:twoCellAnchor editAs="oneCell">
    <xdr:from>
      <xdr:col>3</xdr:col>
      <xdr:colOff>9525</xdr:colOff>
      <xdr:row>34</xdr:row>
      <xdr:rowOff>9525</xdr:rowOff>
    </xdr:from>
    <xdr:to>
      <xdr:col>3</xdr:col>
      <xdr:colOff>676275</xdr:colOff>
      <xdr:row>34</xdr:row>
      <xdr:rowOff>409575</xdr:rowOff>
    </xdr:to>
    <xdr:pic>
      <xdr:nvPicPr>
        <xdr:cNvPr id="29" name="Picture 28">
          <a:extLst>
            <a:ext uri="{FF2B5EF4-FFF2-40B4-BE49-F238E27FC236}">
              <a16:creationId xmlns:a16="http://schemas.microsoft.com/office/drawing/2014/main" id="{F2796F67-AF00-448A-8DEF-869777388F18}"/>
            </a:ext>
          </a:extLst>
        </xdr:cNvPr>
        <xdr:cNvPicPr/>
      </xdr:nvPicPr>
      <xdr:blipFill rotWithShape="1">
        <a:blip xmlns:r="http://schemas.openxmlformats.org/officeDocument/2006/relationships" r:embed="rId14"/>
        <a:stretch>
          <a:fillRect/>
        </a:stretch>
      </xdr:blipFill>
      <xdr:spPr>
        <a:xfrm>
          <a:off x="991658" y="12366625"/>
          <a:ext cx="666750" cy="400050"/>
        </a:xfrm>
        <a:prstGeom prst="rect">
          <a:avLst/>
        </a:prstGeom>
      </xdr:spPr>
    </xdr:pic>
    <xdr:clientData/>
  </xdr:twoCellAnchor>
  <xdr:twoCellAnchor editAs="oneCell">
    <xdr:from>
      <xdr:col>3</xdr:col>
      <xdr:colOff>9525</xdr:colOff>
      <xdr:row>35</xdr:row>
      <xdr:rowOff>9525</xdr:rowOff>
    </xdr:from>
    <xdr:to>
      <xdr:col>3</xdr:col>
      <xdr:colOff>676275</xdr:colOff>
      <xdr:row>35</xdr:row>
      <xdr:rowOff>400050</xdr:rowOff>
    </xdr:to>
    <xdr:pic>
      <xdr:nvPicPr>
        <xdr:cNvPr id="30" name="Picture 29">
          <a:extLst>
            <a:ext uri="{FF2B5EF4-FFF2-40B4-BE49-F238E27FC236}">
              <a16:creationId xmlns:a16="http://schemas.microsoft.com/office/drawing/2014/main" id="{D0998B70-4022-417A-AF05-FEE6ACC26F5B}"/>
            </a:ext>
          </a:extLst>
        </xdr:cNvPr>
        <xdr:cNvPicPr/>
      </xdr:nvPicPr>
      <xdr:blipFill rotWithShape="1">
        <a:blip xmlns:r="http://schemas.openxmlformats.org/officeDocument/2006/relationships" r:embed="rId4"/>
        <a:stretch>
          <a:fillRect/>
        </a:stretch>
      </xdr:blipFill>
      <xdr:spPr>
        <a:xfrm>
          <a:off x="991658" y="12785725"/>
          <a:ext cx="666750" cy="390525"/>
        </a:xfrm>
        <a:prstGeom prst="rect">
          <a:avLst/>
        </a:prstGeom>
      </xdr:spPr>
    </xdr:pic>
    <xdr:clientData/>
  </xdr:twoCellAnchor>
  <xdr:twoCellAnchor editAs="oneCell">
    <xdr:from>
      <xdr:col>3</xdr:col>
      <xdr:colOff>9525</xdr:colOff>
      <xdr:row>36</xdr:row>
      <xdr:rowOff>9525</xdr:rowOff>
    </xdr:from>
    <xdr:to>
      <xdr:col>3</xdr:col>
      <xdr:colOff>676275</xdr:colOff>
      <xdr:row>36</xdr:row>
      <xdr:rowOff>409575</xdr:rowOff>
    </xdr:to>
    <xdr:pic>
      <xdr:nvPicPr>
        <xdr:cNvPr id="31" name="Picture 30">
          <a:extLst>
            <a:ext uri="{FF2B5EF4-FFF2-40B4-BE49-F238E27FC236}">
              <a16:creationId xmlns:a16="http://schemas.microsoft.com/office/drawing/2014/main" id="{AD224A0D-38EC-4A88-83E5-2D68090B4725}"/>
            </a:ext>
          </a:extLst>
        </xdr:cNvPr>
        <xdr:cNvPicPr/>
      </xdr:nvPicPr>
      <xdr:blipFill rotWithShape="1">
        <a:blip xmlns:r="http://schemas.openxmlformats.org/officeDocument/2006/relationships" r:embed="rId15"/>
        <a:stretch>
          <a:fillRect/>
        </a:stretch>
      </xdr:blipFill>
      <xdr:spPr>
        <a:xfrm>
          <a:off x="991658" y="13192125"/>
          <a:ext cx="666750" cy="400050"/>
        </a:xfrm>
        <a:prstGeom prst="rect">
          <a:avLst/>
        </a:prstGeom>
      </xdr:spPr>
    </xdr:pic>
    <xdr:clientData/>
  </xdr:twoCellAnchor>
  <xdr:twoCellAnchor editAs="oneCell">
    <xdr:from>
      <xdr:col>3</xdr:col>
      <xdr:colOff>9525</xdr:colOff>
      <xdr:row>37</xdr:row>
      <xdr:rowOff>9525</xdr:rowOff>
    </xdr:from>
    <xdr:to>
      <xdr:col>3</xdr:col>
      <xdr:colOff>676275</xdr:colOff>
      <xdr:row>37</xdr:row>
      <xdr:rowOff>409575</xdr:rowOff>
    </xdr:to>
    <xdr:pic>
      <xdr:nvPicPr>
        <xdr:cNvPr id="32" name="Picture 31">
          <a:extLst>
            <a:ext uri="{FF2B5EF4-FFF2-40B4-BE49-F238E27FC236}">
              <a16:creationId xmlns:a16="http://schemas.microsoft.com/office/drawing/2014/main" id="{2C5AB7CF-7779-4481-8AD9-87BF73E83C78}"/>
            </a:ext>
          </a:extLst>
        </xdr:cNvPr>
        <xdr:cNvPicPr/>
      </xdr:nvPicPr>
      <xdr:blipFill rotWithShape="1">
        <a:blip xmlns:r="http://schemas.openxmlformats.org/officeDocument/2006/relationships" r:embed="rId4"/>
        <a:stretch>
          <a:fillRect/>
        </a:stretch>
      </xdr:blipFill>
      <xdr:spPr>
        <a:xfrm>
          <a:off x="991658" y="13611225"/>
          <a:ext cx="666750" cy="400050"/>
        </a:xfrm>
        <a:prstGeom prst="rect">
          <a:avLst/>
        </a:prstGeom>
      </xdr:spPr>
    </xdr:pic>
    <xdr:clientData/>
  </xdr:twoCellAnchor>
  <xdr:twoCellAnchor editAs="oneCell">
    <xdr:from>
      <xdr:col>3</xdr:col>
      <xdr:colOff>9525</xdr:colOff>
      <xdr:row>38</xdr:row>
      <xdr:rowOff>9525</xdr:rowOff>
    </xdr:from>
    <xdr:to>
      <xdr:col>3</xdr:col>
      <xdr:colOff>676275</xdr:colOff>
      <xdr:row>38</xdr:row>
      <xdr:rowOff>409575</xdr:rowOff>
    </xdr:to>
    <xdr:pic>
      <xdr:nvPicPr>
        <xdr:cNvPr id="33" name="Picture 32">
          <a:extLst>
            <a:ext uri="{FF2B5EF4-FFF2-40B4-BE49-F238E27FC236}">
              <a16:creationId xmlns:a16="http://schemas.microsoft.com/office/drawing/2014/main" id="{2D863B3D-AD51-4F8B-9106-89CDC896390C}"/>
            </a:ext>
          </a:extLst>
        </xdr:cNvPr>
        <xdr:cNvPicPr/>
      </xdr:nvPicPr>
      <xdr:blipFill rotWithShape="1">
        <a:blip xmlns:r="http://schemas.openxmlformats.org/officeDocument/2006/relationships" r:embed="rId4"/>
        <a:stretch>
          <a:fillRect/>
        </a:stretch>
      </xdr:blipFill>
      <xdr:spPr>
        <a:xfrm>
          <a:off x="991658" y="14030325"/>
          <a:ext cx="666750" cy="400050"/>
        </a:xfrm>
        <a:prstGeom prst="rect">
          <a:avLst/>
        </a:prstGeom>
      </xdr:spPr>
    </xdr:pic>
    <xdr:clientData/>
  </xdr:twoCellAnchor>
  <xdr:twoCellAnchor editAs="oneCell">
    <xdr:from>
      <xdr:col>3</xdr:col>
      <xdr:colOff>9525</xdr:colOff>
      <xdr:row>39</xdr:row>
      <xdr:rowOff>9525</xdr:rowOff>
    </xdr:from>
    <xdr:to>
      <xdr:col>3</xdr:col>
      <xdr:colOff>676275</xdr:colOff>
      <xdr:row>39</xdr:row>
      <xdr:rowOff>409575</xdr:rowOff>
    </xdr:to>
    <xdr:pic>
      <xdr:nvPicPr>
        <xdr:cNvPr id="34" name="Picture 33">
          <a:extLst>
            <a:ext uri="{FF2B5EF4-FFF2-40B4-BE49-F238E27FC236}">
              <a16:creationId xmlns:a16="http://schemas.microsoft.com/office/drawing/2014/main" id="{55B9E592-69DD-4431-A410-C7493300CB69}"/>
            </a:ext>
          </a:extLst>
        </xdr:cNvPr>
        <xdr:cNvPicPr/>
      </xdr:nvPicPr>
      <xdr:blipFill rotWithShape="1">
        <a:blip xmlns:r="http://schemas.openxmlformats.org/officeDocument/2006/relationships" r:embed="rId16"/>
        <a:stretch>
          <a:fillRect/>
        </a:stretch>
      </xdr:blipFill>
      <xdr:spPr>
        <a:xfrm>
          <a:off x="991658" y="14449425"/>
          <a:ext cx="666750" cy="400050"/>
        </a:xfrm>
        <a:prstGeom prst="rect">
          <a:avLst/>
        </a:prstGeom>
      </xdr:spPr>
    </xdr:pic>
    <xdr:clientData/>
  </xdr:twoCellAnchor>
  <xdr:twoCellAnchor editAs="oneCell">
    <xdr:from>
      <xdr:col>3</xdr:col>
      <xdr:colOff>9525</xdr:colOff>
      <xdr:row>40</xdr:row>
      <xdr:rowOff>9525</xdr:rowOff>
    </xdr:from>
    <xdr:to>
      <xdr:col>3</xdr:col>
      <xdr:colOff>676275</xdr:colOff>
      <xdr:row>40</xdr:row>
      <xdr:rowOff>409575</xdr:rowOff>
    </xdr:to>
    <xdr:pic>
      <xdr:nvPicPr>
        <xdr:cNvPr id="35" name="Picture 34">
          <a:extLst>
            <a:ext uri="{FF2B5EF4-FFF2-40B4-BE49-F238E27FC236}">
              <a16:creationId xmlns:a16="http://schemas.microsoft.com/office/drawing/2014/main" id="{47C2A228-F053-4F8B-A6C0-24452B52FCB5}"/>
            </a:ext>
          </a:extLst>
        </xdr:cNvPr>
        <xdr:cNvPicPr/>
      </xdr:nvPicPr>
      <xdr:blipFill rotWithShape="1">
        <a:blip xmlns:r="http://schemas.openxmlformats.org/officeDocument/2006/relationships" r:embed="rId4"/>
        <a:stretch>
          <a:fillRect/>
        </a:stretch>
      </xdr:blipFill>
      <xdr:spPr>
        <a:xfrm>
          <a:off x="991658" y="14868525"/>
          <a:ext cx="666750" cy="400050"/>
        </a:xfrm>
        <a:prstGeom prst="rect">
          <a:avLst/>
        </a:prstGeom>
      </xdr:spPr>
    </xdr:pic>
    <xdr:clientData/>
  </xdr:twoCellAnchor>
  <xdr:twoCellAnchor editAs="oneCell">
    <xdr:from>
      <xdr:col>3</xdr:col>
      <xdr:colOff>9525</xdr:colOff>
      <xdr:row>41</xdr:row>
      <xdr:rowOff>9525</xdr:rowOff>
    </xdr:from>
    <xdr:to>
      <xdr:col>3</xdr:col>
      <xdr:colOff>676275</xdr:colOff>
      <xdr:row>41</xdr:row>
      <xdr:rowOff>400050</xdr:rowOff>
    </xdr:to>
    <xdr:pic>
      <xdr:nvPicPr>
        <xdr:cNvPr id="36" name="Picture 35">
          <a:extLst>
            <a:ext uri="{FF2B5EF4-FFF2-40B4-BE49-F238E27FC236}">
              <a16:creationId xmlns:a16="http://schemas.microsoft.com/office/drawing/2014/main" id="{4847CEA0-5175-4E69-9FF8-52CD3EE501E8}"/>
            </a:ext>
          </a:extLst>
        </xdr:cNvPr>
        <xdr:cNvPicPr/>
      </xdr:nvPicPr>
      <xdr:blipFill rotWithShape="1">
        <a:blip xmlns:r="http://schemas.openxmlformats.org/officeDocument/2006/relationships" r:embed="rId4"/>
        <a:stretch>
          <a:fillRect/>
        </a:stretch>
      </xdr:blipFill>
      <xdr:spPr>
        <a:xfrm>
          <a:off x="991658" y="15287625"/>
          <a:ext cx="666750" cy="390525"/>
        </a:xfrm>
        <a:prstGeom prst="rect">
          <a:avLst/>
        </a:prstGeom>
      </xdr:spPr>
    </xdr:pic>
    <xdr:clientData/>
  </xdr:twoCellAnchor>
  <xdr:twoCellAnchor editAs="oneCell">
    <xdr:from>
      <xdr:col>3</xdr:col>
      <xdr:colOff>9525</xdr:colOff>
      <xdr:row>42</xdr:row>
      <xdr:rowOff>9525</xdr:rowOff>
    </xdr:from>
    <xdr:to>
      <xdr:col>3</xdr:col>
      <xdr:colOff>676275</xdr:colOff>
      <xdr:row>42</xdr:row>
      <xdr:rowOff>409575</xdr:rowOff>
    </xdr:to>
    <xdr:pic>
      <xdr:nvPicPr>
        <xdr:cNvPr id="37" name="Picture 36">
          <a:extLst>
            <a:ext uri="{FF2B5EF4-FFF2-40B4-BE49-F238E27FC236}">
              <a16:creationId xmlns:a16="http://schemas.microsoft.com/office/drawing/2014/main" id="{774C2A56-9292-4E3C-B6FD-D265E84BC912}"/>
            </a:ext>
          </a:extLst>
        </xdr:cNvPr>
        <xdr:cNvPicPr/>
      </xdr:nvPicPr>
      <xdr:blipFill rotWithShape="1">
        <a:blip xmlns:r="http://schemas.openxmlformats.org/officeDocument/2006/relationships" r:embed="rId4"/>
        <a:stretch>
          <a:fillRect/>
        </a:stretch>
      </xdr:blipFill>
      <xdr:spPr>
        <a:xfrm>
          <a:off x="991658" y="15694025"/>
          <a:ext cx="666750" cy="400050"/>
        </a:xfrm>
        <a:prstGeom prst="rect">
          <a:avLst/>
        </a:prstGeom>
      </xdr:spPr>
    </xdr:pic>
    <xdr:clientData/>
  </xdr:twoCellAnchor>
  <xdr:twoCellAnchor editAs="oneCell">
    <xdr:from>
      <xdr:col>3</xdr:col>
      <xdr:colOff>9525</xdr:colOff>
      <xdr:row>43</xdr:row>
      <xdr:rowOff>9525</xdr:rowOff>
    </xdr:from>
    <xdr:to>
      <xdr:col>3</xdr:col>
      <xdr:colOff>676275</xdr:colOff>
      <xdr:row>43</xdr:row>
      <xdr:rowOff>409575</xdr:rowOff>
    </xdr:to>
    <xdr:pic>
      <xdr:nvPicPr>
        <xdr:cNvPr id="38" name="Picture 37">
          <a:extLst>
            <a:ext uri="{FF2B5EF4-FFF2-40B4-BE49-F238E27FC236}">
              <a16:creationId xmlns:a16="http://schemas.microsoft.com/office/drawing/2014/main" id="{3C99A4F2-6764-448E-A67A-B84F020F57B2}"/>
            </a:ext>
          </a:extLst>
        </xdr:cNvPr>
        <xdr:cNvPicPr/>
      </xdr:nvPicPr>
      <xdr:blipFill rotWithShape="1">
        <a:blip xmlns:r="http://schemas.openxmlformats.org/officeDocument/2006/relationships" r:embed="rId17"/>
        <a:stretch>
          <a:fillRect/>
        </a:stretch>
      </xdr:blipFill>
      <xdr:spPr>
        <a:xfrm>
          <a:off x="991658" y="16113125"/>
          <a:ext cx="666750" cy="400050"/>
        </a:xfrm>
        <a:prstGeom prst="rect">
          <a:avLst/>
        </a:prstGeom>
      </xdr:spPr>
    </xdr:pic>
    <xdr:clientData/>
  </xdr:twoCellAnchor>
  <xdr:twoCellAnchor editAs="oneCell">
    <xdr:from>
      <xdr:col>3</xdr:col>
      <xdr:colOff>9525</xdr:colOff>
      <xdr:row>44</xdr:row>
      <xdr:rowOff>9525</xdr:rowOff>
    </xdr:from>
    <xdr:to>
      <xdr:col>3</xdr:col>
      <xdr:colOff>676275</xdr:colOff>
      <xdr:row>44</xdr:row>
      <xdr:rowOff>409575</xdr:rowOff>
    </xdr:to>
    <xdr:pic>
      <xdr:nvPicPr>
        <xdr:cNvPr id="39" name="Picture 38">
          <a:extLst>
            <a:ext uri="{FF2B5EF4-FFF2-40B4-BE49-F238E27FC236}">
              <a16:creationId xmlns:a16="http://schemas.microsoft.com/office/drawing/2014/main" id="{13E8FE57-E919-4030-BE4B-78213E3F9174}"/>
            </a:ext>
          </a:extLst>
        </xdr:cNvPr>
        <xdr:cNvPicPr/>
      </xdr:nvPicPr>
      <xdr:blipFill rotWithShape="1">
        <a:blip xmlns:r="http://schemas.openxmlformats.org/officeDocument/2006/relationships" r:embed="rId4"/>
        <a:stretch>
          <a:fillRect/>
        </a:stretch>
      </xdr:blipFill>
      <xdr:spPr>
        <a:xfrm>
          <a:off x="991658" y="16532225"/>
          <a:ext cx="666750" cy="400050"/>
        </a:xfrm>
        <a:prstGeom prst="rect">
          <a:avLst/>
        </a:prstGeom>
      </xdr:spPr>
    </xdr:pic>
    <xdr:clientData/>
  </xdr:twoCellAnchor>
  <xdr:twoCellAnchor editAs="oneCell">
    <xdr:from>
      <xdr:col>3</xdr:col>
      <xdr:colOff>9525</xdr:colOff>
      <xdr:row>45</xdr:row>
      <xdr:rowOff>9525</xdr:rowOff>
    </xdr:from>
    <xdr:to>
      <xdr:col>3</xdr:col>
      <xdr:colOff>676275</xdr:colOff>
      <xdr:row>45</xdr:row>
      <xdr:rowOff>409575</xdr:rowOff>
    </xdr:to>
    <xdr:pic>
      <xdr:nvPicPr>
        <xdr:cNvPr id="40" name="Picture 39">
          <a:extLst>
            <a:ext uri="{FF2B5EF4-FFF2-40B4-BE49-F238E27FC236}">
              <a16:creationId xmlns:a16="http://schemas.microsoft.com/office/drawing/2014/main" id="{95B9DEEF-26E6-4B14-922D-FDCCAAF90598}"/>
            </a:ext>
          </a:extLst>
        </xdr:cNvPr>
        <xdr:cNvPicPr/>
      </xdr:nvPicPr>
      <xdr:blipFill rotWithShape="1">
        <a:blip xmlns:r="http://schemas.openxmlformats.org/officeDocument/2006/relationships" r:embed="rId4"/>
        <a:stretch>
          <a:fillRect/>
        </a:stretch>
      </xdr:blipFill>
      <xdr:spPr>
        <a:xfrm>
          <a:off x="991658" y="16951325"/>
          <a:ext cx="666750" cy="400050"/>
        </a:xfrm>
        <a:prstGeom prst="rect">
          <a:avLst/>
        </a:prstGeom>
      </xdr:spPr>
    </xdr:pic>
    <xdr:clientData/>
  </xdr:twoCellAnchor>
  <xdr:twoCellAnchor editAs="oneCell">
    <xdr:from>
      <xdr:col>3</xdr:col>
      <xdr:colOff>9525</xdr:colOff>
      <xdr:row>46</xdr:row>
      <xdr:rowOff>9525</xdr:rowOff>
    </xdr:from>
    <xdr:to>
      <xdr:col>3</xdr:col>
      <xdr:colOff>676275</xdr:colOff>
      <xdr:row>46</xdr:row>
      <xdr:rowOff>409575</xdr:rowOff>
    </xdr:to>
    <xdr:pic>
      <xdr:nvPicPr>
        <xdr:cNvPr id="41" name="Picture 40">
          <a:extLst>
            <a:ext uri="{FF2B5EF4-FFF2-40B4-BE49-F238E27FC236}">
              <a16:creationId xmlns:a16="http://schemas.microsoft.com/office/drawing/2014/main" id="{E1AEF063-4E54-47B3-A963-E7A87E75CFF2}"/>
            </a:ext>
          </a:extLst>
        </xdr:cNvPr>
        <xdr:cNvPicPr/>
      </xdr:nvPicPr>
      <xdr:blipFill rotWithShape="1">
        <a:blip xmlns:r="http://schemas.openxmlformats.org/officeDocument/2006/relationships" r:embed="rId4"/>
        <a:stretch>
          <a:fillRect/>
        </a:stretch>
      </xdr:blipFill>
      <xdr:spPr>
        <a:xfrm>
          <a:off x="991658" y="17370425"/>
          <a:ext cx="666750" cy="400050"/>
        </a:xfrm>
        <a:prstGeom prst="rect">
          <a:avLst/>
        </a:prstGeom>
      </xdr:spPr>
    </xdr:pic>
    <xdr:clientData/>
  </xdr:twoCellAnchor>
  <xdr:twoCellAnchor editAs="oneCell">
    <xdr:from>
      <xdr:col>3</xdr:col>
      <xdr:colOff>9525</xdr:colOff>
      <xdr:row>47</xdr:row>
      <xdr:rowOff>9525</xdr:rowOff>
    </xdr:from>
    <xdr:to>
      <xdr:col>3</xdr:col>
      <xdr:colOff>676275</xdr:colOff>
      <xdr:row>47</xdr:row>
      <xdr:rowOff>400050</xdr:rowOff>
    </xdr:to>
    <xdr:pic>
      <xdr:nvPicPr>
        <xdr:cNvPr id="42" name="Picture 41">
          <a:extLst>
            <a:ext uri="{FF2B5EF4-FFF2-40B4-BE49-F238E27FC236}">
              <a16:creationId xmlns:a16="http://schemas.microsoft.com/office/drawing/2014/main" id="{968A0DF1-D575-47BA-873A-A4AE2A80079A}"/>
            </a:ext>
          </a:extLst>
        </xdr:cNvPr>
        <xdr:cNvPicPr/>
      </xdr:nvPicPr>
      <xdr:blipFill rotWithShape="1">
        <a:blip xmlns:r="http://schemas.openxmlformats.org/officeDocument/2006/relationships" r:embed="rId4"/>
        <a:stretch>
          <a:fillRect/>
        </a:stretch>
      </xdr:blipFill>
      <xdr:spPr>
        <a:xfrm>
          <a:off x="991658" y="17789525"/>
          <a:ext cx="666750" cy="390525"/>
        </a:xfrm>
        <a:prstGeom prst="rect">
          <a:avLst/>
        </a:prstGeom>
      </xdr:spPr>
    </xdr:pic>
    <xdr:clientData/>
  </xdr:twoCellAnchor>
  <xdr:twoCellAnchor editAs="oneCell">
    <xdr:from>
      <xdr:col>3</xdr:col>
      <xdr:colOff>9525</xdr:colOff>
      <xdr:row>48</xdr:row>
      <xdr:rowOff>9525</xdr:rowOff>
    </xdr:from>
    <xdr:to>
      <xdr:col>3</xdr:col>
      <xdr:colOff>676275</xdr:colOff>
      <xdr:row>48</xdr:row>
      <xdr:rowOff>409575</xdr:rowOff>
    </xdr:to>
    <xdr:pic>
      <xdr:nvPicPr>
        <xdr:cNvPr id="43" name="Picture 42">
          <a:extLst>
            <a:ext uri="{FF2B5EF4-FFF2-40B4-BE49-F238E27FC236}">
              <a16:creationId xmlns:a16="http://schemas.microsoft.com/office/drawing/2014/main" id="{A62E0904-DF13-4C34-93BA-F5D643CDFAE8}"/>
            </a:ext>
          </a:extLst>
        </xdr:cNvPr>
        <xdr:cNvPicPr/>
      </xdr:nvPicPr>
      <xdr:blipFill rotWithShape="1">
        <a:blip xmlns:r="http://schemas.openxmlformats.org/officeDocument/2006/relationships" r:embed="rId4"/>
        <a:stretch>
          <a:fillRect/>
        </a:stretch>
      </xdr:blipFill>
      <xdr:spPr>
        <a:xfrm>
          <a:off x="991658" y="18195925"/>
          <a:ext cx="666750" cy="400050"/>
        </a:xfrm>
        <a:prstGeom prst="rect">
          <a:avLst/>
        </a:prstGeom>
      </xdr:spPr>
    </xdr:pic>
    <xdr:clientData/>
  </xdr:twoCellAnchor>
  <xdr:twoCellAnchor editAs="oneCell">
    <xdr:from>
      <xdr:col>3</xdr:col>
      <xdr:colOff>9525</xdr:colOff>
      <xdr:row>49</xdr:row>
      <xdr:rowOff>9525</xdr:rowOff>
    </xdr:from>
    <xdr:to>
      <xdr:col>3</xdr:col>
      <xdr:colOff>676275</xdr:colOff>
      <xdr:row>49</xdr:row>
      <xdr:rowOff>409575</xdr:rowOff>
    </xdr:to>
    <xdr:pic>
      <xdr:nvPicPr>
        <xdr:cNvPr id="44" name="Picture 43">
          <a:extLst>
            <a:ext uri="{FF2B5EF4-FFF2-40B4-BE49-F238E27FC236}">
              <a16:creationId xmlns:a16="http://schemas.microsoft.com/office/drawing/2014/main" id="{F367699D-D25D-45B5-A056-441FAC4503BC}"/>
            </a:ext>
          </a:extLst>
        </xdr:cNvPr>
        <xdr:cNvPicPr/>
      </xdr:nvPicPr>
      <xdr:blipFill rotWithShape="1">
        <a:blip xmlns:r="http://schemas.openxmlformats.org/officeDocument/2006/relationships" r:embed="rId4"/>
        <a:stretch>
          <a:fillRect/>
        </a:stretch>
      </xdr:blipFill>
      <xdr:spPr>
        <a:xfrm>
          <a:off x="991658" y="18615025"/>
          <a:ext cx="666750" cy="400050"/>
        </a:xfrm>
        <a:prstGeom prst="rect">
          <a:avLst/>
        </a:prstGeom>
      </xdr:spPr>
    </xdr:pic>
    <xdr:clientData/>
  </xdr:twoCellAnchor>
  <xdr:twoCellAnchor editAs="oneCell">
    <xdr:from>
      <xdr:col>3</xdr:col>
      <xdr:colOff>9525</xdr:colOff>
      <xdr:row>50</xdr:row>
      <xdr:rowOff>9525</xdr:rowOff>
    </xdr:from>
    <xdr:to>
      <xdr:col>3</xdr:col>
      <xdr:colOff>676275</xdr:colOff>
      <xdr:row>50</xdr:row>
      <xdr:rowOff>409575</xdr:rowOff>
    </xdr:to>
    <xdr:pic>
      <xdr:nvPicPr>
        <xdr:cNvPr id="45" name="Picture 44">
          <a:extLst>
            <a:ext uri="{FF2B5EF4-FFF2-40B4-BE49-F238E27FC236}">
              <a16:creationId xmlns:a16="http://schemas.microsoft.com/office/drawing/2014/main" id="{58EC15AC-AB9A-44FE-90DA-BF02F2446C19}"/>
            </a:ext>
          </a:extLst>
        </xdr:cNvPr>
        <xdr:cNvPicPr/>
      </xdr:nvPicPr>
      <xdr:blipFill rotWithShape="1">
        <a:blip xmlns:r="http://schemas.openxmlformats.org/officeDocument/2006/relationships" r:embed="rId4"/>
        <a:stretch>
          <a:fillRect/>
        </a:stretch>
      </xdr:blipFill>
      <xdr:spPr>
        <a:xfrm>
          <a:off x="991658" y="19034125"/>
          <a:ext cx="666750" cy="400050"/>
        </a:xfrm>
        <a:prstGeom prst="rect">
          <a:avLst/>
        </a:prstGeom>
      </xdr:spPr>
    </xdr:pic>
    <xdr:clientData/>
  </xdr:twoCellAnchor>
  <xdr:twoCellAnchor editAs="oneCell">
    <xdr:from>
      <xdr:col>3</xdr:col>
      <xdr:colOff>9525</xdr:colOff>
      <xdr:row>51</xdr:row>
      <xdr:rowOff>9525</xdr:rowOff>
    </xdr:from>
    <xdr:to>
      <xdr:col>3</xdr:col>
      <xdr:colOff>676275</xdr:colOff>
      <xdr:row>51</xdr:row>
      <xdr:rowOff>409575</xdr:rowOff>
    </xdr:to>
    <xdr:pic>
      <xdr:nvPicPr>
        <xdr:cNvPr id="46" name="Picture 45">
          <a:extLst>
            <a:ext uri="{FF2B5EF4-FFF2-40B4-BE49-F238E27FC236}">
              <a16:creationId xmlns:a16="http://schemas.microsoft.com/office/drawing/2014/main" id="{1BFCA6F1-E472-4E26-B5EF-CDCADCC06706}"/>
            </a:ext>
          </a:extLst>
        </xdr:cNvPr>
        <xdr:cNvPicPr/>
      </xdr:nvPicPr>
      <xdr:blipFill rotWithShape="1">
        <a:blip xmlns:r="http://schemas.openxmlformats.org/officeDocument/2006/relationships" r:embed="rId4"/>
        <a:stretch>
          <a:fillRect/>
        </a:stretch>
      </xdr:blipFill>
      <xdr:spPr>
        <a:xfrm>
          <a:off x="991658" y="19453225"/>
          <a:ext cx="666750" cy="400050"/>
        </a:xfrm>
        <a:prstGeom prst="rect">
          <a:avLst/>
        </a:prstGeom>
      </xdr:spPr>
    </xdr:pic>
    <xdr:clientData/>
  </xdr:twoCellAnchor>
  <xdr:twoCellAnchor editAs="oneCell">
    <xdr:from>
      <xdr:col>3</xdr:col>
      <xdr:colOff>9525</xdr:colOff>
      <xdr:row>52</xdr:row>
      <xdr:rowOff>9525</xdr:rowOff>
    </xdr:from>
    <xdr:to>
      <xdr:col>3</xdr:col>
      <xdr:colOff>676275</xdr:colOff>
      <xdr:row>52</xdr:row>
      <xdr:rowOff>409575</xdr:rowOff>
    </xdr:to>
    <xdr:pic>
      <xdr:nvPicPr>
        <xdr:cNvPr id="47" name="Picture 46">
          <a:extLst>
            <a:ext uri="{FF2B5EF4-FFF2-40B4-BE49-F238E27FC236}">
              <a16:creationId xmlns:a16="http://schemas.microsoft.com/office/drawing/2014/main" id="{2514AEDA-97E5-48CD-AD35-926CAAA74FF7}"/>
            </a:ext>
          </a:extLst>
        </xdr:cNvPr>
        <xdr:cNvPicPr/>
      </xdr:nvPicPr>
      <xdr:blipFill rotWithShape="1">
        <a:blip xmlns:r="http://schemas.openxmlformats.org/officeDocument/2006/relationships" r:embed="rId4"/>
        <a:stretch>
          <a:fillRect/>
        </a:stretch>
      </xdr:blipFill>
      <xdr:spPr>
        <a:xfrm>
          <a:off x="991658" y="19872325"/>
          <a:ext cx="666750" cy="400050"/>
        </a:xfrm>
        <a:prstGeom prst="rect">
          <a:avLst/>
        </a:prstGeom>
      </xdr:spPr>
    </xdr:pic>
    <xdr:clientData/>
  </xdr:twoCellAnchor>
  <xdr:twoCellAnchor editAs="oneCell">
    <xdr:from>
      <xdr:col>3</xdr:col>
      <xdr:colOff>9525</xdr:colOff>
      <xdr:row>53</xdr:row>
      <xdr:rowOff>9525</xdr:rowOff>
    </xdr:from>
    <xdr:to>
      <xdr:col>3</xdr:col>
      <xdr:colOff>676275</xdr:colOff>
      <xdr:row>53</xdr:row>
      <xdr:rowOff>400050</xdr:rowOff>
    </xdr:to>
    <xdr:pic>
      <xdr:nvPicPr>
        <xdr:cNvPr id="48" name="Picture 47">
          <a:extLst>
            <a:ext uri="{FF2B5EF4-FFF2-40B4-BE49-F238E27FC236}">
              <a16:creationId xmlns:a16="http://schemas.microsoft.com/office/drawing/2014/main" id="{5529DBD6-0E0D-4DF7-B7A7-5B0F23204050}"/>
            </a:ext>
          </a:extLst>
        </xdr:cNvPr>
        <xdr:cNvPicPr/>
      </xdr:nvPicPr>
      <xdr:blipFill rotWithShape="1">
        <a:blip xmlns:r="http://schemas.openxmlformats.org/officeDocument/2006/relationships" r:embed="rId18"/>
        <a:stretch>
          <a:fillRect/>
        </a:stretch>
      </xdr:blipFill>
      <xdr:spPr>
        <a:xfrm>
          <a:off x="991658" y="20291425"/>
          <a:ext cx="666750" cy="390525"/>
        </a:xfrm>
        <a:prstGeom prst="rect">
          <a:avLst/>
        </a:prstGeom>
      </xdr:spPr>
    </xdr:pic>
    <xdr:clientData/>
  </xdr:twoCellAnchor>
  <xdr:twoCellAnchor editAs="oneCell">
    <xdr:from>
      <xdr:col>3</xdr:col>
      <xdr:colOff>9525</xdr:colOff>
      <xdr:row>54</xdr:row>
      <xdr:rowOff>9525</xdr:rowOff>
    </xdr:from>
    <xdr:to>
      <xdr:col>3</xdr:col>
      <xdr:colOff>676275</xdr:colOff>
      <xdr:row>54</xdr:row>
      <xdr:rowOff>409575</xdr:rowOff>
    </xdr:to>
    <xdr:pic>
      <xdr:nvPicPr>
        <xdr:cNvPr id="49" name="Picture 48">
          <a:extLst>
            <a:ext uri="{FF2B5EF4-FFF2-40B4-BE49-F238E27FC236}">
              <a16:creationId xmlns:a16="http://schemas.microsoft.com/office/drawing/2014/main" id="{29BB0CA9-3CA3-41D1-891F-CBD8F3C90758}"/>
            </a:ext>
          </a:extLst>
        </xdr:cNvPr>
        <xdr:cNvPicPr/>
      </xdr:nvPicPr>
      <xdr:blipFill rotWithShape="1">
        <a:blip xmlns:r="http://schemas.openxmlformats.org/officeDocument/2006/relationships" r:embed="rId4"/>
        <a:stretch>
          <a:fillRect/>
        </a:stretch>
      </xdr:blipFill>
      <xdr:spPr>
        <a:xfrm>
          <a:off x="991658" y="20697825"/>
          <a:ext cx="666750" cy="400050"/>
        </a:xfrm>
        <a:prstGeom prst="rect">
          <a:avLst/>
        </a:prstGeom>
      </xdr:spPr>
    </xdr:pic>
    <xdr:clientData/>
  </xdr:twoCellAnchor>
  <xdr:twoCellAnchor editAs="oneCell">
    <xdr:from>
      <xdr:col>3</xdr:col>
      <xdr:colOff>9525</xdr:colOff>
      <xdr:row>55</xdr:row>
      <xdr:rowOff>9525</xdr:rowOff>
    </xdr:from>
    <xdr:to>
      <xdr:col>3</xdr:col>
      <xdr:colOff>676275</xdr:colOff>
      <xdr:row>55</xdr:row>
      <xdr:rowOff>409575</xdr:rowOff>
    </xdr:to>
    <xdr:pic>
      <xdr:nvPicPr>
        <xdr:cNvPr id="50" name="Picture 49">
          <a:extLst>
            <a:ext uri="{FF2B5EF4-FFF2-40B4-BE49-F238E27FC236}">
              <a16:creationId xmlns:a16="http://schemas.microsoft.com/office/drawing/2014/main" id="{B57A6DC6-7346-42F2-955B-D885723D614A}"/>
            </a:ext>
          </a:extLst>
        </xdr:cNvPr>
        <xdr:cNvPicPr/>
      </xdr:nvPicPr>
      <xdr:blipFill rotWithShape="1">
        <a:blip xmlns:r="http://schemas.openxmlformats.org/officeDocument/2006/relationships" r:embed="rId4"/>
        <a:stretch>
          <a:fillRect/>
        </a:stretch>
      </xdr:blipFill>
      <xdr:spPr>
        <a:xfrm>
          <a:off x="991658" y="21116925"/>
          <a:ext cx="666750" cy="400050"/>
        </a:xfrm>
        <a:prstGeom prst="rect">
          <a:avLst/>
        </a:prstGeom>
      </xdr:spPr>
    </xdr:pic>
    <xdr:clientData/>
  </xdr:twoCellAnchor>
  <xdr:twoCellAnchor editAs="oneCell">
    <xdr:from>
      <xdr:col>3</xdr:col>
      <xdr:colOff>9525</xdr:colOff>
      <xdr:row>56</xdr:row>
      <xdr:rowOff>9525</xdr:rowOff>
    </xdr:from>
    <xdr:to>
      <xdr:col>3</xdr:col>
      <xdr:colOff>676275</xdr:colOff>
      <xdr:row>56</xdr:row>
      <xdr:rowOff>409575</xdr:rowOff>
    </xdr:to>
    <xdr:pic>
      <xdr:nvPicPr>
        <xdr:cNvPr id="51" name="Picture 50">
          <a:extLst>
            <a:ext uri="{FF2B5EF4-FFF2-40B4-BE49-F238E27FC236}">
              <a16:creationId xmlns:a16="http://schemas.microsoft.com/office/drawing/2014/main" id="{3A82DA42-7198-41F0-8247-A1DA43B61B9E}"/>
            </a:ext>
          </a:extLst>
        </xdr:cNvPr>
        <xdr:cNvPicPr/>
      </xdr:nvPicPr>
      <xdr:blipFill rotWithShape="1">
        <a:blip xmlns:r="http://schemas.openxmlformats.org/officeDocument/2006/relationships" r:embed="rId4"/>
        <a:stretch>
          <a:fillRect/>
        </a:stretch>
      </xdr:blipFill>
      <xdr:spPr>
        <a:xfrm>
          <a:off x="991658" y="21536025"/>
          <a:ext cx="666750" cy="400050"/>
        </a:xfrm>
        <a:prstGeom prst="rect">
          <a:avLst/>
        </a:prstGeom>
      </xdr:spPr>
    </xdr:pic>
    <xdr:clientData/>
  </xdr:twoCellAnchor>
  <xdr:twoCellAnchor editAs="oneCell">
    <xdr:from>
      <xdr:col>3</xdr:col>
      <xdr:colOff>9525</xdr:colOff>
      <xdr:row>57</xdr:row>
      <xdr:rowOff>9525</xdr:rowOff>
    </xdr:from>
    <xdr:to>
      <xdr:col>3</xdr:col>
      <xdr:colOff>676275</xdr:colOff>
      <xdr:row>57</xdr:row>
      <xdr:rowOff>409575</xdr:rowOff>
    </xdr:to>
    <xdr:pic>
      <xdr:nvPicPr>
        <xdr:cNvPr id="52" name="Picture 51">
          <a:extLst>
            <a:ext uri="{FF2B5EF4-FFF2-40B4-BE49-F238E27FC236}">
              <a16:creationId xmlns:a16="http://schemas.microsoft.com/office/drawing/2014/main" id="{4870AC1C-8E95-4DD9-B076-D7DB7C029E23}"/>
            </a:ext>
          </a:extLst>
        </xdr:cNvPr>
        <xdr:cNvPicPr/>
      </xdr:nvPicPr>
      <xdr:blipFill rotWithShape="1">
        <a:blip xmlns:r="http://schemas.openxmlformats.org/officeDocument/2006/relationships" r:embed="rId4"/>
        <a:stretch>
          <a:fillRect/>
        </a:stretch>
      </xdr:blipFill>
      <xdr:spPr>
        <a:xfrm>
          <a:off x="991658" y="21955125"/>
          <a:ext cx="666750" cy="400050"/>
        </a:xfrm>
        <a:prstGeom prst="rect">
          <a:avLst/>
        </a:prstGeom>
      </xdr:spPr>
    </xdr:pic>
    <xdr:clientData/>
  </xdr:twoCellAnchor>
  <xdr:twoCellAnchor editAs="oneCell">
    <xdr:from>
      <xdr:col>3</xdr:col>
      <xdr:colOff>9525</xdr:colOff>
      <xdr:row>58</xdr:row>
      <xdr:rowOff>9525</xdr:rowOff>
    </xdr:from>
    <xdr:to>
      <xdr:col>3</xdr:col>
      <xdr:colOff>676275</xdr:colOff>
      <xdr:row>58</xdr:row>
      <xdr:rowOff>409575</xdr:rowOff>
    </xdr:to>
    <xdr:pic>
      <xdr:nvPicPr>
        <xdr:cNvPr id="53" name="Picture 52">
          <a:extLst>
            <a:ext uri="{FF2B5EF4-FFF2-40B4-BE49-F238E27FC236}">
              <a16:creationId xmlns:a16="http://schemas.microsoft.com/office/drawing/2014/main" id="{8EDB69AB-B7A2-4CCB-A659-0E4DC846F8EB}"/>
            </a:ext>
          </a:extLst>
        </xdr:cNvPr>
        <xdr:cNvPicPr/>
      </xdr:nvPicPr>
      <xdr:blipFill rotWithShape="1">
        <a:blip xmlns:r="http://schemas.openxmlformats.org/officeDocument/2006/relationships" r:embed="rId4"/>
        <a:stretch>
          <a:fillRect/>
        </a:stretch>
      </xdr:blipFill>
      <xdr:spPr>
        <a:xfrm>
          <a:off x="991658" y="22374225"/>
          <a:ext cx="666750" cy="400050"/>
        </a:xfrm>
        <a:prstGeom prst="rect">
          <a:avLst/>
        </a:prstGeom>
      </xdr:spPr>
    </xdr:pic>
    <xdr:clientData/>
  </xdr:twoCellAnchor>
  <xdr:twoCellAnchor editAs="oneCell">
    <xdr:from>
      <xdr:col>3</xdr:col>
      <xdr:colOff>9525</xdr:colOff>
      <xdr:row>59</xdr:row>
      <xdr:rowOff>9525</xdr:rowOff>
    </xdr:from>
    <xdr:to>
      <xdr:col>3</xdr:col>
      <xdr:colOff>676275</xdr:colOff>
      <xdr:row>59</xdr:row>
      <xdr:rowOff>409575</xdr:rowOff>
    </xdr:to>
    <xdr:pic>
      <xdr:nvPicPr>
        <xdr:cNvPr id="54" name="Picture 53">
          <a:extLst>
            <a:ext uri="{FF2B5EF4-FFF2-40B4-BE49-F238E27FC236}">
              <a16:creationId xmlns:a16="http://schemas.microsoft.com/office/drawing/2014/main" id="{3194C6EA-B29F-4FC1-BB7D-1AAE576A34C8}"/>
            </a:ext>
          </a:extLst>
        </xdr:cNvPr>
        <xdr:cNvPicPr/>
      </xdr:nvPicPr>
      <xdr:blipFill rotWithShape="1">
        <a:blip xmlns:r="http://schemas.openxmlformats.org/officeDocument/2006/relationships" r:embed="rId4"/>
        <a:stretch>
          <a:fillRect/>
        </a:stretch>
      </xdr:blipFill>
      <xdr:spPr>
        <a:xfrm>
          <a:off x="991658" y="22793325"/>
          <a:ext cx="666750" cy="400050"/>
        </a:xfrm>
        <a:prstGeom prst="rect">
          <a:avLst/>
        </a:prstGeom>
      </xdr:spPr>
    </xdr:pic>
    <xdr:clientData/>
  </xdr:twoCellAnchor>
  <xdr:twoCellAnchor editAs="oneCell">
    <xdr:from>
      <xdr:col>3</xdr:col>
      <xdr:colOff>9525</xdr:colOff>
      <xdr:row>60</xdr:row>
      <xdr:rowOff>9525</xdr:rowOff>
    </xdr:from>
    <xdr:to>
      <xdr:col>3</xdr:col>
      <xdr:colOff>676275</xdr:colOff>
      <xdr:row>60</xdr:row>
      <xdr:rowOff>400050</xdr:rowOff>
    </xdr:to>
    <xdr:pic>
      <xdr:nvPicPr>
        <xdr:cNvPr id="55" name="Picture 54">
          <a:extLst>
            <a:ext uri="{FF2B5EF4-FFF2-40B4-BE49-F238E27FC236}">
              <a16:creationId xmlns:a16="http://schemas.microsoft.com/office/drawing/2014/main" id="{0AF7659E-FB24-429A-8D54-CB4A0921B008}"/>
            </a:ext>
          </a:extLst>
        </xdr:cNvPr>
        <xdr:cNvPicPr/>
      </xdr:nvPicPr>
      <xdr:blipFill rotWithShape="1">
        <a:blip xmlns:r="http://schemas.openxmlformats.org/officeDocument/2006/relationships" r:embed="rId4"/>
        <a:stretch>
          <a:fillRect/>
        </a:stretch>
      </xdr:blipFill>
      <xdr:spPr>
        <a:xfrm>
          <a:off x="991658" y="23212425"/>
          <a:ext cx="666750" cy="390525"/>
        </a:xfrm>
        <a:prstGeom prst="rect">
          <a:avLst/>
        </a:prstGeom>
      </xdr:spPr>
    </xdr:pic>
    <xdr:clientData/>
  </xdr:twoCellAnchor>
  <xdr:twoCellAnchor editAs="oneCell">
    <xdr:from>
      <xdr:col>3</xdr:col>
      <xdr:colOff>9525</xdr:colOff>
      <xdr:row>61</xdr:row>
      <xdr:rowOff>9525</xdr:rowOff>
    </xdr:from>
    <xdr:to>
      <xdr:col>3</xdr:col>
      <xdr:colOff>676275</xdr:colOff>
      <xdr:row>61</xdr:row>
      <xdr:rowOff>409575</xdr:rowOff>
    </xdr:to>
    <xdr:pic>
      <xdr:nvPicPr>
        <xdr:cNvPr id="56" name="Picture 55">
          <a:extLst>
            <a:ext uri="{FF2B5EF4-FFF2-40B4-BE49-F238E27FC236}">
              <a16:creationId xmlns:a16="http://schemas.microsoft.com/office/drawing/2014/main" id="{20EC30BF-D6BF-4284-82FD-5C77802FB037}"/>
            </a:ext>
          </a:extLst>
        </xdr:cNvPr>
        <xdr:cNvPicPr/>
      </xdr:nvPicPr>
      <xdr:blipFill rotWithShape="1">
        <a:blip xmlns:r="http://schemas.openxmlformats.org/officeDocument/2006/relationships" r:embed="rId4"/>
        <a:stretch>
          <a:fillRect/>
        </a:stretch>
      </xdr:blipFill>
      <xdr:spPr>
        <a:xfrm>
          <a:off x="991658" y="23618825"/>
          <a:ext cx="666750" cy="400050"/>
        </a:xfrm>
        <a:prstGeom prst="rect">
          <a:avLst/>
        </a:prstGeom>
      </xdr:spPr>
    </xdr:pic>
    <xdr:clientData/>
  </xdr:twoCellAnchor>
  <xdr:twoCellAnchor editAs="oneCell">
    <xdr:from>
      <xdr:col>3</xdr:col>
      <xdr:colOff>9525</xdr:colOff>
      <xdr:row>62</xdr:row>
      <xdr:rowOff>9525</xdr:rowOff>
    </xdr:from>
    <xdr:to>
      <xdr:col>3</xdr:col>
      <xdr:colOff>676275</xdr:colOff>
      <xdr:row>62</xdr:row>
      <xdr:rowOff>409575</xdr:rowOff>
    </xdr:to>
    <xdr:pic>
      <xdr:nvPicPr>
        <xdr:cNvPr id="57" name="Picture 56">
          <a:extLst>
            <a:ext uri="{FF2B5EF4-FFF2-40B4-BE49-F238E27FC236}">
              <a16:creationId xmlns:a16="http://schemas.microsoft.com/office/drawing/2014/main" id="{0BDB8D57-8DEE-402F-96BD-B9740D0E9C64}"/>
            </a:ext>
          </a:extLst>
        </xdr:cNvPr>
        <xdr:cNvPicPr/>
      </xdr:nvPicPr>
      <xdr:blipFill rotWithShape="1">
        <a:blip xmlns:r="http://schemas.openxmlformats.org/officeDocument/2006/relationships" r:embed="rId4"/>
        <a:stretch>
          <a:fillRect/>
        </a:stretch>
      </xdr:blipFill>
      <xdr:spPr>
        <a:xfrm>
          <a:off x="991658" y="24037925"/>
          <a:ext cx="666750" cy="400050"/>
        </a:xfrm>
        <a:prstGeom prst="rect">
          <a:avLst/>
        </a:prstGeom>
      </xdr:spPr>
    </xdr:pic>
    <xdr:clientData/>
  </xdr:twoCellAnchor>
  <xdr:twoCellAnchor editAs="oneCell">
    <xdr:from>
      <xdr:col>3</xdr:col>
      <xdr:colOff>9525</xdr:colOff>
      <xdr:row>63</xdr:row>
      <xdr:rowOff>9525</xdr:rowOff>
    </xdr:from>
    <xdr:to>
      <xdr:col>3</xdr:col>
      <xdr:colOff>676275</xdr:colOff>
      <xdr:row>63</xdr:row>
      <xdr:rowOff>409575</xdr:rowOff>
    </xdr:to>
    <xdr:pic>
      <xdr:nvPicPr>
        <xdr:cNvPr id="58" name="Picture 57">
          <a:extLst>
            <a:ext uri="{FF2B5EF4-FFF2-40B4-BE49-F238E27FC236}">
              <a16:creationId xmlns:a16="http://schemas.microsoft.com/office/drawing/2014/main" id="{83D9137C-6E59-4A59-A2DD-A4EEDFC6870D}"/>
            </a:ext>
          </a:extLst>
        </xdr:cNvPr>
        <xdr:cNvPicPr/>
      </xdr:nvPicPr>
      <xdr:blipFill rotWithShape="1">
        <a:blip xmlns:r="http://schemas.openxmlformats.org/officeDocument/2006/relationships" r:embed="rId19"/>
        <a:stretch>
          <a:fillRect/>
        </a:stretch>
      </xdr:blipFill>
      <xdr:spPr>
        <a:xfrm>
          <a:off x="991658" y="24457025"/>
          <a:ext cx="666750" cy="400050"/>
        </a:xfrm>
        <a:prstGeom prst="rect">
          <a:avLst/>
        </a:prstGeom>
      </xdr:spPr>
    </xdr:pic>
    <xdr:clientData/>
  </xdr:twoCellAnchor>
  <xdr:twoCellAnchor editAs="oneCell">
    <xdr:from>
      <xdr:col>3</xdr:col>
      <xdr:colOff>9525</xdr:colOff>
      <xdr:row>64</xdr:row>
      <xdr:rowOff>9525</xdr:rowOff>
    </xdr:from>
    <xdr:to>
      <xdr:col>3</xdr:col>
      <xdr:colOff>676275</xdr:colOff>
      <xdr:row>64</xdr:row>
      <xdr:rowOff>409575</xdr:rowOff>
    </xdr:to>
    <xdr:pic>
      <xdr:nvPicPr>
        <xdr:cNvPr id="59" name="Picture 58">
          <a:extLst>
            <a:ext uri="{FF2B5EF4-FFF2-40B4-BE49-F238E27FC236}">
              <a16:creationId xmlns:a16="http://schemas.microsoft.com/office/drawing/2014/main" id="{D8FD8DB1-924C-4B37-B173-7E8C826CAA26}"/>
            </a:ext>
          </a:extLst>
        </xdr:cNvPr>
        <xdr:cNvPicPr/>
      </xdr:nvPicPr>
      <xdr:blipFill rotWithShape="1">
        <a:blip xmlns:r="http://schemas.openxmlformats.org/officeDocument/2006/relationships" r:embed="rId4"/>
        <a:stretch>
          <a:fillRect/>
        </a:stretch>
      </xdr:blipFill>
      <xdr:spPr>
        <a:xfrm>
          <a:off x="991658" y="24876125"/>
          <a:ext cx="666750" cy="400050"/>
        </a:xfrm>
        <a:prstGeom prst="rect">
          <a:avLst/>
        </a:prstGeom>
      </xdr:spPr>
    </xdr:pic>
    <xdr:clientData/>
  </xdr:twoCellAnchor>
  <xdr:twoCellAnchor editAs="oneCell">
    <xdr:from>
      <xdr:col>3</xdr:col>
      <xdr:colOff>9525</xdr:colOff>
      <xdr:row>65</xdr:row>
      <xdr:rowOff>9525</xdr:rowOff>
    </xdr:from>
    <xdr:to>
      <xdr:col>3</xdr:col>
      <xdr:colOff>676275</xdr:colOff>
      <xdr:row>65</xdr:row>
      <xdr:rowOff>409575</xdr:rowOff>
    </xdr:to>
    <xdr:pic>
      <xdr:nvPicPr>
        <xdr:cNvPr id="60" name="Picture 59">
          <a:extLst>
            <a:ext uri="{FF2B5EF4-FFF2-40B4-BE49-F238E27FC236}">
              <a16:creationId xmlns:a16="http://schemas.microsoft.com/office/drawing/2014/main" id="{C602C38A-6389-4907-A455-93499193DDCC}"/>
            </a:ext>
          </a:extLst>
        </xdr:cNvPr>
        <xdr:cNvPicPr/>
      </xdr:nvPicPr>
      <xdr:blipFill rotWithShape="1">
        <a:blip xmlns:r="http://schemas.openxmlformats.org/officeDocument/2006/relationships" r:embed="rId4"/>
        <a:stretch>
          <a:fillRect/>
        </a:stretch>
      </xdr:blipFill>
      <xdr:spPr>
        <a:xfrm>
          <a:off x="991658" y="25295225"/>
          <a:ext cx="666750" cy="400050"/>
        </a:xfrm>
        <a:prstGeom prst="rect">
          <a:avLst/>
        </a:prstGeom>
      </xdr:spPr>
    </xdr:pic>
    <xdr:clientData/>
  </xdr:twoCellAnchor>
  <xdr:twoCellAnchor editAs="oneCell">
    <xdr:from>
      <xdr:col>3</xdr:col>
      <xdr:colOff>9525</xdr:colOff>
      <xdr:row>66</xdr:row>
      <xdr:rowOff>9525</xdr:rowOff>
    </xdr:from>
    <xdr:to>
      <xdr:col>3</xdr:col>
      <xdr:colOff>676275</xdr:colOff>
      <xdr:row>66</xdr:row>
      <xdr:rowOff>400050</xdr:rowOff>
    </xdr:to>
    <xdr:pic>
      <xdr:nvPicPr>
        <xdr:cNvPr id="61" name="Picture 60">
          <a:extLst>
            <a:ext uri="{FF2B5EF4-FFF2-40B4-BE49-F238E27FC236}">
              <a16:creationId xmlns:a16="http://schemas.microsoft.com/office/drawing/2014/main" id="{44FAF37E-9097-49FD-A147-9239C000DE21}"/>
            </a:ext>
          </a:extLst>
        </xdr:cNvPr>
        <xdr:cNvPicPr/>
      </xdr:nvPicPr>
      <xdr:blipFill rotWithShape="1">
        <a:blip xmlns:r="http://schemas.openxmlformats.org/officeDocument/2006/relationships" r:embed="rId4"/>
        <a:stretch>
          <a:fillRect/>
        </a:stretch>
      </xdr:blipFill>
      <xdr:spPr>
        <a:xfrm>
          <a:off x="991658" y="25714325"/>
          <a:ext cx="666750" cy="390525"/>
        </a:xfrm>
        <a:prstGeom prst="rect">
          <a:avLst/>
        </a:prstGeom>
      </xdr:spPr>
    </xdr:pic>
    <xdr:clientData/>
  </xdr:twoCellAnchor>
  <xdr:twoCellAnchor editAs="oneCell">
    <xdr:from>
      <xdr:col>3</xdr:col>
      <xdr:colOff>9525</xdr:colOff>
      <xdr:row>67</xdr:row>
      <xdr:rowOff>9525</xdr:rowOff>
    </xdr:from>
    <xdr:to>
      <xdr:col>3</xdr:col>
      <xdr:colOff>676275</xdr:colOff>
      <xdr:row>67</xdr:row>
      <xdr:rowOff>409575</xdr:rowOff>
    </xdr:to>
    <xdr:pic>
      <xdr:nvPicPr>
        <xdr:cNvPr id="62" name="Picture 61">
          <a:extLst>
            <a:ext uri="{FF2B5EF4-FFF2-40B4-BE49-F238E27FC236}">
              <a16:creationId xmlns:a16="http://schemas.microsoft.com/office/drawing/2014/main" id="{9D3BD50C-0CDB-4777-A4A6-BDD0CCA92327}"/>
            </a:ext>
          </a:extLst>
        </xdr:cNvPr>
        <xdr:cNvPicPr/>
      </xdr:nvPicPr>
      <xdr:blipFill rotWithShape="1">
        <a:blip xmlns:r="http://schemas.openxmlformats.org/officeDocument/2006/relationships" r:embed="rId4"/>
        <a:stretch>
          <a:fillRect/>
        </a:stretch>
      </xdr:blipFill>
      <xdr:spPr>
        <a:xfrm>
          <a:off x="991658" y="26120725"/>
          <a:ext cx="666750" cy="400050"/>
        </a:xfrm>
        <a:prstGeom prst="rect">
          <a:avLst/>
        </a:prstGeom>
      </xdr:spPr>
    </xdr:pic>
    <xdr:clientData/>
  </xdr:twoCellAnchor>
  <xdr:twoCellAnchor editAs="oneCell">
    <xdr:from>
      <xdr:col>3</xdr:col>
      <xdr:colOff>9525</xdr:colOff>
      <xdr:row>68</xdr:row>
      <xdr:rowOff>9525</xdr:rowOff>
    </xdr:from>
    <xdr:to>
      <xdr:col>3</xdr:col>
      <xdr:colOff>676275</xdr:colOff>
      <xdr:row>68</xdr:row>
      <xdr:rowOff>409575</xdr:rowOff>
    </xdr:to>
    <xdr:pic>
      <xdr:nvPicPr>
        <xdr:cNvPr id="63" name="Picture 62">
          <a:extLst>
            <a:ext uri="{FF2B5EF4-FFF2-40B4-BE49-F238E27FC236}">
              <a16:creationId xmlns:a16="http://schemas.microsoft.com/office/drawing/2014/main" id="{2C54FA6A-96FB-4450-9E74-E07A37BDD778}"/>
            </a:ext>
          </a:extLst>
        </xdr:cNvPr>
        <xdr:cNvPicPr/>
      </xdr:nvPicPr>
      <xdr:blipFill rotWithShape="1">
        <a:blip xmlns:r="http://schemas.openxmlformats.org/officeDocument/2006/relationships" r:embed="rId4"/>
        <a:stretch>
          <a:fillRect/>
        </a:stretch>
      </xdr:blipFill>
      <xdr:spPr>
        <a:xfrm>
          <a:off x="991658" y="26539825"/>
          <a:ext cx="666750" cy="400050"/>
        </a:xfrm>
        <a:prstGeom prst="rect">
          <a:avLst/>
        </a:prstGeom>
      </xdr:spPr>
    </xdr:pic>
    <xdr:clientData/>
  </xdr:twoCellAnchor>
  <xdr:twoCellAnchor editAs="oneCell">
    <xdr:from>
      <xdr:col>3</xdr:col>
      <xdr:colOff>9525</xdr:colOff>
      <xdr:row>69</xdr:row>
      <xdr:rowOff>9525</xdr:rowOff>
    </xdr:from>
    <xdr:to>
      <xdr:col>3</xdr:col>
      <xdr:colOff>676275</xdr:colOff>
      <xdr:row>69</xdr:row>
      <xdr:rowOff>409575</xdr:rowOff>
    </xdr:to>
    <xdr:pic>
      <xdr:nvPicPr>
        <xdr:cNvPr id="64" name="Picture 63">
          <a:extLst>
            <a:ext uri="{FF2B5EF4-FFF2-40B4-BE49-F238E27FC236}">
              <a16:creationId xmlns:a16="http://schemas.microsoft.com/office/drawing/2014/main" id="{35FA6131-E547-44E4-AEF7-736B162EACEB}"/>
            </a:ext>
          </a:extLst>
        </xdr:cNvPr>
        <xdr:cNvPicPr/>
      </xdr:nvPicPr>
      <xdr:blipFill rotWithShape="1">
        <a:blip xmlns:r="http://schemas.openxmlformats.org/officeDocument/2006/relationships" r:embed="rId4"/>
        <a:stretch>
          <a:fillRect/>
        </a:stretch>
      </xdr:blipFill>
      <xdr:spPr>
        <a:xfrm>
          <a:off x="991658" y="26958925"/>
          <a:ext cx="666750" cy="400050"/>
        </a:xfrm>
        <a:prstGeom prst="rect">
          <a:avLst/>
        </a:prstGeom>
      </xdr:spPr>
    </xdr:pic>
    <xdr:clientData/>
  </xdr:twoCellAnchor>
  <xdr:twoCellAnchor editAs="oneCell">
    <xdr:from>
      <xdr:col>3</xdr:col>
      <xdr:colOff>9525</xdr:colOff>
      <xdr:row>70</xdr:row>
      <xdr:rowOff>9525</xdr:rowOff>
    </xdr:from>
    <xdr:to>
      <xdr:col>3</xdr:col>
      <xdr:colOff>676275</xdr:colOff>
      <xdr:row>70</xdr:row>
      <xdr:rowOff>409575</xdr:rowOff>
    </xdr:to>
    <xdr:pic>
      <xdr:nvPicPr>
        <xdr:cNvPr id="65" name="Picture 64">
          <a:extLst>
            <a:ext uri="{FF2B5EF4-FFF2-40B4-BE49-F238E27FC236}">
              <a16:creationId xmlns:a16="http://schemas.microsoft.com/office/drawing/2014/main" id="{629DB616-1AA6-4197-BDBF-E13BE5F509A5}"/>
            </a:ext>
          </a:extLst>
        </xdr:cNvPr>
        <xdr:cNvPicPr/>
      </xdr:nvPicPr>
      <xdr:blipFill rotWithShape="1">
        <a:blip xmlns:r="http://schemas.openxmlformats.org/officeDocument/2006/relationships" r:embed="rId4"/>
        <a:stretch>
          <a:fillRect/>
        </a:stretch>
      </xdr:blipFill>
      <xdr:spPr>
        <a:xfrm>
          <a:off x="991658" y="27378025"/>
          <a:ext cx="666750" cy="400050"/>
        </a:xfrm>
        <a:prstGeom prst="rect">
          <a:avLst/>
        </a:prstGeom>
      </xdr:spPr>
    </xdr:pic>
    <xdr:clientData/>
  </xdr:twoCellAnchor>
  <xdr:twoCellAnchor editAs="oneCell">
    <xdr:from>
      <xdr:col>3</xdr:col>
      <xdr:colOff>9525</xdr:colOff>
      <xdr:row>71</xdr:row>
      <xdr:rowOff>9525</xdr:rowOff>
    </xdr:from>
    <xdr:to>
      <xdr:col>3</xdr:col>
      <xdr:colOff>676275</xdr:colOff>
      <xdr:row>71</xdr:row>
      <xdr:rowOff>409575</xdr:rowOff>
    </xdr:to>
    <xdr:pic>
      <xdr:nvPicPr>
        <xdr:cNvPr id="66" name="Picture 65">
          <a:extLst>
            <a:ext uri="{FF2B5EF4-FFF2-40B4-BE49-F238E27FC236}">
              <a16:creationId xmlns:a16="http://schemas.microsoft.com/office/drawing/2014/main" id="{3C8F0CED-794D-4D07-8124-15A77B33B9A4}"/>
            </a:ext>
          </a:extLst>
        </xdr:cNvPr>
        <xdr:cNvPicPr/>
      </xdr:nvPicPr>
      <xdr:blipFill rotWithShape="1">
        <a:blip xmlns:r="http://schemas.openxmlformats.org/officeDocument/2006/relationships" r:embed="rId20"/>
        <a:stretch>
          <a:fillRect/>
        </a:stretch>
      </xdr:blipFill>
      <xdr:spPr>
        <a:xfrm>
          <a:off x="991658" y="27797125"/>
          <a:ext cx="666750" cy="400050"/>
        </a:xfrm>
        <a:prstGeom prst="rect">
          <a:avLst/>
        </a:prstGeom>
      </xdr:spPr>
    </xdr:pic>
    <xdr:clientData/>
  </xdr:twoCellAnchor>
  <xdr:twoCellAnchor editAs="oneCell">
    <xdr:from>
      <xdr:col>3</xdr:col>
      <xdr:colOff>9525</xdr:colOff>
      <xdr:row>72</xdr:row>
      <xdr:rowOff>9525</xdr:rowOff>
    </xdr:from>
    <xdr:to>
      <xdr:col>3</xdr:col>
      <xdr:colOff>676275</xdr:colOff>
      <xdr:row>72</xdr:row>
      <xdr:rowOff>400050</xdr:rowOff>
    </xdr:to>
    <xdr:pic>
      <xdr:nvPicPr>
        <xdr:cNvPr id="67" name="Picture 66">
          <a:extLst>
            <a:ext uri="{FF2B5EF4-FFF2-40B4-BE49-F238E27FC236}">
              <a16:creationId xmlns:a16="http://schemas.microsoft.com/office/drawing/2014/main" id="{0922FB3B-F527-4043-A895-093B5F8EDFB4}"/>
            </a:ext>
          </a:extLst>
        </xdr:cNvPr>
        <xdr:cNvPicPr/>
      </xdr:nvPicPr>
      <xdr:blipFill rotWithShape="1">
        <a:blip xmlns:r="http://schemas.openxmlformats.org/officeDocument/2006/relationships" r:embed="rId4"/>
        <a:stretch>
          <a:fillRect/>
        </a:stretch>
      </xdr:blipFill>
      <xdr:spPr>
        <a:xfrm>
          <a:off x="991658" y="28216225"/>
          <a:ext cx="666750" cy="390525"/>
        </a:xfrm>
        <a:prstGeom prst="rect">
          <a:avLst/>
        </a:prstGeom>
      </xdr:spPr>
    </xdr:pic>
    <xdr:clientData/>
  </xdr:twoCellAnchor>
  <xdr:twoCellAnchor editAs="oneCell">
    <xdr:from>
      <xdr:col>3</xdr:col>
      <xdr:colOff>9525</xdr:colOff>
      <xdr:row>73</xdr:row>
      <xdr:rowOff>9525</xdr:rowOff>
    </xdr:from>
    <xdr:to>
      <xdr:col>3</xdr:col>
      <xdr:colOff>676275</xdr:colOff>
      <xdr:row>73</xdr:row>
      <xdr:rowOff>409575</xdr:rowOff>
    </xdr:to>
    <xdr:pic>
      <xdr:nvPicPr>
        <xdr:cNvPr id="68" name="Picture 67">
          <a:extLst>
            <a:ext uri="{FF2B5EF4-FFF2-40B4-BE49-F238E27FC236}">
              <a16:creationId xmlns:a16="http://schemas.microsoft.com/office/drawing/2014/main" id="{F5DC1A03-D049-4BB7-A033-9A0B36088FD5}"/>
            </a:ext>
          </a:extLst>
        </xdr:cNvPr>
        <xdr:cNvPicPr/>
      </xdr:nvPicPr>
      <xdr:blipFill rotWithShape="1">
        <a:blip xmlns:r="http://schemas.openxmlformats.org/officeDocument/2006/relationships" r:embed="rId21"/>
        <a:stretch>
          <a:fillRect/>
        </a:stretch>
      </xdr:blipFill>
      <xdr:spPr>
        <a:xfrm>
          <a:off x="991658" y="28622625"/>
          <a:ext cx="666750" cy="400050"/>
        </a:xfrm>
        <a:prstGeom prst="rect">
          <a:avLst/>
        </a:prstGeom>
      </xdr:spPr>
    </xdr:pic>
    <xdr:clientData/>
  </xdr:twoCellAnchor>
  <xdr:twoCellAnchor editAs="oneCell">
    <xdr:from>
      <xdr:col>3</xdr:col>
      <xdr:colOff>9525</xdr:colOff>
      <xdr:row>74</xdr:row>
      <xdr:rowOff>9525</xdr:rowOff>
    </xdr:from>
    <xdr:to>
      <xdr:col>3</xdr:col>
      <xdr:colOff>676275</xdr:colOff>
      <xdr:row>74</xdr:row>
      <xdr:rowOff>409575</xdr:rowOff>
    </xdr:to>
    <xdr:pic>
      <xdr:nvPicPr>
        <xdr:cNvPr id="69" name="Picture 68">
          <a:extLst>
            <a:ext uri="{FF2B5EF4-FFF2-40B4-BE49-F238E27FC236}">
              <a16:creationId xmlns:a16="http://schemas.microsoft.com/office/drawing/2014/main" id="{236B07B6-A8A3-4B5C-9B1B-C5526598EAC9}"/>
            </a:ext>
          </a:extLst>
        </xdr:cNvPr>
        <xdr:cNvPicPr/>
      </xdr:nvPicPr>
      <xdr:blipFill rotWithShape="1">
        <a:blip xmlns:r="http://schemas.openxmlformats.org/officeDocument/2006/relationships" r:embed="rId22"/>
        <a:stretch>
          <a:fillRect/>
        </a:stretch>
      </xdr:blipFill>
      <xdr:spPr>
        <a:xfrm>
          <a:off x="991658" y="29041725"/>
          <a:ext cx="666750" cy="400050"/>
        </a:xfrm>
        <a:prstGeom prst="rect">
          <a:avLst/>
        </a:prstGeom>
      </xdr:spPr>
    </xdr:pic>
    <xdr:clientData/>
  </xdr:twoCellAnchor>
  <xdr:twoCellAnchor editAs="oneCell">
    <xdr:from>
      <xdr:col>3</xdr:col>
      <xdr:colOff>9525</xdr:colOff>
      <xdr:row>75</xdr:row>
      <xdr:rowOff>9525</xdr:rowOff>
    </xdr:from>
    <xdr:to>
      <xdr:col>3</xdr:col>
      <xdr:colOff>676275</xdr:colOff>
      <xdr:row>75</xdr:row>
      <xdr:rowOff>409575</xdr:rowOff>
    </xdr:to>
    <xdr:pic>
      <xdr:nvPicPr>
        <xdr:cNvPr id="70" name="Picture 69">
          <a:extLst>
            <a:ext uri="{FF2B5EF4-FFF2-40B4-BE49-F238E27FC236}">
              <a16:creationId xmlns:a16="http://schemas.microsoft.com/office/drawing/2014/main" id="{E1431C9C-809A-47B0-87C8-6E4AC10BBB75}"/>
            </a:ext>
          </a:extLst>
        </xdr:cNvPr>
        <xdr:cNvPicPr/>
      </xdr:nvPicPr>
      <xdr:blipFill rotWithShape="1">
        <a:blip xmlns:r="http://schemas.openxmlformats.org/officeDocument/2006/relationships" r:embed="rId4"/>
        <a:stretch>
          <a:fillRect/>
        </a:stretch>
      </xdr:blipFill>
      <xdr:spPr>
        <a:xfrm>
          <a:off x="991658" y="29460825"/>
          <a:ext cx="666750" cy="400050"/>
        </a:xfrm>
        <a:prstGeom prst="rect">
          <a:avLst/>
        </a:prstGeom>
      </xdr:spPr>
    </xdr:pic>
    <xdr:clientData/>
  </xdr:twoCellAnchor>
  <xdr:twoCellAnchor editAs="oneCell">
    <xdr:from>
      <xdr:col>3</xdr:col>
      <xdr:colOff>9525</xdr:colOff>
      <xdr:row>76</xdr:row>
      <xdr:rowOff>9525</xdr:rowOff>
    </xdr:from>
    <xdr:to>
      <xdr:col>3</xdr:col>
      <xdr:colOff>676275</xdr:colOff>
      <xdr:row>76</xdr:row>
      <xdr:rowOff>409575</xdr:rowOff>
    </xdr:to>
    <xdr:pic>
      <xdr:nvPicPr>
        <xdr:cNvPr id="71" name="Picture 70">
          <a:extLst>
            <a:ext uri="{FF2B5EF4-FFF2-40B4-BE49-F238E27FC236}">
              <a16:creationId xmlns:a16="http://schemas.microsoft.com/office/drawing/2014/main" id="{EF302D6C-F939-4EF8-A44A-2B6BB886BF59}"/>
            </a:ext>
          </a:extLst>
        </xdr:cNvPr>
        <xdr:cNvPicPr/>
      </xdr:nvPicPr>
      <xdr:blipFill rotWithShape="1">
        <a:blip xmlns:r="http://schemas.openxmlformats.org/officeDocument/2006/relationships" r:embed="rId4"/>
        <a:stretch>
          <a:fillRect/>
        </a:stretch>
      </xdr:blipFill>
      <xdr:spPr>
        <a:xfrm>
          <a:off x="991658" y="29879925"/>
          <a:ext cx="666750" cy="400050"/>
        </a:xfrm>
        <a:prstGeom prst="rect">
          <a:avLst/>
        </a:prstGeom>
      </xdr:spPr>
    </xdr:pic>
    <xdr:clientData/>
  </xdr:twoCellAnchor>
  <xdr:twoCellAnchor editAs="oneCell">
    <xdr:from>
      <xdr:col>3</xdr:col>
      <xdr:colOff>9525</xdr:colOff>
      <xdr:row>77</xdr:row>
      <xdr:rowOff>9525</xdr:rowOff>
    </xdr:from>
    <xdr:to>
      <xdr:col>3</xdr:col>
      <xdr:colOff>676275</xdr:colOff>
      <xdr:row>77</xdr:row>
      <xdr:rowOff>409575</xdr:rowOff>
    </xdr:to>
    <xdr:pic>
      <xdr:nvPicPr>
        <xdr:cNvPr id="72" name="Picture 71">
          <a:extLst>
            <a:ext uri="{FF2B5EF4-FFF2-40B4-BE49-F238E27FC236}">
              <a16:creationId xmlns:a16="http://schemas.microsoft.com/office/drawing/2014/main" id="{59838E8B-7F8C-4714-9078-D872BFCB5F66}"/>
            </a:ext>
          </a:extLst>
        </xdr:cNvPr>
        <xdr:cNvPicPr/>
      </xdr:nvPicPr>
      <xdr:blipFill rotWithShape="1">
        <a:blip xmlns:r="http://schemas.openxmlformats.org/officeDocument/2006/relationships" r:embed="rId4"/>
        <a:stretch>
          <a:fillRect/>
        </a:stretch>
      </xdr:blipFill>
      <xdr:spPr>
        <a:xfrm>
          <a:off x="991658" y="30299025"/>
          <a:ext cx="666750" cy="400050"/>
        </a:xfrm>
        <a:prstGeom prst="rect">
          <a:avLst/>
        </a:prstGeom>
      </xdr:spPr>
    </xdr:pic>
    <xdr:clientData/>
  </xdr:twoCellAnchor>
  <xdr:twoCellAnchor editAs="oneCell">
    <xdr:from>
      <xdr:col>3</xdr:col>
      <xdr:colOff>9525</xdr:colOff>
      <xdr:row>78</xdr:row>
      <xdr:rowOff>9525</xdr:rowOff>
    </xdr:from>
    <xdr:to>
      <xdr:col>3</xdr:col>
      <xdr:colOff>676275</xdr:colOff>
      <xdr:row>78</xdr:row>
      <xdr:rowOff>400050</xdr:rowOff>
    </xdr:to>
    <xdr:pic>
      <xdr:nvPicPr>
        <xdr:cNvPr id="73" name="Picture 72">
          <a:extLst>
            <a:ext uri="{FF2B5EF4-FFF2-40B4-BE49-F238E27FC236}">
              <a16:creationId xmlns:a16="http://schemas.microsoft.com/office/drawing/2014/main" id="{74510C47-BF03-43E1-B78C-5CD8ACC135D6}"/>
            </a:ext>
          </a:extLst>
        </xdr:cNvPr>
        <xdr:cNvPicPr/>
      </xdr:nvPicPr>
      <xdr:blipFill rotWithShape="1">
        <a:blip xmlns:r="http://schemas.openxmlformats.org/officeDocument/2006/relationships" r:embed="rId4"/>
        <a:stretch>
          <a:fillRect/>
        </a:stretch>
      </xdr:blipFill>
      <xdr:spPr>
        <a:xfrm>
          <a:off x="991658" y="30718125"/>
          <a:ext cx="666750" cy="390525"/>
        </a:xfrm>
        <a:prstGeom prst="rect">
          <a:avLst/>
        </a:prstGeom>
      </xdr:spPr>
    </xdr:pic>
    <xdr:clientData/>
  </xdr:twoCellAnchor>
  <xdr:twoCellAnchor editAs="oneCell">
    <xdr:from>
      <xdr:col>3</xdr:col>
      <xdr:colOff>9525</xdr:colOff>
      <xdr:row>79</xdr:row>
      <xdr:rowOff>9525</xdr:rowOff>
    </xdr:from>
    <xdr:to>
      <xdr:col>3</xdr:col>
      <xdr:colOff>676275</xdr:colOff>
      <xdr:row>79</xdr:row>
      <xdr:rowOff>409575</xdr:rowOff>
    </xdr:to>
    <xdr:pic>
      <xdr:nvPicPr>
        <xdr:cNvPr id="74" name="Picture 73">
          <a:extLst>
            <a:ext uri="{FF2B5EF4-FFF2-40B4-BE49-F238E27FC236}">
              <a16:creationId xmlns:a16="http://schemas.microsoft.com/office/drawing/2014/main" id="{BCBCEC0B-5226-4BCD-A768-C40BEF0548FA}"/>
            </a:ext>
          </a:extLst>
        </xdr:cNvPr>
        <xdr:cNvPicPr/>
      </xdr:nvPicPr>
      <xdr:blipFill rotWithShape="1">
        <a:blip xmlns:r="http://schemas.openxmlformats.org/officeDocument/2006/relationships" r:embed="rId4"/>
        <a:stretch>
          <a:fillRect/>
        </a:stretch>
      </xdr:blipFill>
      <xdr:spPr>
        <a:xfrm>
          <a:off x="991658" y="31124525"/>
          <a:ext cx="666750" cy="400050"/>
        </a:xfrm>
        <a:prstGeom prst="rect">
          <a:avLst/>
        </a:prstGeom>
      </xdr:spPr>
    </xdr:pic>
    <xdr:clientData/>
  </xdr:twoCellAnchor>
  <xdr:twoCellAnchor editAs="oneCell">
    <xdr:from>
      <xdr:col>3</xdr:col>
      <xdr:colOff>9525</xdr:colOff>
      <xdr:row>80</xdr:row>
      <xdr:rowOff>9525</xdr:rowOff>
    </xdr:from>
    <xdr:to>
      <xdr:col>3</xdr:col>
      <xdr:colOff>676275</xdr:colOff>
      <xdr:row>80</xdr:row>
      <xdr:rowOff>409575</xdr:rowOff>
    </xdr:to>
    <xdr:pic>
      <xdr:nvPicPr>
        <xdr:cNvPr id="75" name="Picture 74">
          <a:extLst>
            <a:ext uri="{FF2B5EF4-FFF2-40B4-BE49-F238E27FC236}">
              <a16:creationId xmlns:a16="http://schemas.microsoft.com/office/drawing/2014/main" id="{5F633F6A-F39E-4B51-AD29-F6A504D13696}"/>
            </a:ext>
          </a:extLst>
        </xdr:cNvPr>
        <xdr:cNvPicPr/>
      </xdr:nvPicPr>
      <xdr:blipFill rotWithShape="1">
        <a:blip xmlns:r="http://schemas.openxmlformats.org/officeDocument/2006/relationships" r:embed="rId4"/>
        <a:stretch>
          <a:fillRect/>
        </a:stretch>
      </xdr:blipFill>
      <xdr:spPr>
        <a:xfrm>
          <a:off x="991658" y="31543625"/>
          <a:ext cx="666750" cy="400050"/>
        </a:xfrm>
        <a:prstGeom prst="rect">
          <a:avLst/>
        </a:prstGeom>
      </xdr:spPr>
    </xdr:pic>
    <xdr:clientData/>
  </xdr:twoCellAnchor>
  <xdr:twoCellAnchor editAs="oneCell">
    <xdr:from>
      <xdr:col>3</xdr:col>
      <xdr:colOff>9525</xdr:colOff>
      <xdr:row>81</xdr:row>
      <xdr:rowOff>9525</xdr:rowOff>
    </xdr:from>
    <xdr:to>
      <xdr:col>3</xdr:col>
      <xdr:colOff>676275</xdr:colOff>
      <xdr:row>81</xdr:row>
      <xdr:rowOff>409575</xdr:rowOff>
    </xdr:to>
    <xdr:pic>
      <xdr:nvPicPr>
        <xdr:cNvPr id="76" name="Picture 75">
          <a:extLst>
            <a:ext uri="{FF2B5EF4-FFF2-40B4-BE49-F238E27FC236}">
              <a16:creationId xmlns:a16="http://schemas.microsoft.com/office/drawing/2014/main" id="{7E009A5E-8921-454B-9064-E85FB54A0111}"/>
            </a:ext>
          </a:extLst>
        </xdr:cNvPr>
        <xdr:cNvPicPr/>
      </xdr:nvPicPr>
      <xdr:blipFill rotWithShape="1">
        <a:blip xmlns:r="http://schemas.openxmlformats.org/officeDocument/2006/relationships" r:embed="rId4"/>
        <a:stretch>
          <a:fillRect/>
        </a:stretch>
      </xdr:blipFill>
      <xdr:spPr>
        <a:xfrm>
          <a:off x="991658" y="31962725"/>
          <a:ext cx="666750" cy="400050"/>
        </a:xfrm>
        <a:prstGeom prst="rect">
          <a:avLst/>
        </a:prstGeom>
      </xdr:spPr>
    </xdr:pic>
    <xdr:clientData/>
  </xdr:twoCellAnchor>
  <xdr:twoCellAnchor editAs="oneCell">
    <xdr:from>
      <xdr:col>3</xdr:col>
      <xdr:colOff>9525</xdr:colOff>
      <xdr:row>82</xdr:row>
      <xdr:rowOff>9525</xdr:rowOff>
    </xdr:from>
    <xdr:to>
      <xdr:col>3</xdr:col>
      <xdr:colOff>676275</xdr:colOff>
      <xdr:row>82</xdr:row>
      <xdr:rowOff>409575</xdr:rowOff>
    </xdr:to>
    <xdr:pic>
      <xdr:nvPicPr>
        <xdr:cNvPr id="77" name="Picture 76">
          <a:extLst>
            <a:ext uri="{FF2B5EF4-FFF2-40B4-BE49-F238E27FC236}">
              <a16:creationId xmlns:a16="http://schemas.microsoft.com/office/drawing/2014/main" id="{11D43CD6-3968-4FC7-B06E-7F97985DA0D7}"/>
            </a:ext>
          </a:extLst>
        </xdr:cNvPr>
        <xdr:cNvPicPr/>
      </xdr:nvPicPr>
      <xdr:blipFill rotWithShape="1">
        <a:blip xmlns:r="http://schemas.openxmlformats.org/officeDocument/2006/relationships" r:embed="rId4"/>
        <a:stretch>
          <a:fillRect/>
        </a:stretch>
      </xdr:blipFill>
      <xdr:spPr>
        <a:xfrm>
          <a:off x="991658" y="32381825"/>
          <a:ext cx="666750" cy="400050"/>
        </a:xfrm>
        <a:prstGeom prst="rect">
          <a:avLst/>
        </a:prstGeom>
      </xdr:spPr>
    </xdr:pic>
    <xdr:clientData/>
  </xdr:twoCellAnchor>
  <xdr:twoCellAnchor editAs="oneCell">
    <xdr:from>
      <xdr:col>3</xdr:col>
      <xdr:colOff>9525</xdr:colOff>
      <xdr:row>83</xdr:row>
      <xdr:rowOff>9525</xdr:rowOff>
    </xdr:from>
    <xdr:to>
      <xdr:col>3</xdr:col>
      <xdr:colOff>676275</xdr:colOff>
      <xdr:row>83</xdr:row>
      <xdr:rowOff>409575</xdr:rowOff>
    </xdr:to>
    <xdr:pic>
      <xdr:nvPicPr>
        <xdr:cNvPr id="78" name="Picture 77">
          <a:extLst>
            <a:ext uri="{FF2B5EF4-FFF2-40B4-BE49-F238E27FC236}">
              <a16:creationId xmlns:a16="http://schemas.microsoft.com/office/drawing/2014/main" id="{FE1CBD20-CA7A-43BA-86A6-CAE6D323DE24}"/>
            </a:ext>
          </a:extLst>
        </xdr:cNvPr>
        <xdr:cNvPicPr/>
      </xdr:nvPicPr>
      <xdr:blipFill rotWithShape="1">
        <a:blip xmlns:r="http://schemas.openxmlformats.org/officeDocument/2006/relationships" r:embed="rId4"/>
        <a:stretch>
          <a:fillRect/>
        </a:stretch>
      </xdr:blipFill>
      <xdr:spPr>
        <a:xfrm>
          <a:off x="991658" y="32800925"/>
          <a:ext cx="666750" cy="400050"/>
        </a:xfrm>
        <a:prstGeom prst="rect">
          <a:avLst/>
        </a:prstGeom>
      </xdr:spPr>
    </xdr:pic>
    <xdr:clientData/>
  </xdr:twoCellAnchor>
  <xdr:twoCellAnchor editAs="oneCell">
    <xdr:from>
      <xdr:col>3</xdr:col>
      <xdr:colOff>9525</xdr:colOff>
      <xdr:row>84</xdr:row>
      <xdr:rowOff>9525</xdr:rowOff>
    </xdr:from>
    <xdr:to>
      <xdr:col>3</xdr:col>
      <xdr:colOff>676275</xdr:colOff>
      <xdr:row>84</xdr:row>
      <xdr:rowOff>409575</xdr:rowOff>
    </xdr:to>
    <xdr:pic>
      <xdr:nvPicPr>
        <xdr:cNvPr id="79" name="Picture 78">
          <a:extLst>
            <a:ext uri="{FF2B5EF4-FFF2-40B4-BE49-F238E27FC236}">
              <a16:creationId xmlns:a16="http://schemas.microsoft.com/office/drawing/2014/main" id="{35D6C948-588C-4BA0-B577-5CAB907AAB85}"/>
            </a:ext>
          </a:extLst>
        </xdr:cNvPr>
        <xdr:cNvPicPr/>
      </xdr:nvPicPr>
      <xdr:blipFill rotWithShape="1">
        <a:blip xmlns:r="http://schemas.openxmlformats.org/officeDocument/2006/relationships" r:embed="rId4"/>
        <a:stretch>
          <a:fillRect/>
        </a:stretch>
      </xdr:blipFill>
      <xdr:spPr>
        <a:xfrm>
          <a:off x="991658" y="33220025"/>
          <a:ext cx="666750" cy="400050"/>
        </a:xfrm>
        <a:prstGeom prst="rect">
          <a:avLst/>
        </a:prstGeom>
      </xdr:spPr>
    </xdr:pic>
    <xdr:clientData/>
  </xdr:twoCellAnchor>
  <xdr:twoCellAnchor editAs="oneCell">
    <xdr:from>
      <xdr:col>3</xdr:col>
      <xdr:colOff>9525</xdr:colOff>
      <xdr:row>85</xdr:row>
      <xdr:rowOff>9525</xdr:rowOff>
    </xdr:from>
    <xdr:to>
      <xdr:col>3</xdr:col>
      <xdr:colOff>676275</xdr:colOff>
      <xdr:row>85</xdr:row>
      <xdr:rowOff>400050</xdr:rowOff>
    </xdr:to>
    <xdr:pic>
      <xdr:nvPicPr>
        <xdr:cNvPr id="80" name="Picture 79">
          <a:extLst>
            <a:ext uri="{FF2B5EF4-FFF2-40B4-BE49-F238E27FC236}">
              <a16:creationId xmlns:a16="http://schemas.microsoft.com/office/drawing/2014/main" id="{3E8845A3-5548-4985-B7C7-618AD5BD52C5}"/>
            </a:ext>
          </a:extLst>
        </xdr:cNvPr>
        <xdr:cNvPicPr/>
      </xdr:nvPicPr>
      <xdr:blipFill rotWithShape="1">
        <a:blip xmlns:r="http://schemas.openxmlformats.org/officeDocument/2006/relationships" r:embed="rId4"/>
        <a:stretch>
          <a:fillRect/>
        </a:stretch>
      </xdr:blipFill>
      <xdr:spPr>
        <a:xfrm>
          <a:off x="991658" y="33639125"/>
          <a:ext cx="666750" cy="390525"/>
        </a:xfrm>
        <a:prstGeom prst="rect">
          <a:avLst/>
        </a:prstGeom>
      </xdr:spPr>
    </xdr:pic>
    <xdr:clientData/>
  </xdr:twoCellAnchor>
  <xdr:twoCellAnchor editAs="oneCell">
    <xdr:from>
      <xdr:col>3</xdr:col>
      <xdr:colOff>9525</xdr:colOff>
      <xdr:row>86</xdr:row>
      <xdr:rowOff>9525</xdr:rowOff>
    </xdr:from>
    <xdr:to>
      <xdr:col>3</xdr:col>
      <xdr:colOff>676275</xdr:colOff>
      <xdr:row>86</xdr:row>
      <xdr:rowOff>409575</xdr:rowOff>
    </xdr:to>
    <xdr:pic>
      <xdr:nvPicPr>
        <xdr:cNvPr id="81" name="Picture 80">
          <a:extLst>
            <a:ext uri="{FF2B5EF4-FFF2-40B4-BE49-F238E27FC236}">
              <a16:creationId xmlns:a16="http://schemas.microsoft.com/office/drawing/2014/main" id="{C66C7C56-1F62-4B7E-B82C-82E0CACAA3D0}"/>
            </a:ext>
          </a:extLst>
        </xdr:cNvPr>
        <xdr:cNvPicPr/>
      </xdr:nvPicPr>
      <xdr:blipFill rotWithShape="1">
        <a:blip xmlns:r="http://schemas.openxmlformats.org/officeDocument/2006/relationships" r:embed="rId4"/>
        <a:stretch>
          <a:fillRect/>
        </a:stretch>
      </xdr:blipFill>
      <xdr:spPr>
        <a:xfrm>
          <a:off x="991658" y="34045525"/>
          <a:ext cx="666750" cy="400050"/>
        </a:xfrm>
        <a:prstGeom prst="rect">
          <a:avLst/>
        </a:prstGeom>
      </xdr:spPr>
    </xdr:pic>
    <xdr:clientData/>
  </xdr:twoCellAnchor>
  <xdr:twoCellAnchor editAs="oneCell">
    <xdr:from>
      <xdr:col>3</xdr:col>
      <xdr:colOff>9525</xdr:colOff>
      <xdr:row>87</xdr:row>
      <xdr:rowOff>9525</xdr:rowOff>
    </xdr:from>
    <xdr:to>
      <xdr:col>3</xdr:col>
      <xdr:colOff>676275</xdr:colOff>
      <xdr:row>87</xdr:row>
      <xdr:rowOff>409575</xdr:rowOff>
    </xdr:to>
    <xdr:pic>
      <xdr:nvPicPr>
        <xdr:cNvPr id="82" name="Picture 81">
          <a:extLst>
            <a:ext uri="{FF2B5EF4-FFF2-40B4-BE49-F238E27FC236}">
              <a16:creationId xmlns:a16="http://schemas.microsoft.com/office/drawing/2014/main" id="{CBB111A7-C131-48D2-B1FA-A6DC5E9E0CEC}"/>
            </a:ext>
          </a:extLst>
        </xdr:cNvPr>
        <xdr:cNvPicPr/>
      </xdr:nvPicPr>
      <xdr:blipFill rotWithShape="1">
        <a:blip xmlns:r="http://schemas.openxmlformats.org/officeDocument/2006/relationships" r:embed="rId4"/>
        <a:stretch>
          <a:fillRect/>
        </a:stretch>
      </xdr:blipFill>
      <xdr:spPr>
        <a:xfrm>
          <a:off x="991658" y="34464625"/>
          <a:ext cx="666750" cy="400050"/>
        </a:xfrm>
        <a:prstGeom prst="rect">
          <a:avLst/>
        </a:prstGeom>
      </xdr:spPr>
    </xdr:pic>
    <xdr:clientData/>
  </xdr:twoCellAnchor>
  <xdr:twoCellAnchor editAs="oneCell">
    <xdr:from>
      <xdr:col>3</xdr:col>
      <xdr:colOff>9525</xdr:colOff>
      <xdr:row>88</xdr:row>
      <xdr:rowOff>9525</xdr:rowOff>
    </xdr:from>
    <xdr:to>
      <xdr:col>3</xdr:col>
      <xdr:colOff>676275</xdr:colOff>
      <xdr:row>88</xdr:row>
      <xdr:rowOff>409575</xdr:rowOff>
    </xdr:to>
    <xdr:pic>
      <xdr:nvPicPr>
        <xdr:cNvPr id="83" name="Picture 82">
          <a:extLst>
            <a:ext uri="{FF2B5EF4-FFF2-40B4-BE49-F238E27FC236}">
              <a16:creationId xmlns:a16="http://schemas.microsoft.com/office/drawing/2014/main" id="{221619DE-956D-4ADC-9095-275ECE189BD0}"/>
            </a:ext>
          </a:extLst>
        </xdr:cNvPr>
        <xdr:cNvPicPr/>
      </xdr:nvPicPr>
      <xdr:blipFill rotWithShape="1">
        <a:blip xmlns:r="http://schemas.openxmlformats.org/officeDocument/2006/relationships" r:embed="rId4"/>
        <a:stretch>
          <a:fillRect/>
        </a:stretch>
      </xdr:blipFill>
      <xdr:spPr>
        <a:xfrm>
          <a:off x="991658" y="34883725"/>
          <a:ext cx="666750" cy="400050"/>
        </a:xfrm>
        <a:prstGeom prst="rect">
          <a:avLst/>
        </a:prstGeom>
      </xdr:spPr>
    </xdr:pic>
    <xdr:clientData/>
  </xdr:twoCellAnchor>
  <xdr:twoCellAnchor editAs="oneCell">
    <xdr:from>
      <xdr:col>3</xdr:col>
      <xdr:colOff>9525</xdr:colOff>
      <xdr:row>89</xdr:row>
      <xdr:rowOff>9525</xdr:rowOff>
    </xdr:from>
    <xdr:to>
      <xdr:col>3</xdr:col>
      <xdr:colOff>676275</xdr:colOff>
      <xdr:row>89</xdr:row>
      <xdr:rowOff>409575</xdr:rowOff>
    </xdr:to>
    <xdr:pic>
      <xdr:nvPicPr>
        <xdr:cNvPr id="84" name="Picture 83">
          <a:extLst>
            <a:ext uri="{FF2B5EF4-FFF2-40B4-BE49-F238E27FC236}">
              <a16:creationId xmlns:a16="http://schemas.microsoft.com/office/drawing/2014/main" id="{7BD688B7-4524-498D-8D48-0514DE66DED8}"/>
            </a:ext>
          </a:extLst>
        </xdr:cNvPr>
        <xdr:cNvPicPr/>
      </xdr:nvPicPr>
      <xdr:blipFill rotWithShape="1">
        <a:blip xmlns:r="http://schemas.openxmlformats.org/officeDocument/2006/relationships" r:embed="rId4"/>
        <a:stretch>
          <a:fillRect/>
        </a:stretch>
      </xdr:blipFill>
      <xdr:spPr>
        <a:xfrm>
          <a:off x="991658" y="35302825"/>
          <a:ext cx="666750" cy="400050"/>
        </a:xfrm>
        <a:prstGeom prst="rect">
          <a:avLst/>
        </a:prstGeom>
      </xdr:spPr>
    </xdr:pic>
    <xdr:clientData/>
  </xdr:twoCellAnchor>
  <xdr:twoCellAnchor editAs="oneCell">
    <xdr:from>
      <xdr:col>3</xdr:col>
      <xdr:colOff>9525</xdr:colOff>
      <xdr:row>90</xdr:row>
      <xdr:rowOff>9525</xdr:rowOff>
    </xdr:from>
    <xdr:to>
      <xdr:col>3</xdr:col>
      <xdr:colOff>676275</xdr:colOff>
      <xdr:row>90</xdr:row>
      <xdr:rowOff>409575</xdr:rowOff>
    </xdr:to>
    <xdr:pic>
      <xdr:nvPicPr>
        <xdr:cNvPr id="85" name="Picture 84">
          <a:extLst>
            <a:ext uri="{FF2B5EF4-FFF2-40B4-BE49-F238E27FC236}">
              <a16:creationId xmlns:a16="http://schemas.microsoft.com/office/drawing/2014/main" id="{D6F9A34B-D21A-469B-9DC6-0E7BFD67619E}"/>
            </a:ext>
          </a:extLst>
        </xdr:cNvPr>
        <xdr:cNvPicPr/>
      </xdr:nvPicPr>
      <xdr:blipFill rotWithShape="1">
        <a:blip xmlns:r="http://schemas.openxmlformats.org/officeDocument/2006/relationships" r:embed="rId4"/>
        <a:stretch>
          <a:fillRect/>
        </a:stretch>
      </xdr:blipFill>
      <xdr:spPr>
        <a:xfrm>
          <a:off x="991658" y="35721925"/>
          <a:ext cx="666750" cy="400050"/>
        </a:xfrm>
        <a:prstGeom prst="rect">
          <a:avLst/>
        </a:prstGeom>
      </xdr:spPr>
    </xdr:pic>
    <xdr:clientData/>
  </xdr:twoCellAnchor>
  <xdr:twoCellAnchor editAs="oneCell">
    <xdr:from>
      <xdr:col>3</xdr:col>
      <xdr:colOff>9525</xdr:colOff>
      <xdr:row>91</xdr:row>
      <xdr:rowOff>9525</xdr:rowOff>
    </xdr:from>
    <xdr:to>
      <xdr:col>3</xdr:col>
      <xdr:colOff>676275</xdr:colOff>
      <xdr:row>91</xdr:row>
      <xdr:rowOff>400050</xdr:rowOff>
    </xdr:to>
    <xdr:pic>
      <xdr:nvPicPr>
        <xdr:cNvPr id="86" name="Picture 85">
          <a:extLst>
            <a:ext uri="{FF2B5EF4-FFF2-40B4-BE49-F238E27FC236}">
              <a16:creationId xmlns:a16="http://schemas.microsoft.com/office/drawing/2014/main" id="{1F1C816B-5FAE-497C-8E1A-E4C5A00F19E1}"/>
            </a:ext>
          </a:extLst>
        </xdr:cNvPr>
        <xdr:cNvPicPr/>
      </xdr:nvPicPr>
      <xdr:blipFill rotWithShape="1">
        <a:blip xmlns:r="http://schemas.openxmlformats.org/officeDocument/2006/relationships" r:embed="rId4"/>
        <a:stretch>
          <a:fillRect/>
        </a:stretch>
      </xdr:blipFill>
      <xdr:spPr>
        <a:xfrm>
          <a:off x="991658" y="36141025"/>
          <a:ext cx="666750" cy="390525"/>
        </a:xfrm>
        <a:prstGeom prst="rect">
          <a:avLst/>
        </a:prstGeom>
      </xdr:spPr>
    </xdr:pic>
    <xdr:clientData/>
  </xdr:twoCellAnchor>
  <xdr:twoCellAnchor editAs="oneCell">
    <xdr:from>
      <xdr:col>3</xdr:col>
      <xdr:colOff>9525</xdr:colOff>
      <xdr:row>92</xdr:row>
      <xdr:rowOff>9525</xdr:rowOff>
    </xdr:from>
    <xdr:to>
      <xdr:col>3</xdr:col>
      <xdr:colOff>676275</xdr:colOff>
      <xdr:row>92</xdr:row>
      <xdr:rowOff>409575</xdr:rowOff>
    </xdr:to>
    <xdr:pic>
      <xdr:nvPicPr>
        <xdr:cNvPr id="87" name="Picture 86">
          <a:extLst>
            <a:ext uri="{FF2B5EF4-FFF2-40B4-BE49-F238E27FC236}">
              <a16:creationId xmlns:a16="http://schemas.microsoft.com/office/drawing/2014/main" id="{179CF154-1A35-4EEE-8DBE-DEFBB9BDFB33}"/>
            </a:ext>
          </a:extLst>
        </xdr:cNvPr>
        <xdr:cNvPicPr/>
      </xdr:nvPicPr>
      <xdr:blipFill rotWithShape="1">
        <a:blip xmlns:r="http://schemas.openxmlformats.org/officeDocument/2006/relationships" r:embed="rId4"/>
        <a:stretch>
          <a:fillRect/>
        </a:stretch>
      </xdr:blipFill>
      <xdr:spPr>
        <a:xfrm>
          <a:off x="991658" y="36547425"/>
          <a:ext cx="666750" cy="400050"/>
        </a:xfrm>
        <a:prstGeom prst="rect">
          <a:avLst/>
        </a:prstGeom>
      </xdr:spPr>
    </xdr:pic>
    <xdr:clientData/>
  </xdr:twoCellAnchor>
  <xdr:twoCellAnchor editAs="oneCell">
    <xdr:from>
      <xdr:col>3</xdr:col>
      <xdr:colOff>9525</xdr:colOff>
      <xdr:row>93</xdr:row>
      <xdr:rowOff>9525</xdr:rowOff>
    </xdr:from>
    <xdr:to>
      <xdr:col>3</xdr:col>
      <xdr:colOff>676275</xdr:colOff>
      <xdr:row>93</xdr:row>
      <xdr:rowOff>409575</xdr:rowOff>
    </xdr:to>
    <xdr:pic>
      <xdr:nvPicPr>
        <xdr:cNvPr id="88" name="Picture 87">
          <a:extLst>
            <a:ext uri="{FF2B5EF4-FFF2-40B4-BE49-F238E27FC236}">
              <a16:creationId xmlns:a16="http://schemas.microsoft.com/office/drawing/2014/main" id="{310F2418-938F-4F60-81A1-DA0CEFCC758C}"/>
            </a:ext>
          </a:extLst>
        </xdr:cNvPr>
        <xdr:cNvPicPr/>
      </xdr:nvPicPr>
      <xdr:blipFill rotWithShape="1">
        <a:blip xmlns:r="http://schemas.openxmlformats.org/officeDocument/2006/relationships" r:embed="rId4"/>
        <a:stretch>
          <a:fillRect/>
        </a:stretch>
      </xdr:blipFill>
      <xdr:spPr>
        <a:xfrm>
          <a:off x="991658" y="36966525"/>
          <a:ext cx="666750" cy="400050"/>
        </a:xfrm>
        <a:prstGeom prst="rect">
          <a:avLst/>
        </a:prstGeom>
      </xdr:spPr>
    </xdr:pic>
    <xdr:clientData/>
  </xdr:twoCellAnchor>
  <xdr:twoCellAnchor editAs="oneCell">
    <xdr:from>
      <xdr:col>3</xdr:col>
      <xdr:colOff>9525</xdr:colOff>
      <xdr:row>94</xdr:row>
      <xdr:rowOff>9525</xdr:rowOff>
    </xdr:from>
    <xdr:to>
      <xdr:col>3</xdr:col>
      <xdr:colOff>676275</xdr:colOff>
      <xdr:row>94</xdr:row>
      <xdr:rowOff>409575</xdr:rowOff>
    </xdr:to>
    <xdr:pic>
      <xdr:nvPicPr>
        <xdr:cNvPr id="89" name="Picture 88">
          <a:extLst>
            <a:ext uri="{FF2B5EF4-FFF2-40B4-BE49-F238E27FC236}">
              <a16:creationId xmlns:a16="http://schemas.microsoft.com/office/drawing/2014/main" id="{5320E000-CACE-42D8-9641-06573E09D66B}"/>
            </a:ext>
          </a:extLst>
        </xdr:cNvPr>
        <xdr:cNvPicPr/>
      </xdr:nvPicPr>
      <xdr:blipFill rotWithShape="1">
        <a:blip xmlns:r="http://schemas.openxmlformats.org/officeDocument/2006/relationships" r:embed="rId4"/>
        <a:stretch>
          <a:fillRect/>
        </a:stretch>
      </xdr:blipFill>
      <xdr:spPr>
        <a:xfrm>
          <a:off x="991658" y="37385625"/>
          <a:ext cx="666750" cy="400050"/>
        </a:xfrm>
        <a:prstGeom prst="rect">
          <a:avLst/>
        </a:prstGeom>
      </xdr:spPr>
    </xdr:pic>
    <xdr:clientData/>
  </xdr:twoCellAnchor>
  <xdr:twoCellAnchor editAs="oneCell">
    <xdr:from>
      <xdr:col>3</xdr:col>
      <xdr:colOff>9525</xdr:colOff>
      <xdr:row>95</xdr:row>
      <xdr:rowOff>9525</xdr:rowOff>
    </xdr:from>
    <xdr:to>
      <xdr:col>3</xdr:col>
      <xdr:colOff>676275</xdr:colOff>
      <xdr:row>95</xdr:row>
      <xdr:rowOff>409575</xdr:rowOff>
    </xdr:to>
    <xdr:pic>
      <xdr:nvPicPr>
        <xdr:cNvPr id="90" name="Picture 89">
          <a:extLst>
            <a:ext uri="{FF2B5EF4-FFF2-40B4-BE49-F238E27FC236}">
              <a16:creationId xmlns:a16="http://schemas.microsoft.com/office/drawing/2014/main" id="{C70B38E1-7A78-4A5D-A765-88AABDFEF5B9}"/>
            </a:ext>
          </a:extLst>
        </xdr:cNvPr>
        <xdr:cNvPicPr/>
      </xdr:nvPicPr>
      <xdr:blipFill rotWithShape="1">
        <a:blip xmlns:r="http://schemas.openxmlformats.org/officeDocument/2006/relationships" r:embed="rId4"/>
        <a:stretch>
          <a:fillRect/>
        </a:stretch>
      </xdr:blipFill>
      <xdr:spPr>
        <a:xfrm>
          <a:off x="991658" y="37804725"/>
          <a:ext cx="666750" cy="400050"/>
        </a:xfrm>
        <a:prstGeom prst="rect">
          <a:avLst/>
        </a:prstGeom>
      </xdr:spPr>
    </xdr:pic>
    <xdr:clientData/>
  </xdr:twoCellAnchor>
  <xdr:twoCellAnchor editAs="oneCell">
    <xdr:from>
      <xdr:col>3</xdr:col>
      <xdr:colOff>9525</xdr:colOff>
      <xdr:row>96</xdr:row>
      <xdr:rowOff>9525</xdr:rowOff>
    </xdr:from>
    <xdr:to>
      <xdr:col>3</xdr:col>
      <xdr:colOff>676275</xdr:colOff>
      <xdr:row>96</xdr:row>
      <xdr:rowOff>409575</xdr:rowOff>
    </xdr:to>
    <xdr:pic>
      <xdr:nvPicPr>
        <xdr:cNvPr id="91" name="Picture 90">
          <a:extLst>
            <a:ext uri="{FF2B5EF4-FFF2-40B4-BE49-F238E27FC236}">
              <a16:creationId xmlns:a16="http://schemas.microsoft.com/office/drawing/2014/main" id="{497CBFF8-D4B9-4BE0-AA95-B4323A1A516D}"/>
            </a:ext>
          </a:extLst>
        </xdr:cNvPr>
        <xdr:cNvPicPr/>
      </xdr:nvPicPr>
      <xdr:blipFill rotWithShape="1">
        <a:blip xmlns:r="http://schemas.openxmlformats.org/officeDocument/2006/relationships" r:embed="rId4"/>
        <a:stretch>
          <a:fillRect/>
        </a:stretch>
      </xdr:blipFill>
      <xdr:spPr>
        <a:xfrm>
          <a:off x="991658" y="38223825"/>
          <a:ext cx="666750" cy="400050"/>
        </a:xfrm>
        <a:prstGeom prst="rect">
          <a:avLst/>
        </a:prstGeom>
      </xdr:spPr>
    </xdr:pic>
    <xdr:clientData/>
  </xdr:twoCellAnchor>
  <xdr:twoCellAnchor editAs="oneCell">
    <xdr:from>
      <xdr:col>3</xdr:col>
      <xdr:colOff>9525</xdr:colOff>
      <xdr:row>97</xdr:row>
      <xdr:rowOff>9525</xdr:rowOff>
    </xdr:from>
    <xdr:to>
      <xdr:col>3</xdr:col>
      <xdr:colOff>676275</xdr:colOff>
      <xdr:row>97</xdr:row>
      <xdr:rowOff>400050</xdr:rowOff>
    </xdr:to>
    <xdr:pic>
      <xdr:nvPicPr>
        <xdr:cNvPr id="92" name="Picture 91">
          <a:extLst>
            <a:ext uri="{FF2B5EF4-FFF2-40B4-BE49-F238E27FC236}">
              <a16:creationId xmlns:a16="http://schemas.microsoft.com/office/drawing/2014/main" id="{9C5CEF39-1D56-4EB5-AF7F-504233E7A22C}"/>
            </a:ext>
          </a:extLst>
        </xdr:cNvPr>
        <xdr:cNvPicPr/>
      </xdr:nvPicPr>
      <xdr:blipFill rotWithShape="1">
        <a:blip xmlns:r="http://schemas.openxmlformats.org/officeDocument/2006/relationships" r:embed="rId4"/>
        <a:stretch>
          <a:fillRect/>
        </a:stretch>
      </xdr:blipFill>
      <xdr:spPr>
        <a:xfrm>
          <a:off x="991658" y="38642925"/>
          <a:ext cx="666750" cy="390525"/>
        </a:xfrm>
        <a:prstGeom prst="rect">
          <a:avLst/>
        </a:prstGeom>
      </xdr:spPr>
    </xdr:pic>
    <xdr:clientData/>
  </xdr:twoCellAnchor>
  <xdr:twoCellAnchor editAs="oneCell">
    <xdr:from>
      <xdr:col>3</xdr:col>
      <xdr:colOff>9525</xdr:colOff>
      <xdr:row>98</xdr:row>
      <xdr:rowOff>9525</xdr:rowOff>
    </xdr:from>
    <xdr:to>
      <xdr:col>3</xdr:col>
      <xdr:colOff>676275</xdr:colOff>
      <xdr:row>98</xdr:row>
      <xdr:rowOff>409575</xdr:rowOff>
    </xdr:to>
    <xdr:pic>
      <xdr:nvPicPr>
        <xdr:cNvPr id="93" name="Picture 92">
          <a:extLst>
            <a:ext uri="{FF2B5EF4-FFF2-40B4-BE49-F238E27FC236}">
              <a16:creationId xmlns:a16="http://schemas.microsoft.com/office/drawing/2014/main" id="{41BE6352-CDFF-455C-A128-581B91B1D2A3}"/>
            </a:ext>
          </a:extLst>
        </xdr:cNvPr>
        <xdr:cNvPicPr/>
      </xdr:nvPicPr>
      <xdr:blipFill rotWithShape="1">
        <a:blip xmlns:r="http://schemas.openxmlformats.org/officeDocument/2006/relationships" r:embed="rId4"/>
        <a:stretch>
          <a:fillRect/>
        </a:stretch>
      </xdr:blipFill>
      <xdr:spPr>
        <a:xfrm>
          <a:off x="991658" y="39049325"/>
          <a:ext cx="666750" cy="400050"/>
        </a:xfrm>
        <a:prstGeom prst="rect">
          <a:avLst/>
        </a:prstGeom>
      </xdr:spPr>
    </xdr:pic>
    <xdr:clientData/>
  </xdr:twoCellAnchor>
  <xdr:twoCellAnchor editAs="oneCell">
    <xdr:from>
      <xdr:col>3</xdr:col>
      <xdr:colOff>9525</xdr:colOff>
      <xdr:row>99</xdr:row>
      <xdr:rowOff>9525</xdr:rowOff>
    </xdr:from>
    <xdr:to>
      <xdr:col>3</xdr:col>
      <xdr:colOff>676275</xdr:colOff>
      <xdr:row>99</xdr:row>
      <xdr:rowOff>409575</xdr:rowOff>
    </xdr:to>
    <xdr:pic>
      <xdr:nvPicPr>
        <xdr:cNvPr id="94" name="Picture 93">
          <a:extLst>
            <a:ext uri="{FF2B5EF4-FFF2-40B4-BE49-F238E27FC236}">
              <a16:creationId xmlns:a16="http://schemas.microsoft.com/office/drawing/2014/main" id="{D26AEC3C-DA15-4939-9600-BD09DA8B8648}"/>
            </a:ext>
          </a:extLst>
        </xdr:cNvPr>
        <xdr:cNvPicPr/>
      </xdr:nvPicPr>
      <xdr:blipFill rotWithShape="1">
        <a:blip xmlns:r="http://schemas.openxmlformats.org/officeDocument/2006/relationships" r:embed="rId4"/>
        <a:stretch>
          <a:fillRect/>
        </a:stretch>
      </xdr:blipFill>
      <xdr:spPr>
        <a:xfrm>
          <a:off x="991658" y="39468425"/>
          <a:ext cx="666750" cy="400050"/>
        </a:xfrm>
        <a:prstGeom prst="rect">
          <a:avLst/>
        </a:prstGeom>
      </xdr:spPr>
    </xdr:pic>
    <xdr:clientData/>
  </xdr:twoCellAnchor>
  <xdr:twoCellAnchor editAs="oneCell">
    <xdr:from>
      <xdr:col>3</xdr:col>
      <xdr:colOff>9525</xdr:colOff>
      <xdr:row>100</xdr:row>
      <xdr:rowOff>9525</xdr:rowOff>
    </xdr:from>
    <xdr:to>
      <xdr:col>3</xdr:col>
      <xdr:colOff>676275</xdr:colOff>
      <xdr:row>100</xdr:row>
      <xdr:rowOff>409575</xdr:rowOff>
    </xdr:to>
    <xdr:pic>
      <xdr:nvPicPr>
        <xdr:cNvPr id="95" name="Picture 94">
          <a:extLst>
            <a:ext uri="{FF2B5EF4-FFF2-40B4-BE49-F238E27FC236}">
              <a16:creationId xmlns:a16="http://schemas.microsoft.com/office/drawing/2014/main" id="{385F0C8C-1B4D-4205-8B1D-0CC97642BBE2}"/>
            </a:ext>
          </a:extLst>
        </xdr:cNvPr>
        <xdr:cNvPicPr/>
      </xdr:nvPicPr>
      <xdr:blipFill rotWithShape="1">
        <a:blip xmlns:r="http://schemas.openxmlformats.org/officeDocument/2006/relationships" r:embed="rId4"/>
        <a:stretch>
          <a:fillRect/>
        </a:stretch>
      </xdr:blipFill>
      <xdr:spPr>
        <a:xfrm>
          <a:off x="991658" y="39887525"/>
          <a:ext cx="666750" cy="400050"/>
        </a:xfrm>
        <a:prstGeom prst="rect">
          <a:avLst/>
        </a:prstGeom>
      </xdr:spPr>
    </xdr:pic>
    <xdr:clientData/>
  </xdr:twoCellAnchor>
  <xdr:twoCellAnchor editAs="oneCell">
    <xdr:from>
      <xdr:col>3</xdr:col>
      <xdr:colOff>9525</xdr:colOff>
      <xdr:row>101</xdr:row>
      <xdr:rowOff>9525</xdr:rowOff>
    </xdr:from>
    <xdr:to>
      <xdr:col>3</xdr:col>
      <xdr:colOff>676275</xdr:colOff>
      <xdr:row>101</xdr:row>
      <xdr:rowOff>409575</xdr:rowOff>
    </xdr:to>
    <xdr:pic>
      <xdr:nvPicPr>
        <xdr:cNvPr id="96" name="Picture 95">
          <a:extLst>
            <a:ext uri="{FF2B5EF4-FFF2-40B4-BE49-F238E27FC236}">
              <a16:creationId xmlns:a16="http://schemas.microsoft.com/office/drawing/2014/main" id="{C97E5560-9880-424F-B5ED-3C1B2710FBFE}"/>
            </a:ext>
          </a:extLst>
        </xdr:cNvPr>
        <xdr:cNvPicPr/>
      </xdr:nvPicPr>
      <xdr:blipFill rotWithShape="1">
        <a:blip xmlns:r="http://schemas.openxmlformats.org/officeDocument/2006/relationships" r:embed="rId4"/>
        <a:stretch>
          <a:fillRect/>
        </a:stretch>
      </xdr:blipFill>
      <xdr:spPr>
        <a:xfrm>
          <a:off x="991658" y="40306625"/>
          <a:ext cx="666750" cy="400050"/>
        </a:xfrm>
        <a:prstGeom prst="rect">
          <a:avLst/>
        </a:prstGeom>
      </xdr:spPr>
    </xdr:pic>
    <xdr:clientData/>
  </xdr:twoCellAnchor>
  <xdr:twoCellAnchor editAs="oneCell">
    <xdr:from>
      <xdr:col>3</xdr:col>
      <xdr:colOff>9525</xdr:colOff>
      <xdr:row>102</xdr:row>
      <xdr:rowOff>9525</xdr:rowOff>
    </xdr:from>
    <xdr:to>
      <xdr:col>3</xdr:col>
      <xdr:colOff>676275</xdr:colOff>
      <xdr:row>102</xdr:row>
      <xdr:rowOff>409575</xdr:rowOff>
    </xdr:to>
    <xdr:pic>
      <xdr:nvPicPr>
        <xdr:cNvPr id="97" name="Picture 96">
          <a:extLst>
            <a:ext uri="{FF2B5EF4-FFF2-40B4-BE49-F238E27FC236}">
              <a16:creationId xmlns:a16="http://schemas.microsoft.com/office/drawing/2014/main" id="{DFE081B8-64D2-434C-B5FD-482A5FECED38}"/>
            </a:ext>
          </a:extLst>
        </xdr:cNvPr>
        <xdr:cNvPicPr/>
      </xdr:nvPicPr>
      <xdr:blipFill rotWithShape="1">
        <a:blip xmlns:r="http://schemas.openxmlformats.org/officeDocument/2006/relationships" r:embed="rId4"/>
        <a:stretch>
          <a:fillRect/>
        </a:stretch>
      </xdr:blipFill>
      <xdr:spPr>
        <a:xfrm>
          <a:off x="991658" y="40725725"/>
          <a:ext cx="666750" cy="400050"/>
        </a:xfrm>
        <a:prstGeom prst="rect">
          <a:avLst/>
        </a:prstGeom>
      </xdr:spPr>
    </xdr:pic>
    <xdr:clientData/>
  </xdr:twoCellAnchor>
  <xdr:twoCellAnchor editAs="oneCell">
    <xdr:from>
      <xdr:col>3</xdr:col>
      <xdr:colOff>9525</xdr:colOff>
      <xdr:row>103</xdr:row>
      <xdr:rowOff>9525</xdr:rowOff>
    </xdr:from>
    <xdr:to>
      <xdr:col>3</xdr:col>
      <xdr:colOff>676275</xdr:colOff>
      <xdr:row>103</xdr:row>
      <xdr:rowOff>400050</xdr:rowOff>
    </xdr:to>
    <xdr:pic>
      <xdr:nvPicPr>
        <xdr:cNvPr id="98" name="Picture 97">
          <a:extLst>
            <a:ext uri="{FF2B5EF4-FFF2-40B4-BE49-F238E27FC236}">
              <a16:creationId xmlns:a16="http://schemas.microsoft.com/office/drawing/2014/main" id="{BB35616B-7E38-4648-8DB1-62FC19E74496}"/>
            </a:ext>
          </a:extLst>
        </xdr:cNvPr>
        <xdr:cNvPicPr/>
      </xdr:nvPicPr>
      <xdr:blipFill rotWithShape="1">
        <a:blip xmlns:r="http://schemas.openxmlformats.org/officeDocument/2006/relationships" r:embed="rId4"/>
        <a:stretch>
          <a:fillRect/>
        </a:stretch>
      </xdr:blipFill>
      <xdr:spPr>
        <a:xfrm>
          <a:off x="991658" y="41144825"/>
          <a:ext cx="666750" cy="390525"/>
        </a:xfrm>
        <a:prstGeom prst="rect">
          <a:avLst/>
        </a:prstGeom>
      </xdr:spPr>
    </xdr:pic>
    <xdr:clientData/>
  </xdr:twoCellAnchor>
  <xdr:twoCellAnchor editAs="oneCell">
    <xdr:from>
      <xdr:col>3</xdr:col>
      <xdr:colOff>9525</xdr:colOff>
      <xdr:row>104</xdr:row>
      <xdr:rowOff>9525</xdr:rowOff>
    </xdr:from>
    <xdr:to>
      <xdr:col>3</xdr:col>
      <xdr:colOff>676275</xdr:colOff>
      <xdr:row>104</xdr:row>
      <xdr:rowOff>409575</xdr:rowOff>
    </xdr:to>
    <xdr:pic>
      <xdr:nvPicPr>
        <xdr:cNvPr id="99" name="Picture 98">
          <a:extLst>
            <a:ext uri="{FF2B5EF4-FFF2-40B4-BE49-F238E27FC236}">
              <a16:creationId xmlns:a16="http://schemas.microsoft.com/office/drawing/2014/main" id="{174B0576-4086-421E-99E0-A603771854F2}"/>
            </a:ext>
          </a:extLst>
        </xdr:cNvPr>
        <xdr:cNvPicPr/>
      </xdr:nvPicPr>
      <xdr:blipFill rotWithShape="1">
        <a:blip xmlns:r="http://schemas.openxmlformats.org/officeDocument/2006/relationships" r:embed="rId4"/>
        <a:stretch>
          <a:fillRect/>
        </a:stretch>
      </xdr:blipFill>
      <xdr:spPr>
        <a:xfrm>
          <a:off x="991658" y="41551225"/>
          <a:ext cx="666750" cy="400050"/>
        </a:xfrm>
        <a:prstGeom prst="rect">
          <a:avLst/>
        </a:prstGeom>
      </xdr:spPr>
    </xdr:pic>
    <xdr:clientData/>
  </xdr:twoCellAnchor>
  <xdr:twoCellAnchor editAs="oneCell">
    <xdr:from>
      <xdr:col>3</xdr:col>
      <xdr:colOff>9525</xdr:colOff>
      <xdr:row>105</xdr:row>
      <xdr:rowOff>9525</xdr:rowOff>
    </xdr:from>
    <xdr:to>
      <xdr:col>3</xdr:col>
      <xdr:colOff>676275</xdr:colOff>
      <xdr:row>105</xdr:row>
      <xdr:rowOff>409575</xdr:rowOff>
    </xdr:to>
    <xdr:pic>
      <xdr:nvPicPr>
        <xdr:cNvPr id="100" name="Picture 99">
          <a:extLst>
            <a:ext uri="{FF2B5EF4-FFF2-40B4-BE49-F238E27FC236}">
              <a16:creationId xmlns:a16="http://schemas.microsoft.com/office/drawing/2014/main" id="{91289429-E5B4-4A3D-A347-8A11D918A6E4}"/>
            </a:ext>
          </a:extLst>
        </xdr:cNvPr>
        <xdr:cNvPicPr/>
      </xdr:nvPicPr>
      <xdr:blipFill rotWithShape="1">
        <a:blip xmlns:r="http://schemas.openxmlformats.org/officeDocument/2006/relationships" r:embed="rId4"/>
        <a:stretch>
          <a:fillRect/>
        </a:stretch>
      </xdr:blipFill>
      <xdr:spPr>
        <a:xfrm>
          <a:off x="991658" y="41970325"/>
          <a:ext cx="666750" cy="400050"/>
        </a:xfrm>
        <a:prstGeom prst="rect">
          <a:avLst/>
        </a:prstGeom>
      </xdr:spPr>
    </xdr:pic>
    <xdr:clientData/>
  </xdr:twoCellAnchor>
  <xdr:twoCellAnchor editAs="oneCell">
    <xdr:from>
      <xdr:col>3</xdr:col>
      <xdr:colOff>9525</xdr:colOff>
      <xdr:row>106</xdr:row>
      <xdr:rowOff>9525</xdr:rowOff>
    </xdr:from>
    <xdr:to>
      <xdr:col>3</xdr:col>
      <xdr:colOff>676275</xdr:colOff>
      <xdr:row>106</xdr:row>
      <xdr:rowOff>409575</xdr:rowOff>
    </xdr:to>
    <xdr:pic>
      <xdr:nvPicPr>
        <xdr:cNvPr id="101" name="Picture 100">
          <a:extLst>
            <a:ext uri="{FF2B5EF4-FFF2-40B4-BE49-F238E27FC236}">
              <a16:creationId xmlns:a16="http://schemas.microsoft.com/office/drawing/2014/main" id="{96449686-6C78-404A-A920-0B41312AD440}"/>
            </a:ext>
          </a:extLst>
        </xdr:cNvPr>
        <xdr:cNvPicPr/>
      </xdr:nvPicPr>
      <xdr:blipFill rotWithShape="1">
        <a:blip xmlns:r="http://schemas.openxmlformats.org/officeDocument/2006/relationships" r:embed="rId4"/>
        <a:stretch>
          <a:fillRect/>
        </a:stretch>
      </xdr:blipFill>
      <xdr:spPr>
        <a:xfrm>
          <a:off x="991658" y="42389425"/>
          <a:ext cx="666750" cy="400050"/>
        </a:xfrm>
        <a:prstGeom prst="rect">
          <a:avLst/>
        </a:prstGeom>
      </xdr:spPr>
    </xdr:pic>
    <xdr:clientData/>
  </xdr:twoCellAnchor>
  <xdr:twoCellAnchor editAs="oneCell">
    <xdr:from>
      <xdr:col>3</xdr:col>
      <xdr:colOff>9525</xdr:colOff>
      <xdr:row>107</xdr:row>
      <xdr:rowOff>9525</xdr:rowOff>
    </xdr:from>
    <xdr:to>
      <xdr:col>3</xdr:col>
      <xdr:colOff>676275</xdr:colOff>
      <xdr:row>107</xdr:row>
      <xdr:rowOff>409575</xdr:rowOff>
    </xdr:to>
    <xdr:pic>
      <xdr:nvPicPr>
        <xdr:cNvPr id="102" name="Picture 101">
          <a:extLst>
            <a:ext uri="{FF2B5EF4-FFF2-40B4-BE49-F238E27FC236}">
              <a16:creationId xmlns:a16="http://schemas.microsoft.com/office/drawing/2014/main" id="{50ED68D9-B1BB-4B0F-9E27-D95E9B7157B5}"/>
            </a:ext>
          </a:extLst>
        </xdr:cNvPr>
        <xdr:cNvPicPr/>
      </xdr:nvPicPr>
      <xdr:blipFill rotWithShape="1">
        <a:blip xmlns:r="http://schemas.openxmlformats.org/officeDocument/2006/relationships" r:embed="rId4"/>
        <a:stretch>
          <a:fillRect/>
        </a:stretch>
      </xdr:blipFill>
      <xdr:spPr>
        <a:xfrm>
          <a:off x="991658" y="42808525"/>
          <a:ext cx="666750" cy="400050"/>
        </a:xfrm>
        <a:prstGeom prst="rect">
          <a:avLst/>
        </a:prstGeom>
      </xdr:spPr>
    </xdr:pic>
    <xdr:clientData/>
  </xdr:twoCellAnchor>
  <xdr:twoCellAnchor editAs="oneCell">
    <xdr:from>
      <xdr:col>3</xdr:col>
      <xdr:colOff>9525</xdr:colOff>
      <xdr:row>108</xdr:row>
      <xdr:rowOff>9525</xdr:rowOff>
    </xdr:from>
    <xdr:to>
      <xdr:col>3</xdr:col>
      <xdr:colOff>676275</xdr:colOff>
      <xdr:row>108</xdr:row>
      <xdr:rowOff>409575</xdr:rowOff>
    </xdr:to>
    <xdr:pic>
      <xdr:nvPicPr>
        <xdr:cNvPr id="103" name="Picture 102">
          <a:extLst>
            <a:ext uri="{FF2B5EF4-FFF2-40B4-BE49-F238E27FC236}">
              <a16:creationId xmlns:a16="http://schemas.microsoft.com/office/drawing/2014/main" id="{0CA7D8D0-6A6F-4F2A-9E10-7570C12F51F0}"/>
            </a:ext>
          </a:extLst>
        </xdr:cNvPr>
        <xdr:cNvPicPr/>
      </xdr:nvPicPr>
      <xdr:blipFill rotWithShape="1">
        <a:blip xmlns:r="http://schemas.openxmlformats.org/officeDocument/2006/relationships" r:embed="rId4"/>
        <a:stretch>
          <a:fillRect/>
        </a:stretch>
      </xdr:blipFill>
      <xdr:spPr>
        <a:xfrm>
          <a:off x="991658" y="43227625"/>
          <a:ext cx="666750" cy="400050"/>
        </a:xfrm>
        <a:prstGeom prst="rect">
          <a:avLst/>
        </a:prstGeom>
      </xdr:spPr>
    </xdr:pic>
    <xdr:clientData/>
  </xdr:twoCellAnchor>
  <xdr:twoCellAnchor editAs="oneCell">
    <xdr:from>
      <xdr:col>3</xdr:col>
      <xdr:colOff>9525</xdr:colOff>
      <xdr:row>109</xdr:row>
      <xdr:rowOff>9525</xdr:rowOff>
    </xdr:from>
    <xdr:to>
      <xdr:col>3</xdr:col>
      <xdr:colOff>676275</xdr:colOff>
      <xdr:row>109</xdr:row>
      <xdr:rowOff>409575</xdr:rowOff>
    </xdr:to>
    <xdr:pic>
      <xdr:nvPicPr>
        <xdr:cNvPr id="104" name="Picture 103">
          <a:extLst>
            <a:ext uri="{FF2B5EF4-FFF2-40B4-BE49-F238E27FC236}">
              <a16:creationId xmlns:a16="http://schemas.microsoft.com/office/drawing/2014/main" id="{2D7BA26B-13F6-4C43-A26C-6198C68B920D}"/>
            </a:ext>
          </a:extLst>
        </xdr:cNvPr>
        <xdr:cNvPicPr/>
      </xdr:nvPicPr>
      <xdr:blipFill rotWithShape="1">
        <a:blip xmlns:r="http://schemas.openxmlformats.org/officeDocument/2006/relationships" r:embed="rId4"/>
        <a:stretch>
          <a:fillRect/>
        </a:stretch>
      </xdr:blipFill>
      <xdr:spPr>
        <a:xfrm>
          <a:off x="991658" y="43646725"/>
          <a:ext cx="666750" cy="400050"/>
        </a:xfrm>
        <a:prstGeom prst="rect">
          <a:avLst/>
        </a:prstGeom>
      </xdr:spPr>
    </xdr:pic>
    <xdr:clientData/>
  </xdr:twoCellAnchor>
  <xdr:twoCellAnchor editAs="oneCell">
    <xdr:from>
      <xdr:col>3</xdr:col>
      <xdr:colOff>9525</xdr:colOff>
      <xdr:row>110</xdr:row>
      <xdr:rowOff>9525</xdr:rowOff>
    </xdr:from>
    <xdr:to>
      <xdr:col>3</xdr:col>
      <xdr:colOff>676275</xdr:colOff>
      <xdr:row>110</xdr:row>
      <xdr:rowOff>400050</xdr:rowOff>
    </xdr:to>
    <xdr:pic>
      <xdr:nvPicPr>
        <xdr:cNvPr id="105" name="Picture 104">
          <a:extLst>
            <a:ext uri="{FF2B5EF4-FFF2-40B4-BE49-F238E27FC236}">
              <a16:creationId xmlns:a16="http://schemas.microsoft.com/office/drawing/2014/main" id="{67E72CF9-1534-400A-B555-1BB33D94ECD7}"/>
            </a:ext>
          </a:extLst>
        </xdr:cNvPr>
        <xdr:cNvPicPr/>
      </xdr:nvPicPr>
      <xdr:blipFill rotWithShape="1">
        <a:blip xmlns:r="http://schemas.openxmlformats.org/officeDocument/2006/relationships" r:embed="rId4"/>
        <a:stretch>
          <a:fillRect/>
        </a:stretch>
      </xdr:blipFill>
      <xdr:spPr>
        <a:xfrm>
          <a:off x="991658" y="44065825"/>
          <a:ext cx="666750" cy="390525"/>
        </a:xfrm>
        <a:prstGeom prst="rect">
          <a:avLst/>
        </a:prstGeom>
      </xdr:spPr>
    </xdr:pic>
    <xdr:clientData/>
  </xdr:twoCellAnchor>
  <xdr:twoCellAnchor editAs="oneCell">
    <xdr:from>
      <xdr:col>3</xdr:col>
      <xdr:colOff>9525</xdr:colOff>
      <xdr:row>111</xdr:row>
      <xdr:rowOff>9525</xdr:rowOff>
    </xdr:from>
    <xdr:to>
      <xdr:col>3</xdr:col>
      <xdr:colOff>676275</xdr:colOff>
      <xdr:row>111</xdr:row>
      <xdr:rowOff>409575</xdr:rowOff>
    </xdr:to>
    <xdr:pic>
      <xdr:nvPicPr>
        <xdr:cNvPr id="106" name="Picture 105">
          <a:extLst>
            <a:ext uri="{FF2B5EF4-FFF2-40B4-BE49-F238E27FC236}">
              <a16:creationId xmlns:a16="http://schemas.microsoft.com/office/drawing/2014/main" id="{166E3DCA-EC60-454B-B68D-E83C921A7062}"/>
            </a:ext>
          </a:extLst>
        </xdr:cNvPr>
        <xdr:cNvPicPr/>
      </xdr:nvPicPr>
      <xdr:blipFill rotWithShape="1">
        <a:blip xmlns:r="http://schemas.openxmlformats.org/officeDocument/2006/relationships" r:embed="rId4"/>
        <a:stretch>
          <a:fillRect/>
        </a:stretch>
      </xdr:blipFill>
      <xdr:spPr>
        <a:xfrm>
          <a:off x="991658" y="44472225"/>
          <a:ext cx="666750" cy="400050"/>
        </a:xfrm>
        <a:prstGeom prst="rect">
          <a:avLst/>
        </a:prstGeom>
      </xdr:spPr>
    </xdr:pic>
    <xdr:clientData/>
  </xdr:twoCellAnchor>
  <xdr:twoCellAnchor editAs="oneCell">
    <xdr:from>
      <xdr:col>3</xdr:col>
      <xdr:colOff>9525</xdr:colOff>
      <xdr:row>112</xdr:row>
      <xdr:rowOff>9525</xdr:rowOff>
    </xdr:from>
    <xdr:to>
      <xdr:col>3</xdr:col>
      <xdr:colOff>676275</xdr:colOff>
      <xdr:row>112</xdr:row>
      <xdr:rowOff>409575</xdr:rowOff>
    </xdr:to>
    <xdr:pic>
      <xdr:nvPicPr>
        <xdr:cNvPr id="107" name="Picture 106">
          <a:extLst>
            <a:ext uri="{FF2B5EF4-FFF2-40B4-BE49-F238E27FC236}">
              <a16:creationId xmlns:a16="http://schemas.microsoft.com/office/drawing/2014/main" id="{29804454-FFC7-49F1-9FA5-AEC4347817D2}"/>
            </a:ext>
          </a:extLst>
        </xdr:cNvPr>
        <xdr:cNvPicPr/>
      </xdr:nvPicPr>
      <xdr:blipFill rotWithShape="1">
        <a:blip xmlns:r="http://schemas.openxmlformats.org/officeDocument/2006/relationships" r:embed="rId4"/>
        <a:stretch>
          <a:fillRect/>
        </a:stretch>
      </xdr:blipFill>
      <xdr:spPr>
        <a:xfrm>
          <a:off x="991658" y="44891325"/>
          <a:ext cx="666750" cy="400050"/>
        </a:xfrm>
        <a:prstGeom prst="rect">
          <a:avLst/>
        </a:prstGeom>
      </xdr:spPr>
    </xdr:pic>
    <xdr:clientData/>
  </xdr:twoCellAnchor>
  <xdr:twoCellAnchor editAs="oneCell">
    <xdr:from>
      <xdr:col>3</xdr:col>
      <xdr:colOff>9525</xdr:colOff>
      <xdr:row>113</xdr:row>
      <xdr:rowOff>9525</xdr:rowOff>
    </xdr:from>
    <xdr:to>
      <xdr:col>3</xdr:col>
      <xdr:colOff>676275</xdr:colOff>
      <xdr:row>113</xdr:row>
      <xdr:rowOff>409575</xdr:rowOff>
    </xdr:to>
    <xdr:pic>
      <xdr:nvPicPr>
        <xdr:cNvPr id="108" name="Picture 107">
          <a:extLst>
            <a:ext uri="{FF2B5EF4-FFF2-40B4-BE49-F238E27FC236}">
              <a16:creationId xmlns:a16="http://schemas.microsoft.com/office/drawing/2014/main" id="{B446BBAA-D931-430B-8620-6EA86928B9E8}"/>
            </a:ext>
          </a:extLst>
        </xdr:cNvPr>
        <xdr:cNvPicPr/>
      </xdr:nvPicPr>
      <xdr:blipFill rotWithShape="1">
        <a:blip xmlns:r="http://schemas.openxmlformats.org/officeDocument/2006/relationships" r:embed="rId4"/>
        <a:stretch>
          <a:fillRect/>
        </a:stretch>
      </xdr:blipFill>
      <xdr:spPr>
        <a:xfrm>
          <a:off x="991658" y="45310425"/>
          <a:ext cx="666750" cy="400050"/>
        </a:xfrm>
        <a:prstGeom prst="rect">
          <a:avLst/>
        </a:prstGeom>
      </xdr:spPr>
    </xdr:pic>
    <xdr:clientData/>
  </xdr:twoCellAnchor>
  <xdr:twoCellAnchor editAs="oneCell">
    <xdr:from>
      <xdr:col>3</xdr:col>
      <xdr:colOff>9525</xdr:colOff>
      <xdr:row>114</xdr:row>
      <xdr:rowOff>9525</xdr:rowOff>
    </xdr:from>
    <xdr:to>
      <xdr:col>3</xdr:col>
      <xdr:colOff>676275</xdr:colOff>
      <xdr:row>114</xdr:row>
      <xdr:rowOff>409575</xdr:rowOff>
    </xdr:to>
    <xdr:pic>
      <xdr:nvPicPr>
        <xdr:cNvPr id="109" name="Picture 108">
          <a:extLst>
            <a:ext uri="{FF2B5EF4-FFF2-40B4-BE49-F238E27FC236}">
              <a16:creationId xmlns:a16="http://schemas.microsoft.com/office/drawing/2014/main" id="{22D5D844-3D7F-4DA9-AB6B-4327F3EAAD8B}"/>
            </a:ext>
          </a:extLst>
        </xdr:cNvPr>
        <xdr:cNvPicPr/>
      </xdr:nvPicPr>
      <xdr:blipFill rotWithShape="1">
        <a:blip xmlns:r="http://schemas.openxmlformats.org/officeDocument/2006/relationships" r:embed="rId4"/>
        <a:stretch>
          <a:fillRect/>
        </a:stretch>
      </xdr:blipFill>
      <xdr:spPr>
        <a:xfrm>
          <a:off x="991658" y="45729525"/>
          <a:ext cx="666750" cy="400050"/>
        </a:xfrm>
        <a:prstGeom prst="rect">
          <a:avLst/>
        </a:prstGeom>
      </xdr:spPr>
    </xdr:pic>
    <xdr:clientData/>
  </xdr:twoCellAnchor>
  <xdr:twoCellAnchor editAs="oneCell">
    <xdr:from>
      <xdr:col>3</xdr:col>
      <xdr:colOff>9525</xdr:colOff>
      <xdr:row>115</xdr:row>
      <xdr:rowOff>9525</xdr:rowOff>
    </xdr:from>
    <xdr:to>
      <xdr:col>3</xdr:col>
      <xdr:colOff>676275</xdr:colOff>
      <xdr:row>115</xdr:row>
      <xdr:rowOff>409575</xdr:rowOff>
    </xdr:to>
    <xdr:pic>
      <xdr:nvPicPr>
        <xdr:cNvPr id="110" name="Picture 109">
          <a:extLst>
            <a:ext uri="{FF2B5EF4-FFF2-40B4-BE49-F238E27FC236}">
              <a16:creationId xmlns:a16="http://schemas.microsoft.com/office/drawing/2014/main" id="{5E187E42-AFE1-42E7-95D3-FF967E610602}"/>
            </a:ext>
          </a:extLst>
        </xdr:cNvPr>
        <xdr:cNvPicPr/>
      </xdr:nvPicPr>
      <xdr:blipFill rotWithShape="1">
        <a:blip xmlns:r="http://schemas.openxmlformats.org/officeDocument/2006/relationships" r:embed="rId4"/>
        <a:stretch>
          <a:fillRect/>
        </a:stretch>
      </xdr:blipFill>
      <xdr:spPr>
        <a:xfrm>
          <a:off x="991658" y="46148625"/>
          <a:ext cx="666750" cy="400050"/>
        </a:xfrm>
        <a:prstGeom prst="rect">
          <a:avLst/>
        </a:prstGeom>
      </xdr:spPr>
    </xdr:pic>
    <xdr:clientData/>
  </xdr:twoCellAnchor>
  <xdr:twoCellAnchor editAs="oneCell">
    <xdr:from>
      <xdr:col>3</xdr:col>
      <xdr:colOff>9525</xdr:colOff>
      <xdr:row>116</xdr:row>
      <xdr:rowOff>9525</xdr:rowOff>
    </xdr:from>
    <xdr:to>
      <xdr:col>3</xdr:col>
      <xdr:colOff>676275</xdr:colOff>
      <xdr:row>116</xdr:row>
      <xdr:rowOff>400050</xdr:rowOff>
    </xdr:to>
    <xdr:pic>
      <xdr:nvPicPr>
        <xdr:cNvPr id="111" name="Picture 110">
          <a:extLst>
            <a:ext uri="{FF2B5EF4-FFF2-40B4-BE49-F238E27FC236}">
              <a16:creationId xmlns:a16="http://schemas.microsoft.com/office/drawing/2014/main" id="{4D053139-C3F1-494A-ABB2-5BB3F9B8436E}"/>
            </a:ext>
          </a:extLst>
        </xdr:cNvPr>
        <xdr:cNvPicPr/>
      </xdr:nvPicPr>
      <xdr:blipFill rotWithShape="1">
        <a:blip xmlns:r="http://schemas.openxmlformats.org/officeDocument/2006/relationships" r:embed="rId4"/>
        <a:stretch>
          <a:fillRect/>
        </a:stretch>
      </xdr:blipFill>
      <xdr:spPr>
        <a:xfrm>
          <a:off x="991658" y="46567725"/>
          <a:ext cx="666750" cy="390525"/>
        </a:xfrm>
        <a:prstGeom prst="rect">
          <a:avLst/>
        </a:prstGeom>
      </xdr:spPr>
    </xdr:pic>
    <xdr:clientData/>
  </xdr:twoCellAnchor>
  <xdr:twoCellAnchor editAs="oneCell">
    <xdr:from>
      <xdr:col>3</xdr:col>
      <xdr:colOff>9525</xdr:colOff>
      <xdr:row>117</xdr:row>
      <xdr:rowOff>9525</xdr:rowOff>
    </xdr:from>
    <xdr:to>
      <xdr:col>3</xdr:col>
      <xdr:colOff>676275</xdr:colOff>
      <xdr:row>117</xdr:row>
      <xdr:rowOff>409575</xdr:rowOff>
    </xdr:to>
    <xdr:pic>
      <xdr:nvPicPr>
        <xdr:cNvPr id="112" name="Picture 111">
          <a:extLst>
            <a:ext uri="{FF2B5EF4-FFF2-40B4-BE49-F238E27FC236}">
              <a16:creationId xmlns:a16="http://schemas.microsoft.com/office/drawing/2014/main" id="{FCB23134-680D-4B10-AF66-9F6DC53B055C}"/>
            </a:ext>
          </a:extLst>
        </xdr:cNvPr>
        <xdr:cNvPicPr/>
      </xdr:nvPicPr>
      <xdr:blipFill rotWithShape="1">
        <a:blip xmlns:r="http://schemas.openxmlformats.org/officeDocument/2006/relationships" r:embed="rId4"/>
        <a:stretch>
          <a:fillRect/>
        </a:stretch>
      </xdr:blipFill>
      <xdr:spPr>
        <a:xfrm>
          <a:off x="991658" y="46974125"/>
          <a:ext cx="666750" cy="400050"/>
        </a:xfrm>
        <a:prstGeom prst="rect">
          <a:avLst/>
        </a:prstGeom>
      </xdr:spPr>
    </xdr:pic>
    <xdr:clientData/>
  </xdr:twoCellAnchor>
  <xdr:twoCellAnchor editAs="oneCell">
    <xdr:from>
      <xdr:col>3</xdr:col>
      <xdr:colOff>9525</xdr:colOff>
      <xdr:row>118</xdr:row>
      <xdr:rowOff>9525</xdr:rowOff>
    </xdr:from>
    <xdr:to>
      <xdr:col>3</xdr:col>
      <xdr:colOff>676275</xdr:colOff>
      <xdr:row>118</xdr:row>
      <xdr:rowOff>409575</xdr:rowOff>
    </xdr:to>
    <xdr:pic>
      <xdr:nvPicPr>
        <xdr:cNvPr id="113" name="Picture 112">
          <a:extLst>
            <a:ext uri="{FF2B5EF4-FFF2-40B4-BE49-F238E27FC236}">
              <a16:creationId xmlns:a16="http://schemas.microsoft.com/office/drawing/2014/main" id="{530413E4-A3A6-4658-AD2B-8B9C6CA7ACB0}"/>
            </a:ext>
          </a:extLst>
        </xdr:cNvPr>
        <xdr:cNvPicPr/>
      </xdr:nvPicPr>
      <xdr:blipFill rotWithShape="1">
        <a:blip xmlns:r="http://schemas.openxmlformats.org/officeDocument/2006/relationships" r:embed="rId4"/>
        <a:stretch>
          <a:fillRect/>
        </a:stretch>
      </xdr:blipFill>
      <xdr:spPr>
        <a:xfrm>
          <a:off x="991658" y="47393225"/>
          <a:ext cx="666750" cy="400050"/>
        </a:xfrm>
        <a:prstGeom prst="rect">
          <a:avLst/>
        </a:prstGeom>
      </xdr:spPr>
    </xdr:pic>
    <xdr:clientData/>
  </xdr:twoCellAnchor>
  <xdr:twoCellAnchor editAs="oneCell">
    <xdr:from>
      <xdr:col>3</xdr:col>
      <xdr:colOff>9525</xdr:colOff>
      <xdr:row>119</xdr:row>
      <xdr:rowOff>9525</xdr:rowOff>
    </xdr:from>
    <xdr:to>
      <xdr:col>3</xdr:col>
      <xdr:colOff>676275</xdr:colOff>
      <xdr:row>119</xdr:row>
      <xdr:rowOff>409575</xdr:rowOff>
    </xdr:to>
    <xdr:pic>
      <xdr:nvPicPr>
        <xdr:cNvPr id="114" name="Picture 113">
          <a:extLst>
            <a:ext uri="{FF2B5EF4-FFF2-40B4-BE49-F238E27FC236}">
              <a16:creationId xmlns:a16="http://schemas.microsoft.com/office/drawing/2014/main" id="{1FF6BFBD-C5C8-4B08-925D-27BFB25B1F74}"/>
            </a:ext>
          </a:extLst>
        </xdr:cNvPr>
        <xdr:cNvPicPr/>
      </xdr:nvPicPr>
      <xdr:blipFill rotWithShape="1">
        <a:blip xmlns:r="http://schemas.openxmlformats.org/officeDocument/2006/relationships" r:embed="rId4"/>
        <a:stretch>
          <a:fillRect/>
        </a:stretch>
      </xdr:blipFill>
      <xdr:spPr>
        <a:xfrm>
          <a:off x="991658" y="47812325"/>
          <a:ext cx="666750" cy="400050"/>
        </a:xfrm>
        <a:prstGeom prst="rect">
          <a:avLst/>
        </a:prstGeom>
      </xdr:spPr>
    </xdr:pic>
    <xdr:clientData/>
  </xdr:twoCellAnchor>
  <xdr:twoCellAnchor editAs="oneCell">
    <xdr:from>
      <xdr:col>3</xdr:col>
      <xdr:colOff>9525</xdr:colOff>
      <xdr:row>120</xdr:row>
      <xdr:rowOff>9525</xdr:rowOff>
    </xdr:from>
    <xdr:to>
      <xdr:col>3</xdr:col>
      <xdr:colOff>676275</xdr:colOff>
      <xdr:row>120</xdr:row>
      <xdr:rowOff>409575</xdr:rowOff>
    </xdr:to>
    <xdr:pic>
      <xdr:nvPicPr>
        <xdr:cNvPr id="115" name="Picture 114">
          <a:extLst>
            <a:ext uri="{FF2B5EF4-FFF2-40B4-BE49-F238E27FC236}">
              <a16:creationId xmlns:a16="http://schemas.microsoft.com/office/drawing/2014/main" id="{6DC364B0-4390-4A93-B2AD-C97D65A1E14E}"/>
            </a:ext>
          </a:extLst>
        </xdr:cNvPr>
        <xdr:cNvPicPr/>
      </xdr:nvPicPr>
      <xdr:blipFill rotWithShape="1">
        <a:blip xmlns:r="http://schemas.openxmlformats.org/officeDocument/2006/relationships" r:embed="rId4"/>
        <a:stretch>
          <a:fillRect/>
        </a:stretch>
      </xdr:blipFill>
      <xdr:spPr>
        <a:xfrm>
          <a:off x="991658" y="48231425"/>
          <a:ext cx="666750" cy="400050"/>
        </a:xfrm>
        <a:prstGeom prst="rect">
          <a:avLst/>
        </a:prstGeom>
      </xdr:spPr>
    </xdr:pic>
    <xdr:clientData/>
  </xdr:twoCellAnchor>
  <xdr:twoCellAnchor editAs="oneCell">
    <xdr:from>
      <xdr:col>3</xdr:col>
      <xdr:colOff>9525</xdr:colOff>
      <xdr:row>121</xdr:row>
      <xdr:rowOff>9525</xdr:rowOff>
    </xdr:from>
    <xdr:to>
      <xdr:col>3</xdr:col>
      <xdr:colOff>676275</xdr:colOff>
      <xdr:row>121</xdr:row>
      <xdr:rowOff>409575</xdr:rowOff>
    </xdr:to>
    <xdr:pic>
      <xdr:nvPicPr>
        <xdr:cNvPr id="116" name="Picture 115">
          <a:extLst>
            <a:ext uri="{FF2B5EF4-FFF2-40B4-BE49-F238E27FC236}">
              <a16:creationId xmlns:a16="http://schemas.microsoft.com/office/drawing/2014/main" id="{129AE1C7-DC77-47C2-9841-F3EC5D17D90F}"/>
            </a:ext>
          </a:extLst>
        </xdr:cNvPr>
        <xdr:cNvPicPr/>
      </xdr:nvPicPr>
      <xdr:blipFill rotWithShape="1">
        <a:blip xmlns:r="http://schemas.openxmlformats.org/officeDocument/2006/relationships" r:embed="rId4"/>
        <a:stretch>
          <a:fillRect/>
        </a:stretch>
      </xdr:blipFill>
      <xdr:spPr>
        <a:xfrm>
          <a:off x="991658" y="48650525"/>
          <a:ext cx="666750" cy="400050"/>
        </a:xfrm>
        <a:prstGeom prst="rect">
          <a:avLst/>
        </a:prstGeom>
      </xdr:spPr>
    </xdr:pic>
    <xdr:clientData/>
  </xdr:twoCellAnchor>
  <xdr:twoCellAnchor editAs="oneCell">
    <xdr:from>
      <xdr:col>3</xdr:col>
      <xdr:colOff>9525</xdr:colOff>
      <xdr:row>122</xdr:row>
      <xdr:rowOff>9525</xdr:rowOff>
    </xdr:from>
    <xdr:to>
      <xdr:col>3</xdr:col>
      <xdr:colOff>676275</xdr:colOff>
      <xdr:row>122</xdr:row>
      <xdr:rowOff>400050</xdr:rowOff>
    </xdr:to>
    <xdr:pic>
      <xdr:nvPicPr>
        <xdr:cNvPr id="117" name="Picture 116">
          <a:extLst>
            <a:ext uri="{FF2B5EF4-FFF2-40B4-BE49-F238E27FC236}">
              <a16:creationId xmlns:a16="http://schemas.microsoft.com/office/drawing/2014/main" id="{0D082269-B36E-4CE8-8492-43DC24222302}"/>
            </a:ext>
          </a:extLst>
        </xdr:cNvPr>
        <xdr:cNvPicPr/>
      </xdr:nvPicPr>
      <xdr:blipFill rotWithShape="1">
        <a:blip xmlns:r="http://schemas.openxmlformats.org/officeDocument/2006/relationships" r:embed="rId4"/>
        <a:stretch>
          <a:fillRect/>
        </a:stretch>
      </xdr:blipFill>
      <xdr:spPr>
        <a:xfrm>
          <a:off x="991658" y="49069625"/>
          <a:ext cx="666750" cy="390525"/>
        </a:xfrm>
        <a:prstGeom prst="rect">
          <a:avLst/>
        </a:prstGeom>
      </xdr:spPr>
    </xdr:pic>
    <xdr:clientData/>
  </xdr:twoCellAnchor>
  <xdr:twoCellAnchor editAs="oneCell">
    <xdr:from>
      <xdr:col>3</xdr:col>
      <xdr:colOff>9525</xdr:colOff>
      <xdr:row>123</xdr:row>
      <xdr:rowOff>9525</xdr:rowOff>
    </xdr:from>
    <xdr:to>
      <xdr:col>3</xdr:col>
      <xdr:colOff>676275</xdr:colOff>
      <xdr:row>123</xdr:row>
      <xdr:rowOff>409575</xdr:rowOff>
    </xdr:to>
    <xdr:pic>
      <xdr:nvPicPr>
        <xdr:cNvPr id="118" name="Picture 117">
          <a:extLst>
            <a:ext uri="{FF2B5EF4-FFF2-40B4-BE49-F238E27FC236}">
              <a16:creationId xmlns:a16="http://schemas.microsoft.com/office/drawing/2014/main" id="{0EA5871F-3BC5-45AA-8990-1472D973CDB2}"/>
            </a:ext>
          </a:extLst>
        </xdr:cNvPr>
        <xdr:cNvPicPr/>
      </xdr:nvPicPr>
      <xdr:blipFill rotWithShape="1">
        <a:blip xmlns:r="http://schemas.openxmlformats.org/officeDocument/2006/relationships" r:embed="rId4"/>
        <a:stretch>
          <a:fillRect/>
        </a:stretch>
      </xdr:blipFill>
      <xdr:spPr>
        <a:xfrm>
          <a:off x="991658" y="49476025"/>
          <a:ext cx="666750" cy="400050"/>
        </a:xfrm>
        <a:prstGeom prst="rect">
          <a:avLst/>
        </a:prstGeom>
      </xdr:spPr>
    </xdr:pic>
    <xdr:clientData/>
  </xdr:twoCellAnchor>
  <xdr:twoCellAnchor editAs="oneCell">
    <xdr:from>
      <xdr:col>3</xdr:col>
      <xdr:colOff>9525</xdr:colOff>
      <xdr:row>124</xdr:row>
      <xdr:rowOff>9525</xdr:rowOff>
    </xdr:from>
    <xdr:to>
      <xdr:col>3</xdr:col>
      <xdr:colOff>676275</xdr:colOff>
      <xdr:row>124</xdr:row>
      <xdr:rowOff>409575</xdr:rowOff>
    </xdr:to>
    <xdr:pic>
      <xdr:nvPicPr>
        <xdr:cNvPr id="119" name="Picture 118">
          <a:extLst>
            <a:ext uri="{FF2B5EF4-FFF2-40B4-BE49-F238E27FC236}">
              <a16:creationId xmlns:a16="http://schemas.microsoft.com/office/drawing/2014/main" id="{5187D76A-D99A-41FC-8E7F-941E7BD9B9BD}"/>
            </a:ext>
          </a:extLst>
        </xdr:cNvPr>
        <xdr:cNvPicPr/>
      </xdr:nvPicPr>
      <xdr:blipFill rotWithShape="1">
        <a:blip xmlns:r="http://schemas.openxmlformats.org/officeDocument/2006/relationships" r:embed="rId4"/>
        <a:stretch>
          <a:fillRect/>
        </a:stretch>
      </xdr:blipFill>
      <xdr:spPr>
        <a:xfrm>
          <a:off x="991658" y="49895125"/>
          <a:ext cx="666750" cy="400050"/>
        </a:xfrm>
        <a:prstGeom prst="rect">
          <a:avLst/>
        </a:prstGeom>
      </xdr:spPr>
    </xdr:pic>
    <xdr:clientData/>
  </xdr:twoCellAnchor>
  <xdr:twoCellAnchor editAs="oneCell">
    <xdr:from>
      <xdr:col>3</xdr:col>
      <xdr:colOff>9525</xdr:colOff>
      <xdr:row>125</xdr:row>
      <xdr:rowOff>9525</xdr:rowOff>
    </xdr:from>
    <xdr:to>
      <xdr:col>3</xdr:col>
      <xdr:colOff>676275</xdr:colOff>
      <xdr:row>125</xdr:row>
      <xdr:rowOff>409575</xdr:rowOff>
    </xdr:to>
    <xdr:pic>
      <xdr:nvPicPr>
        <xdr:cNvPr id="120" name="Picture 119">
          <a:extLst>
            <a:ext uri="{FF2B5EF4-FFF2-40B4-BE49-F238E27FC236}">
              <a16:creationId xmlns:a16="http://schemas.microsoft.com/office/drawing/2014/main" id="{5DE11775-C2A8-4F00-A904-73506832E611}"/>
            </a:ext>
          </a:extLst>
        </xdr:cNvPr>
        <xdr:cNvPicPr/>
      </xdr:nvPicPr>
      <xdr:blipFill rotWithShape="1">
        <a:blip xmlns:r="http://schemas.openxmlformats.org/officeDocument/2006/relationships" r:embed="rId4"/>
        <a:stretch>
          <a:fillRect/>
        </a:stretch>
      </xdr:blipFill>
      <xdr:spPr>
        <a:xfrm>
          <a:off x="991658" y="50314225"/>
          <a:ext cx="666750" cy="400050"/>
        </a:xfrm>
        <a:prstGeom prst="rect">
          <a:avLst/>
        </a:prstGeom>
      </xdr:spPr>
    </xdr:pic>
    <xdr:clientData/>
  </xdr:twoCellAnchor>
  <xdr:twoCellAnchor editAs="oneCell">
    <xdr:from>
      <xdr:col>3</xdr:col>
      <xdr:colOff>9525</xdr:colOff>
      <xdr:row>126</xdr:row>
      <xdr:rowOff>9525</xdr:rowOff>
    </xdr:from>
    <xdr:to>
      <xdr:col>3</xdr:col>
      <xdr:colOff>676275</xdr:colOff>
      <xdr:row>126</xdr:row>
      <xdr:rowOff>409575</xdr:rowOff>
    </xdr:to>
    <xdr:pic>
      <xdr:nvPicPr>
        <xdr:cNvPr id="121" name="Picture 120">
          <a:extLst>
            <a:ext uri="{FF2B5EF4-FFF2-40B4-BE49-F238E27FC236}">
              <a16:creationId xmlns:a16="http://schemas.microsoft.com/office/drawing/2014/main" id="{91090F4E-7B47-4607-AD3A-4CAC4888B7E0}"/>
            </a:ext>
          </a:extLst>
        </xdr:cNvPr>
        <xdr:cNvPicPr/>
      </xdr:nvPicPr>
      <xdr:blipFill rotWithShape="1">
        <a:blip xmlns:r="http://schemas.openxmlformats.org/officeDocument/2006/relationships" r:embed="rId4"/>
        <a:stretch>
          <a:fillRect/>
        </a:stretch>
      </xdr:blipFill>
      <xdr:spPr>
        <a:xfrm>
          <a:off x="991658" y="50733325"/>
          <a:ext cx="666750" cy="400050"/>
        </a:xfrm>
        <a:prstGeom prst="rect">
          <a:avLst/>
        </a:prstGeom>
      </xdr:spPr>
    </xdr:pic>
    <xdr:clientData/>
  </xdr:twoCellAnchor>
  <xdr:twoCellAnchor editAs="oneCell">
    <xdr:from>
      <xdr:col>3</xdr:col>
      <xdr:colOff>9525</xdr:colOff>
      <xdr:row>127</xdr:row>
      <xdr:rowOff>9525</xdr:rowOff>
    </xdr:from>
    <xdr:to>
      <xdr:col>3</xdr:col>
      <xdr:colOff>676275</xdr:colOff>
      <xdr:row>127</xdr:row>
      <xdr:rowOff>409575</xdr:rowOff>
    </xdr:to>
    <xdr:pic>
      <xdr:nvPicPr>
        <xdr:cNvPr id="122" name="Picture 121">
          <a:extLst>
            <a:ext uri="{FF2B5EF4-FFF2-40B4-BE49-F238E27FC236}">
              <a16:creationId xmlns:a16="http://schemas.microsoft.com/office/drawing/2014/main" id="{98ABBB08-FC00-4233-AB5F-15A0A1D9803B}"/>
            </a:ext>
          </a:extLst>
        </xdr:cNvPr>
        <xdr:cNvPicPr/>
      </xdr:nvPicPr>
      <xdr:blipFill rotWithShape="1">
        <a:blip xmlns:r="http://schemas.openxmlformats.org/officeDocument/2006/relationships" r:embed="rId4"/>
        <a:stretch>
          <a:fillRect/>
        </a:stretch>
      </xdr:blipFill>
      <xdr:spPr>
        <a:xfrm>
          <a:off x="991658" y="51152425"/>
          <a:ext cx="666750" cy="4000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B393A4-C353-4FEA-9104-83D28F41AF69}" name="Table12" displayName="Table12" ref="C7:F107" totalsRowShown="0" headerRowDxfId="71" dataDxfId="69" headerRowBorderDxfId="70" tableBorderDxfId="68">
  <tableColumns count="4">
    <tableColumn id="1" xr3:uid="{AFAE5A01-1FB4-43CD-873B-AB652FA94F27}" name="Risk Label" dataDxfId="67"/>
    <tableColumn id="2" xr3:uid="{10FF9C80-9137-453F-8B66-35D643C3CF41}" name="Description of Risk _x000a_Table Below Fills by Selecting &quot;Create List of Risks&quot; Button Above" dataDxfId="66"/>
    <tableColumn id="3" xr3:uid="{552FCAFB-6BD8-4FD2-83EE-0165CCD865F6}" name="Project Phase" dataDxfId="65"/>
    <tableColumn id="4" xr3:uid="{07059995-0234-4D64-AFAE-C2911EF3D608}" name="Retire Risk?" dataDxfId="64"/>
  </tableColumns>
  <tableStyleInfo name="TableStyleMedium7" showFirstColumn="0" showLastColumn="0" showRowStripes="1" showColumnStripes="0"/>
  <extLst>
    <ext xmlns:x14="http://schemas.microsoft.com/office/spreadsheetml/2009/9/main" uri="{504A1905-F514-4f6f-8877-14C23A59335A}">
      <x14:table altText="Table of Risks" altTextSummary="Table populates by clicking &quot;Create List of Risks&quot; button abov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14.xml"/><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table" Target="../tables/table1.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3" Type="http://schemas.openxmlformats.org/officeDocument/2006/relationships/ctrlProp" Target="../ctrlProps/ctrlProp16.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2113F-FA60-4BDE-AB39-CB0C44B0CF10}">
  <sheetPr codeName="Home"/>
  <dimension ref="A1:Z30"/>
  <sheetViews>
    <sheetView showGridLines="0" showRowColHeaders="0" topLeftCell="A4" zoomScale="90" zoomScaleNormal="90" workbookViewId="0">
      <selection activeCell="F10" sqref="F10:L10"/>
    </sheetView>
  </sheetViews>
  <sheetFormatPr defaultRowHeight="14.35" x14ac:dyDescent="0.5"/>
  <cols>
    <col min="17" max="17" width="12.64453125" customWidth="1"/>
  </cols>
  <sheetData>
    <row r="1" spans="1:26" ht="35.35" x14ac:dyDescent="1.05">
      <c r="A1" s="49"/>
      <c r="B1" s="49" t="s">
        <v>349</v>
      </c>
      <c r="C1" s="49"/>
      <c r="D1" s="49"/>
      <c r="E1" s="49"/>
      <c r="F1" s="49"/>
      <c r="G1" s="49"/>
      <c r="H1" s="49"/>
      <c r="I1" s="49"/>
      <c r="J1" s="49"/>
      <c r="K1" s="49"/>
      <c r="L1" s="49"/>
      <c r="M1" s="49"/>
      <c r="N1" s="49"/>
      <c r="O1" s="49"/>
      <c r="P1" s="49"/>
      <c r="Q1" s="49"/>
      <c r="R1" s="49"/>
      <c r="S1" s="49"/>
      <c r="T1" s="49"/>
      <c r="U1" s="49"/>
      <c r="V1" s="49"/>
      <c r="W1" s="49"/>
      <c r="X1" s="49"/>
      <c r="Y1" s="49"/>
      <c r="Z1" s="49"/>
    </row>
    <row r="2" spans="1:26" ht="35.35" x14ac:dyDescent="1.05">
      <c r="A2" s="58"/>
      <c r="B2" s="58" t="s">
        <v>278</v>
      </c>
      <c r="C2" s="58"/>
      <c r="D2" s="58"/>
      <c r="E2" s="58"/>
      <c r="F2" s="58"/>
      <c r="G2" s="58"/>
      <c r="H2" s="58"/>
      <c r="I2" s="58"/>
      <c r="J2" s="58"/>
      <c r="K2" s="58"/>
      <c r="L2" s="58"/>
      <c r="M2" s="58"/>
      <c r="N2" s="58"/>
      <c r="O2" s="58"/>
      <c r="P2" s="58"/>
      <c r="Q2" s="58"/>
      <c r="R2" s="58"/>
      <c r="S2" s="58"/>
      <c r="T2" s="58"/>
      <c r="U2" s="58"/>
      <c r="V2" s="58"/>
      <c r="W2" s="58"/>
      <c r="X2" s="58"/>
      <c r="Y2" s="58"/>
      <c r="Z2" s="58"/>
    </row>
    <row r="8" spans="1:26" ht="35.35" x14ac:dyDescent="1.05">
      <c r="B8" s="49" t="s">
        <v>0</v>
      </c>
      <c r="C8" s="49"/>
      <c r="D8" s="49"/>
      <c r="E8" s="49"/>
      <c r="F8" s="49"/>
      <c r="G8" s="49" t="s">
        <v>279</v>
      </c>
      <c r="H8" s="49"/>
      <c r="I8" s="49"/>
      <c r="J8" s="49"/>
      <c r="K8" s="49"/>
      <c r="L8" s="49"/>
      <c r="M8" s="49"/>
      <c r="N8" s="49"/>
      <c r="O8" s="49"/>
      <c r="P8" s="49"/>
      <c r="Q8" s="49"/>
      <c r="R8" s="49"/>
      <c r="S8" s="49"/>
      <c r="T8" s="49"/>
    </row>
    <row r="9" spans="1:26" x14ac:dyDescent="0.5">
      <c r="B9" s="112"/>
      <c r="C9" s="113"/>
      <c r="D9" s="113"/>
      <c r="E9" s="113"/>
      <c r="F9" s="113"/>
      <c r="G9" s="113"/>
      <c r="H9" s="113"/>
      <c r="I9" s="113"/>
      <c r="J9" s="113"/>
      <c r="K9" s="113"/>
      <c r="L9" s="113"/>
      <c r="M9" s="113"/>
      <c r="N9" s="113"/>
      <c r="O9" s="113"/>
      <c r="P9" s="113"/>
      <c r="Q9" s="113"/>
      <c r="R9" s="113"/>
      <c r="S9" s="113"/>
      <c r="T9" s="119"/>
    </row>
    <row r="10" spans="1:26" ht="15.35" x14ac:dyDescent="0.5">
      <c r="B10" s="114" t="s">
        <v>280</v>
      </c>
      <c r="C10" s="115"/>
      <c r="D10" s="115"/>
      <c r="E10" s="113"/>
      <c r="F10" s="235" t="s">
        <v>307</v>
      </c>
      <c r="G10" s="236"/>
      <c r="H10" s="236"/>
      <c r="I10" s="236"/>
      <c r="J10" s="236"/>
      <c r="K10" s="236"/>
      <c r="L10" s="237"/>
      <c r="M10" s="113"/>
      <c r="N10" s="115" t="s">
        <v>281</v>
      </c>
      <c r="O10" s="115"/>
      <c r="P10" s="115"/>
      <c r="Q10" s="235" t="s">
        <v>312</v>
      </c>
      <c r="R10" s="236"/>
      <c r="S10" s="237"/>
      <c r="T10" s="119"/>
    </row>
    <row r="11" spans="1:26" ht="15.35" x14ac:dyDescent="0.5">
      <c r="B11" s="114"/>
      <c r="C11" s="115"/>
      <c r="D11" s="115"/>
      <c r="E11" s="113"/>
      <c r="F11" s="113"/>
      <c r="G11" s="113"/>
      <c r="H11" s="113"/>
      <c r="I11" s="113"/>
      <c r="J11" s="113"/>
      <c r="K11" s="113"/>
      <c r="L11" s="113"/>
      <c r="M11" s="113"/>
      <c r="N11" s="115"/>
      <c r="O11" s="115"/>
      <c r="P11" s="115"/>
      <c r="Q11" s="113"/>
      <c r="R11" s="113"/>
      <c r="S11" s="113"/>
      <c r="T11" s="119"/>
    </row>
    <row r="12" spans="1:26" ht="15.35" x14ac:dyDescent="0.5">
      <c r="B12" s="114" t="s">
        <v>282</v>
      </c>
      <c r="C12" s="115"/>
      <c r="D12" s="115"/>
      <c r="E12" s="113"/>
      <c r="F12" s="235" t="s">
        <v>308</v>
      </c>
      <c r="G12" s="236"/>
      <c r="H12" s="236"/>
      <c r="I12" s="236"/>
      <c r="J12" s="236"/>
      <c r="K12" s="236"/>
      <c r="L12" s="237"/>
      <c r="M12" s="113"/>
      <c r="N12" s="115" t="s">
        <v>283</v>
      </c>
      <c r="O12" s="115"/>
      <c r="P12" s="115"/>
      <c r="Q12" s="235" t="s">
        <v>310</v>
      </c>
      <c r="R12" s="236"/>
      <c r="S12" s="237"/>
      <c r="T12" s="119"/>
    </row>
    <row r="13" spans="1:26" ht="15.35" x14ac:dyDescent="0.5">
      <c r="B13" s="114"/>
      <c r="C13" s="115"/>
      <c r="D13" s="115"/>
      <c r="E13" s="113"/>
      <c r="F13" s="113"/>
      <c r="G13" s="113"/>
      <c r="H13" s="113"/>
      <c r="I13" s="113"/>
      <c r="J13" s="113"/>
      <c r="K13" s="113"/>
      <c r="L13" s="113"/>
      <c r="M13" s="113"/>
      <c r="N13" s="115"/>
      <c r="O13" s="115"/>
      <c r="P13" s="115"/>
      <c r="Q13" s="113"/>
      <c r="R13" s="113"/>
      <c r="S13" s="113"/>
      <c r="T13" s="119"/>
    </row>
    <row r="14" spans="1:26" ht="15.35" x14ac:dyDescent="0.5">
      <c r="B14" s="114" t="s">
        <v>284</v>
      </c>
      <c r="C14" s="115"/>
      <c r="D14" s="115"/>
      <c r="E14" s="113"/>
      <c r="F14" s="235" t="s">
        <v>309</v>
      </c>
      <c r="G14" s="236"/>
      <c r="H14" s="236"/>
      <c r="I14" s="236"/>
      <c r="J14" s="236"/>
      <c r="K14" s="236"/>
      <c r="L14" s="237"/>
      <c r="M14" s="113"/>
      <c r="N14" s="115" t="s">
        <v>285</v>
      </c>
      <c r="O14" s="115"/>
      <c r="P14" s="115"/>
      <c r="Q14" s="238">
        <v>42247</v>
      </c>
      <c r="R14" s="239"/>
      <c r="S14" s="240"/>
      <c r="T14" s="119"/>
    </row>
    <row r="15" spans="1:26" ht="15.35" x14ac:dyDescent="0.5">
      <c r="B15" s="114"/>
      <c r="C15" s="115"/>
      <c r="D15" s="115"/>
      <c r="E15" s="113"/>
      <c r="F15" s="113"/>
      <c r="G15" s="113"/>
      <c r="H15" s="113"/>
      <c r="I15" s="113"/>
      <c r="J15" s="113"/>
      <c r="K15" s="113"/>
      <c r="L15" s="113"/>
      <c r="M15" s="113"/>
      <c r="N15" s="115"/>
      <c r="O15" s="115"/>
      <c r="P15" s="115"/>
      <c r="Q15" s="113"/>
      <c r="R15" s="113"/>
      <c r="S15" s="113"/>
      <c r="T15" s="119"/>
    </row>
    <row r="16" spans="1:26" ht="15.35" x14ac:dyDescent="0.5">
      <c r="B16" s="114" t="s">
        <v>286</v>
      </c>
      <c r="C16" s="115"/>
      <c r="D16" s="115"/>
      <c r="E16" s="113"/>
      <c r="F16" s="235" t="s">
        <v>311</v>
      </c>
      <c r="G16" s="236"/>
      <c r="H16" s="236"/>
      <c r="I16" s="236"/>
      <c r="J16" s="236"/>
      <c r="K16" s="236"/>
      <c r="L16" s="237"/>
      <c r="M16" s="113"/>
      <c r="N16" s="115" t="s">
        <v>287</v>
      </c>
      <c r="O16" s="115"/>
      <c r="P16" s="115"/>
      <c r="Q16" s="235">
        <v>2</v>
      </c>
      <c r="R16" s="236"/>
      <c r="S16" s="237"/>
      <c r="T16" s="119"/>
      <c r="Y16" t="s">
        <v>0</v>
      </c>
    </row>
    <row r="17" spans="2:20" ht="15.35" x14ac:dyDescent="0.5">
      <c r="B17" s="116"/>
      <c r="C17" s="117"/>
      <c r="D17" s="117"/>
      <c r="E17" s="118"/>
      <c r="F17" s="118"/>
      <c r="G17" s="118"/>
      <c r="H17" s="118"/>
      <c r="I17" s="118"/>
      <c r="J17" s="118"/>
      <c r="K17" s="118"/>
      <c r="L17" s="118"/>
      <c r="M17" s="117"/>
      <c r="N17" s="117"/>
      <c r="O17" s="117"/>
      <c r="P17" s="118"/>
      <c r="Q17" s="118"/>
      <c r="R17" s="118"/>
      <c r="S17" s="118"/>
      <c r="T17" s="120"/>
    </row>
    <row r="20" spans="2:20" ht="35.35" x14ac:dyDescent="1.05">
      <c r="B20" s="49" t="s">
        <v>288</v>
      </c>
      <c r="C20" s="49"/>
      <c r="D20" s="49"/>
      <c r="E20" s="49"/>
      <c r="F20" s="49"/>
      <c r="G20" s="49"/>
      <c r="H20" s="49"/>
      <c r="I20" s="49"/>
      <c r="J20" s="49"/>
      <c r="K20" s="49"/>
      <c r="L20" s="49"/>
      <c r="M20" s="49"/>
      <c r="N20" s="49"/>
      <c r="O20" s="49"/>
      <c r="Q20" s="121"/>
      <c r="R20" s="122"/>
      <c r="S20" s="122"/>
      <c r="T20" s="123"/>
    </row>
    <row r="21" spans="2:20" ht="35.35" x14ac:dyDescent="1.05">
      <c r="B21" s="49"/>
      <c r="C21" s="49"/>
      <c r="D21" s="49"/>
      <c r="E21" s="49"/>
      <c r="F21" s="49"/>
      <c r="G21" s="49"/>
      <c r="H21" s="49"/>
      <c r="I21" s="49"/>
      <c r="J21" s="49"/>
      <c r="K21" s="49"/>
      <c r="L21" s="49"/>
      <c r="M21" s="49"/>
      <c r="N21" s="49"/>
      <c r="O21" s="49"/>
      <c r="Q21" s="124"/>
      <c r="R21" s="125"/>
      <c r="S21" s="125"/>
      <c r="T21" s="126"/>
    </row>
    <row r="22" spans="2:20" ht="15" x14ac:dyDescent="0.5">
      <c r="B22" s="112"/>
      <c r="C22" s="113"/>
      <c r="D22" s="113"/>
      <c r="E22" s="113"/>
      <c r="F22" s="113"/>
      <c r="G22" s="113"/>
      <c r="H22" s="113"/>
      <c r="I22" s="113"/>
      <c r="J22" s="113"/>
      <c r="K22" s="113"/>
      <c r="L22" s="113"/>
      <c r="M22" s="113"/>
      <c r="N22" s="113"/>
      <c r="O22" s="119"/>
      <c r="Q22" s="124"/>
      <c r="R22" s="125"/>
      <c r="S22" s="125"/>
      <c r="T22" s="126"/>
    </row>
    <row r="23" spans="2:20" ht="15.35" x14ac:dyDescent="0.5">
      <c r="B23" s="112"/>
      <c r="C23" s="113"/>
      <c r="D23" s="113"/>
      <c r="E23" s="113"/>
      <c r="F23" s="113"/>
      <c r="G23" s="125"/>
      <c r="H23" s="125" t="s">
        <v>289</v>
      </c>
      <c r="I23" s="125"/>
      <c r="J23" s="125"/>
      <c r="K23" s="125"/>
      <c r="L23" s="115"/>
      <c r="M23" s="125"/>
      <c r="N23" s="125"/>
      <c r="O23" s="126"/>
      <c r="Q23" s="124"/>
      <c r="R23" s="125"/>
      <c r="S23" s="125"/>
      <c r="T23" s="126"/>
    </row>
    <row r="24" spans="2:20" ht="15.35" x14ac:dyDescent="0.5">
      <c r="B24" s="112"/>
      <c r="C24" s="113"/>
      <c r="D24" s="113"/>
      <c r="E24" s="113"/>
      <c r="F24" s="113"/>
      <c r="G24" s="115"/>
      <c r="H24" s="115"/>
      <c r="I24" s="115"/>
      <c r="J24" s="125"/>
      <c r="K24" s="115"/>
      <c r="L24" s="115"/>
      <c r="M24" s="115"/>
      <c r="N24" s="115"/>
      <c r="O24" s="130"/>
      <c r="Q24" s="124"/>
      <c r="R24" s="125"/>
      <c r="S24" s="125"/>
      <c r="T24" s="126"/>
    </row>
    <row r="25" spans="2:20" ht="15.35" x14ac:dyDescent="0.5">
      <c r="B25" s="112"/>
      <c r="C25" s="113"/>
      <c r="D25" s="113"/>
      <c r="E25" s="113"/>
      <c r="F25" s="113"/>
      <c r="G25" s="125"/>
      <c r="H25" s="125" t="s">
        <v>304</v>
      </c>
      <c r="I25" s="125"/>
      <c r="J25" s="125"/>
      <c r="K25" s="125"/>
      <c r="L25" s="115"/>
      <c r="M25" s="125"/>
      <c r="N25" s="125"/>
      <c r="O25" s="126"/>
      <c r="Q25" s="124"/>
      <c r="R25" s="125"/>
      <c r="S25" s="125"/>
      <c r="T25" s="126"/>
    </row>
    <row r="26" spans="2:20" ht="15.35" x14ac:dyDescent="0.5">
      <c r="B26" s="112"/>
      <c r="C26" s="113"/>
      <c r="D26" s="113"/>
      <c r="E26" s="113"/>
      <c r="F26" s="113"/>
      <c r="G26" s="115"/>
      <c r="H26" s="115"/>
      <c r="I26" s="115"/>
      <c r="J26" s="125"/>
      <c r="K26" s="115"/>
      <c r="L26" s="115"/>
      <c r="M26" s="115"/>
      <c r="N26" s="115"/>
      <c r="O26" s="130"/>
      <c r="Q26" s="124"/>
      <c r="R26" s="125"/>
      <c r="S26" s="125"/>
      <c r="T26" s="126"/>
    </row>
    <row r="27" spans="2:20" ht="15.35" x14ac:dyDescent="0.5">
      <c r="B27" s="112"/>
      <c r="C27" s="113"/>
      <c r="D27" s="113"/>
      <c r="E27" s="113"/>
      <c r="F27" s="113"/>
      <c r="G27" s="125"/>
      <c r="H27" s="125" t="s">
        <v>305</v>
      </c>
      <c r="I27" s="125"/>
      <c r="J27" s="125"/>
      <c r="K27" s="125"/>
      <c r="L27" s="125"/>
      <c r="M27" s="115"/>
      <c r="N27" s="125"/>
      <c r="O27" s="126"/>
      <c r="Q27" s="124"/>
      <c r="R27" s="125"/>
      <c r="S27" s="125"/>
      <c r="T27" s="126"/>
    </row>
    <row r="28" spans="2:20" ht="15.35" x14ac:dyDescent="0.5">
      <c r="B28" s="112"/>
      <c r="C28" s="113"/>
      <c r="D28" s="113"/>
      <c r="E28" s="113"/>
      <c r="F28" s="113"/>
      <c r="G28" s="115"/>
      <c r="H28" s="115"/>
      <c r="I28" s="115"/>
      <c r="J28" s="125"/>
      <c r="K28" s="115"/>
      <c r="L28" s="115"/>
      <c r="M28" s="115"/>
      <c r="N28" s="115"/>
      <c r="O28" s="130"/>
      <c r="Q28" s="124"/>
      <c r="R28" s="125"/>
      <c r="S28" s="125"/>
      <c r="T28" s="126"/>
    </row>
    <row r="29" spans="2:20" ht="15.35" x14ac:dyDescent="0.5">
      <c r="B29" s="112"/>
      <c r="C29" s="113"/>
      <c r="D29" s="113"/>
      <c r="E29" s="113"/>
      <c r="F29" s="113"/>
      <c r="G29" s="125"/>
      <c r="H29" s="125" t="s">
        <v>352</v>
      </c>
      <c r="I29" s="125"/>
      <c r="J29" s="125"/>
      <c r="K29" s="125"/>
      <c r="L29" s="125"/>
      <c r="M29" s="115"/>
      <c r="N29" s="125"/>
      <c r="O29" s="126"/>
      <c r="Q29" s="124"/>
      <c r="R29" s="125"/>
      <c r="S29" s="125"/>
      <c r="T29" s="126"/>
    </row>
    <row r="30" spans="2:20" ht="15.35" x14ac:dyDescent="0.5">
      <c r="B30" s="131"/>
      <c r="C30" s="118"/>
      <c r="D30" s="118"/>
      <c r="E30" s="118"/>
      <c r="F30" s="118"/>
      <c r="G30" s="117"/>
      <c r="H30" s="117"/>
      <c r="I30" s="117"/>
      <c r="J30" s="117"/>
      <c r="K30" s="117"/>
      <c r="L30" s="117"/>
      <c r="M30" s="117"/>
      <c r="N30" s="117"/>
      <c r="O30" s="132"/>
      <c r="Q30" s="127"/>
      <c r="R30" s="128"/>
      <c r="S30" s="128"/>
      <c r="T30" s="129"/>
    </row>
  </sheetData>
  <sheetProtection sheet="1" objects="1" scenarios="1" selectLockedCells="1"/>
  <mergeCells count="8">
    <mergeCell ref="F10:L10"/>
    <mergeCell ref="F12:L12"/>
    <mergeCell ref="F14:L14"/>
    <mergeCell ref="F16:L16"/>
    <mergeCell ref="Q10:S10"/>
    <mergeCell ref="Q12:S12"/>
    <mergeCell ref="Q14:S14"/>
    <mergeCell ref="Q16:S16"/>
  </mergeCells>
  <dataValidations count="1">
    <dataValidation type="date" allowBlank="1" showInputMessage="1" showErrorMessage="1" errorTitle="SHRP2 R09 - Input Warning!" error="Please enter a valid date in the format of mm/dd/yyyy." sqref="Q14" xr:uid="{8E73AA10-82B0-4616-9BC8-BFF026709B7E}">
      <formula1>42005</formula1>
      <formula2>54789</formula2>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STEP1ProjectInfo">
              <controlPr defaultSize="0" autoFill="0" autoPict="0" macro="[0]!GoProjectStructuring">
                <anchor moveWithCells="1">
                  <from>
                    <xdr:col>1</xdr:col>
                    <xdr:colOff>110067</xdr:colOff>
                    <xdr:row>22</xdr:row>
                    <xdr:rowOff>38100</xdr:rowOff>
                  </from>
                  <to>
                    <xdr:col>6</xdr:col>
                    <xdr:colOff>491067</xdr:colOff>
                    <xdr:row>23</xdr:row>
                    <xdr:rowOff>76200</xdr:rowOff>
                  </to>
                </anchor>
              </controlPr>
            </control>
          </mc:Choice>
        </mc:AlternateContent>
        <mc:AlternateContent xmlns:mc="http://schemas.openxmlformats.org/markup-compatibility/2006">
          <mc:Choice Requires="x14">
            <control shapeId="9218" r:id="rId5" name="STEP2Risk">
              <controlPr defaultSize="0" autoFill="0" autoPict="0" macro="[0]!GoProjectRiskIdentification">
                <anchor moveWithCells="1">
                  <from>
                    <xdr:col>1</xdr:col>
                    <xdr:colOff>110067</xdr:colOff>
                    <xdr:row>24</xdr:row>
                    <xdr:rowOff>33867</xdr:rowOff>
                  </from>
                  <to>
                    <xdr:col>6</xdr:col>
                    <xdr:colOff>491067</xdr:colOff>
                    <xdr:row>25</xdr:row>
                    <xdr:rowOff>76200</xdr:rowOff>
                  </to>
                </anchor>
              </controlPr>
            </control>
          </mc:Choice>
        </mc:AlternateContent>
        <mc:AlternateContent xmlns:mc="http://schemas.openxmlformats.org/markup-compatibility/2006">
          <mc:Choice Requires="x14">
            <control shapeId="9219" r:id="rId6" name="STEP3RatingScale">
              <controlPr defaultSize="0" autoFill="0" autoPict="0" macro="[0]!GoProjectRiskAssessment">
                <anchor moveWithCells="1">
                  <from>
                    <xdr:col>1</xdr:col>
                    <xdr:colOff>110067</xdr:colOff>
                    <xdr:row>26</xdr:row>
                    <xdr:rowOff>33867</xdr:rowOff>
                  </from>
                  <to>
                    <xdr:col>6</xdr:col>
                    <xdr:colOff>491067</xdr:colOff>
                    <xdr:row>27</xdr:row>
                    <xdr:rowOff>76200</xdr:rowOff>
                  </to>
                </anchor>
              </controlPr>
            </control>
          </mc:Choice>
        </mc:AlternateContent>
        <mc:AlternateContent xmlns:mc="http://schemas.openxmlformats.org/markup-compatibility/2006">
          <mc:Choice Requires="x14">
            <control shapeId="9220" r:id="rId7" name="Button 4">
              <controlPr defaultSize="0" autoFill="0" autoPict="0" macro="[0]!GoProjectDashboard">
                <anchor moveWithCells="1">
                  <from>
                    <xdr:col>1</xdr:col>
                    <xdr:colOff>110067</xdr:colOff>
                    <xdr:row>28</xdr:row>
                    <xdr:rowOff>33867</xdr:rowOff>
                  </from>
                  <to>
                    <xdr:col>6</xdr:col>
                    <xdr:colOff>491067</xdr:colOff>
                    <xdr:row>29</xdr:row>
                    <xdr:rowOff>76200</xdr:rowOff>
                  </to>
                </anchor>
              </controlPr>
            </control>
          </mc:Choice>
        </mc:AlternateContent>
        <mc:AlternateContent xmlns:mc="http://schemas.openxmlformats.org/markup-compatibility/2006">
          <mc:Choice Requires="x14">
            <control shapeId="9230" r:id="rId8" name="Button 14">
              <controlPr defaultSize="0" autoFill="0" autoPict="0" macro="[0]!ProjectReset">
                <anchor moveWithCells="1">
                  <from>
                    <xdr:col>16</xdr:col>
                    <xdr:colOff>452967</xdr:colOff>
                    <xdr:row>19</xdr:row>
                    <xdr:rowOff>431800</xdr:rowOff>
                  </from>
                  <to>
                    <xdr:col>19</xdr:col>
                    <xdr:colOff>127000</xdr:colOff>
                    <xdr:row>20</xdr:row>
                    <xdr:rowOff>431800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D3496-BFD3-4E58-988B-56F28E3B3CDB}">
  <sheetPr codeName="InitialData"/>
  <dimension ref="A1:I106"/>
  <sheetViews>
    <sheetView topLeftCell="A20" workbookViewId="0">
      <selection activeCell="L53" sqref="L53"/>
    </sheetView>
  </sheetViews>
  <sheetFormatPr defaultColWidth="9.17578125" defaultRowHeight="13.7" x14ac:dyDescent="0.4"/>
  <cols>
    <col min="1" max="1" width="33.46875" style="1" bestFit="1" customWidth="1"/>
    <col min="2" max="2" width="11.52734375" style="1" bestFit="1" customWidth="1"/>
    <col min="3" max="6" width="11.29296875" style="1" bestFit="1" customWidth="1"/>
    <col min="7" max="7" width="9.29296875" style="1" bestFit="1" customWidth="1"/>
    <col min="8" max="8" width="9.17578125" style="1"/>
    <col min="9" max="9" width="12.64453125" style="1" customWidth="1"/>
    <col min="10" max="16384" width="9.17578125" style="1"/>
  </cols>
  <sheetData>
    <row r="1" spans="1:9" x14ac:dyDescent="0.4">
      <c r="A1" s="245" t="s">
        <v>254</v>
      </c>
      <c r="B1" s="246"/>
      <c r="C1" s="246"/>
      <c r="D1" s="246"/>
      <c r="E1" s="246"/>
      <c r="F1" s="246"/>
      <c r="G1" s="247"/>
    </row>
    <row r="2" spans="1:9" x14ac:dyDescent="0.4">
      <c r="A2" s="248" t="s">
        <v>12</v>
      </c>
      <c r="B2" s="249"/>
      <c r="C2" s="96">
        <v>41674</v>
      </c>
    </row>
    <row r="3" spans="1:9" x14ac:dyDescent="0.4">
      <c r="A3" s="241" t="s">
        <v>13</v>
      </c>
      <c r="B3" s="242"/>
      <c r="C3" s="97">
        <v>41764</v>
      </c>
    </row>
    <row r="4" spans="1:9" x14ac:dyDescent="0.4">
      <c r="A4" s="241" t="s">
        <v>255</v>
      </c>
      <c r="B4" s="243"/>
      <c r="C4" s="97"/>
    </row>
    <row r="6" spans="1:9" x14ac:dyDescent="0.4">
      <c r="B6" s="98" t="s">
        <v>17</v>
      </c>
      <c r="C6" s="98" t="s">
        <v>18</v>
      </c>
      <c r="D6" s="98" t="s">
        <v>19</v>
      </c>
      <c r="E6" s="98" t="s">
        <v>20</v>
      </c>
      <c r="F6" s="98" t="s">
        <v>21</v>
      </c>
      <c r="G6" s="98" t="s">
        <v>256</v>
      </c>
      <c r="I6" s="1">
        <v>3</v>
      </c>
    </row>
    <row r="7" spans="1:9" x14ac:dyDescent="0.4">
      <c r="A7" s="2" t="s">
        <v>23</v>
      </c>
      <c r="B7" s="17">
        <v>0</v>
      </c>
      <c r="C7" s="99">
        <v>40148</v>
      </c>
      <c r="D7" s="99">
        <f>IF(OR(C7="",B7=""),"",C7+(B7*30.4))</f>
        <v>40148</v>
      </c>
      <c r="E7" s="99">
        <f>IF(OR(F7="",B7=""),"",F7-(B7*30.4))</f>
        <v>40148</v>
      </c>
      <c r="F7" s="99">
        <f>IF(E8 = "", "",E8)</f>
        <v>40148</v>
      </c>
      <c r="G7" s="18">
        <f>IF(OR(F7 ="",D7 =""),"",(F7-D7)/30.4)</f>
        <v>0</v>
      </c>
      <c r="I7" s="1">
        <v>2</v>
      </c>
    </row>
    <row r="8" spans="1:9" x14ac:dyDescent="0.4">
      <c r="A8" s="2" t="s">
        <v>24</v>
      </c>
      <c r="B8" s="17">
        <v>0</v>
      </c>
      <c r="C8" s="99">
        <f>IF(D7="","",D7)</f>
        <v>40148</v>
      </c>
      <c r="D8" s="99">
        <f>IF(OR(C8="",B8=""),"",C8+(B8*30.4))</f>
        <v>40148</v>
      </c>
      <c r="E8" s="99">
        <f>IF(OR(F8="",B8=""),"",F8-(B8*30.4))</f>
        <v>40148</v>
      </c>
      <c r="F8" s="99">
        <f>IF(E10 = "", "",E10)</f>
        <v>40148</v>
      </c>
      <c r="G8" s="18">
        <f>IF(OR(F8 ="",D8 =""),"",(F8-D8)/30.4)</f>
        <v>0</v>
      </c>
      <c r="I8" s="1">
        <v>42522</v>
      </c>
    </row>
    <row r="9" spans="1:9" x14ac:dyDescent="0.4">
      <c r="A9" s="2" t="s">
        <v>25</v>
      </c>
      <c r="B9" s="19">
        <v>40148</v>
      </c>
      <c r="C9" s="20"/>
      <c r="D9" s="99">
        <f>IF(B9 ="", "",B9)</f>
        <v>40148</v>
      </c>
      <c r="E9" s="20"/>
      <c r="F9" s="99">
        <f>IF(E10 = "", "",E10)</f>
        <v>40148</v>
      </c>
      <c r="G9" s="18">
        <f>IF(OR(F9 ="",D9 =""),"",(F9-D9)/30.4)</f>
        <v>0</v>
      </c>
      <c r="I9" s="1">
        <v>6</v>
      </c>
    </row>
    <row r="10" spans="1:9" ht="28.5" customHeight="1" x14ac:dyDescent="0.4">
      <c r="A10" s="21" t="s">
        <v>26</v>
      </c>
      <c r="B10" s="17">
        <v>12</v>
      </c>
      <c r="C10" s="99">
        <f>IF(OR(D9="",D8=""),"",MAX(D9,D8))</f>
        <v>40148</v>
      </c>
      <c r="D10" s="99">
        <f>IF(OR(C10="",B10=""),"",C10+(B10*30.4))</f>
        <v>40512.800000000003</v>
      </c>
      <c r="E10" s="99">
        <f t="shared" ref="E10:E19" si="0">IF(OR(F10="",B10=""),"",F10-(B10*30.4))</f>
        <v>40148</v>
      </c>
      <c r="F10" s="99">
        <f>IF(OR(E11="",E13="",E14=""),"",MIN(E11,E13,E14))</f>
        <v>40512.800000000003</v>
      </c>
      <c r="G10" s="18">
        <f>IF(OR(F10 ="",D10 =""),"",(F10-D10)/30.4)</f>
        <v>0</v>
      </c>
      <c r="I10" s="1">
        <v>6</v>
      </c>
    </row>
    <row r="11" spans="1:9" x14ac:dyDescent="0.4">
      <c r="A11" s="2" t="s">
        <v>27</v>
      </c>
      <c r="B11" s="17">
        <v>6</v>
      </c>
      <c r="C11" s="99">
        <f>IF(D10="","",D10)</f>
        <v>40512.800000000003</v>
      </c>
      <c r="D11" s="99">
        <f>IF(OR(C11="",B11=""),"",C11+(B11*30.4))</f>
        <v>40695.200000000004</v>
      </c>
      <c r="E11" s="99">
        <f t="shared" si="0"/>
        <v>40695.200000000004</v>
      </c>
      <c r="F11" s="99">
        <f>IF(E16 = "", "",E16)</f>
        <v>40877.600000000006</v>
      </c>
      <c r="G11" s="18">
        <f t="shared" ref="G11:G17" si="1">IF(OR(F11 ="",D11 =""),"",(F11-D11)/30.4)</f>
        <v>6.000000000000048</v>
      </c>
      <c r="I11" s="1">
        <v>42736</v>
      </c>
    </row>
    <row r="12" spans="1:9" x14ac:dyDescent="0.4">
      <c r="A12" s="2" t="s">
        <v>28</v>
      </c>
      <c r="B12" s="19">
        <v>40148</v>
      </c>
      <c r="C12" s="20"/>
      <c r="D12" s="99">
        <f>IF(B12="","",B12)</f>
        <v>40148</v>
      </c>
      <c r="E12" s="20">
        <f t="shared" si="0"/>
        <v>-1179621.5999999999</v>
      </c>
      <c r="F12" s="99">
        <v>40877.600000000006</v>
      </c>
      <c r="G12" s="18">
        <f t="shared" si="1"/>
        <v>24.000000000000192</v>
      </c>
      <c r="I12" s="1">
        <v>5</v>
      </c>
    </row>
    <row r="13" spans="1:9" x14ac:dyDescent="0.4">
      <c r="A13" s="2" t="s">
        <v>29</v>
      </c>
      <c r="B13" s="17">
        <v>12</v>
      </c>
      <c r="C13" s="99">
        <f>IF(D10="","",D10)</f>
        <v>40512.800000000003</v>
      </c>
      <c r="D13" s="99">
        <v>40877.600000000006</v>
      </c>
      <c r="E13" s="99">
        <f t="shared" si="0"/>
        <v>40512.800000000003</v>
      </c>
      <c r="F13" s="99">
        <f>IF(E16="","",E16)</f>
        <v>40877.600000000006</v>
      </c>
      <c r="G13" s="18">
        <f t="shared" si="1"/>
        <v>0</v>
      </c>
      <c r="I13" s="1">
        <v>4</v>
      </c>
    </row>
    <row r="14" spans="1:9" x14ac:dyDescent="0.4">
      <c r="A14" s="2" t="s">
        <v>32</v>
      </c>
      <c r="B14" s="17">
        <v>6</v>
      </c>
      <c r="C14" s="99">
        <f>IF(D10="","",D10)</f>
        <v>40512.800000000003</v>
      </c>
      <c r="D14" s="99">
        <f>IF(OR(C14="",B14=""),"",C14+(B14*30.4))</f>
        <v>40695.200000000004</v>
      </c>
      <c r="E14" s="99">
        <f t="shared" si="0"/>
        <v>40695.200000000004</v>
      </c>
      <c r="F14" s="99">
        <f>IF(E16="","",E16)</f>
        <v>40877.600000000006</v>
      </c>
      <c r="G14" s="18">
        <f t="shared" si="1"/>
        <v>6.000000000000048</v>
      </c>
      <c r="I14" s="1">
        <v>43101</v>
      </c>
    </row>
    <row r="15" spans="1:9" x14ac:dyDescent="0.4">
      <c r="A15" s="2" t="s">
        <v>30</v>
      </c>
      <c r="B15" s="19">
        <v>40148</v>
      </c>
      <c r="C15" s="20"/>
      <c r="D15" s="99">
        <f>IF(B15="","",B15)</f>
        <v>40148</v>
      </c>
      <c r="E15" s="20">
        <f t="shared" si="0"/>
        <v>-1179621.5999999999</v>
      </c>
      <c r="F15" s="99">
        <f>IF(E16="","",E16)</f>
        <v>40877.600000000006</v>
      </c>
      <c r="G15" s="18">
        <f t="shared" si="1"/>
        <v>24.000000000000192</v>
      </c>
      <c r="I15" s="1">
        <v>8</v>
      </c>
    </row>
    <row r="16" spans="1:9" x14ac:dyDescent="0.4">
      <c r="A16" s="2" t="s">
        <v>31</v>
      </c>
      <c r="B16" s="17">
        <v>6</v>
      </c>
      <c r="C16" s="99">
        <f>IF(OR(D15="",D11="",D13="",D14=""),"",MAX(D15,D11,D13,D14))</f>
        <v>40877.600000000006</v>
      </c>
      <c r="D16" s="99">
        <f>IF(OR(C16="",B16=""),"",C16+(B16*30.4))</f>
        <v>41060.000000000007</v>
      </c>
      <c r="E16" s="99">
        <f t="shared" si="0"/>
        <v>40877.600000000006</v>
      </c>
      <c r="F16" s="99">
        <f>IF(E17="","",E17)</f>
        <v>41060.000000000007</v>
      </c>
      <c r="G16" s="18">
        <f t="shared" si="1"/>
        <v>0</v>
      </c>
      <c r="I16" s="1">
        <v>23</v>
      </c>
    </row>
    <row r="17" spans="1:9" x14ac:dyDescent="0.4">
      <c r="A17" s="2" t="s">
        <v>33</v>
      </c>
      <c r="B17" s="17">
        <v>16</v>
      </c>
      <c r="C17" s="99">
        <f>IF(D16="","",D16)</f>
        <v>41060.000000000007</v>
      </c>
      <c r="D17" s="99">
        <f>IF(OR(C17="",B17=""),"",C17+(B17*30.4))</f>
        <v>41546.400000000009</v>
      </c>
      <c r="E17" s="99">
        <f t="shared" si="0"/>
        <v>41060.000000000007</v>
      </c>
      <c r="F17" s="99">
        <f>IF(E18="","",E18)</f>
        <v>41546.400000000009</v>
      </c>
      <c r="G17" s="18">
        <f t="shared" si="1"/>
        <v>0</v>
      </c>
    </row>
    <row r="18" spans="1:9" x14ac:dyDescent="0.4">
      <c r="A18" s="2" t="s">
        <v>34</v>
      </c>
      <c r="B18" s="17">
        <v>600</v>
      </c>
      <c r="C18" s="99">
        <f>IF(D17="","",D17)</f>
        <v>41546.400000000009</v>
      </c>
      <c r="D18" s="99">
        <f>IF(OR(C18="",B18=""),"",C18+(B18*30.4))</f>
        <v>59786.400000000009</v>
      </c>
      <c r="E18" s="99">
        <f t="shared" si="0"/>
        <v>41546.400000000009</v>
      </c>
      <c r="F18" s="99">
        <f>IF(E19="","",E19)</f>
        <v>59786.400000000009</v>
      </c>
      <c r="G18" s="18"/>
    </row>
    <row r="19" spans="1:9" x14ac:dyDescent="0.4">
      <c r="A19" s="2" t="s">
        <v>35</v>
      </c>
      <c r="B19" s="17">
        <v>0</v>
      </c>
      <c r="C19" s="99">
        <f>IF(D18="","",D18)</f>
        <v>59786.400000000009</v>
      </c>
      <c r="D19" s="99">
        <f>IF(OR(C19="",B19=""),"",C19+(B19*30.4))</f>
        <v>59786.400000000009</v>
      </c>
      <c r="E19" s="99">
        <f t="shared" si="0"/>
        <v>59786.400000000009</v>
      </c>
      <c r="F19" s="99">
        <f>IF(D19="","",D19)</f>
        <v>59786.400000000009</v>
      </c>
      <c r="G19" s="18"/>
    </row>
    <row r="21" spans="1:9" x14ac:dyDescent="0.4">
      <c r="A21" s="245" t="s">
        <v>4</v>
      </c>
      <c r="B21" s="246"/>
      <c r="C21" s="246"/>
      <c r="D21" s="246"/>
      <c r="E21" s="246"/>
      <c r="F21" s="246"/>
      <c r="G21" s="247"/>
    </row>
    <row r="22" spans="1:9" x14ac:dyDescent="0.4">
      <c r="A22" s="248" t="s">
        <v>12</v>
      </c>
      <c r="B22" s="249"/>
      <c r="C22" s="96"/>
    </row>
    <row r="23" spans="1:9" x14ac:dyDescent="0.4">
      <c r="A23" s="241" t="s">
        <v>13</v>
      </c>
      <c r="B23" s="242"/>
      <c r="C23" s="97"/>
    </row>
    <row r="24" spans="1:9" x14ac:dyDescent="0.4">
      <c r="A24" s="241" t="s">
        <v>255</v>
      </c>
      <c r="B24" s="243"/>
      <c r="C24" s="97"/>
    </row>
    <row r="26" spans="1:9" x14ac:dyDescent="0.4">
      <c r="B26" s="98" t="s">
        <v>17</v>
      </c>
      <c r="C26" s="98" t="s">
        <v>18</v>
      </c>
      <c r="D26" s="98" t="s">
        <v>19</v>
      </c>
      <c r="E26" s="98" t="s">
        <v>20</v>
      </c>
      <c r="F26" s="98" t="s">
        <v>21</v>
      </c>
      <c r="G26" s="98" t="s">
        <v>256</v>
      </c>
    </row>
    <row r="27" spans="1:9" x14ac:dyDescent="0.4">
      <c r="A27" s="2" t="s">
        <v>23</v>
      </c>
      <c r="B27" s="17">
        <v>0</v>
      </c>
      <c r="C27" s="99">
        <v>40148</v>
      </c>
      <c r="D27" s="99">
        <f>IF(OR(C27="",B27=""),"",C27+(B27*30.4))</f>
        <v>40148</v>
      </c>
      <c r="E27" s="99">
        <f>IF(OR(F27="",B27=""),"",F27-(B27*30.4))</f>
        <v>40147.931600000004</v>
      </c>
      <c r="F27" s="99">
        <f>IF(E28 = "", "",E28)</f>
        <v>40147.931600000004</v>
      </c>
      <c r="G27" s="18">
        <f>IF(OR(F27 ="",D27 =""),"",(F27-D27)/30.4)</f>
        <v>-2.2499999998839676E-3</v>
      </c>
      <c r="I27" s="1">
        <v>3</v>
      </c>
    </row>
    <row r="28" spans="1:9" x14ac:dyDescent="0.4">
      <c r="A28" s="2" t="s">
        <v>24</v>
      </c>
      <c r="B28" s="17">
        <v>0</v>
      </c>
      <c r="C28" s="99">
        <f>IF(D27="","",D27)</f>
        <v>40148</v>
      </c>
      <c r="D28" s="99">
        <f>IF(OR(C28="",B28=""),"",C28+(B28*30.4))</f>
        <v>40148</v>
      </c>
      <c r="E28" s="99">
        <f>IF(OR(F28="",B28=""),"",F28-(B28*30.4))</f>
        <v>40147.931600000004</v>
      </c>
      <c r="F28" s="99">
        <f>IF(E30 = "", "",E30)</f>
        <v>40147.931600000004</v>
      </c>
      <c r="G28" s="18">
        <f t="shared" ref="G28:G37" si="2">IF(OR(F28 ="",D28 =""),"",(F28-D28)/30.4)</f>
        <v>-2.2499999998839676E-3</v>
      </c>
      <c r="I28" s="1">
        <v>2</v>
      </c>
    </row>
    <row r="29" spans="1:9" x14ac:dyDescent="0.4">
      <c r="A29" s="2" t="s">
        <v>25</v>
      </c>
      <c r="B29" s="19">
        <v>40148</v>
      </c>
      <c r="C29" s="20"/>
      <c r="D29" s="99">
        <f>IF(B29 ="", "",B29)</f>
        <v>40148</v>
      </c>
      <c r="E29" s="20"/>
      <c r="F29" s="99">
        <f>IF(E30 = "", "",E30)</f>
        <v>40147.931600000004</v>
      </c>
      <c r="G29" s="18">
        <f t="shared" si="2"/>
        <v>-2.2499999998839676E-3</v>
      </c>
      <c r="I29" s="1">
        <v>43101</v>
      </c>
    </row>
    <row r="30" spans="1:9" x14ac:dyDescent="0.4">
      <c r="A30" s="21" t="s">
        <v>26</v>
      </c>
      <c r="B30" s="17">
        <v>12</v>
      </c>
      <c r="C30" s="99">
        <f>IF(OR(D29="",D28=""),"",MAX(D29,D28))</f>
        <v>40148</v>
      </c>
      <c r="D30" s="99">
        <f>IF(OR(C30="",B30=""),"",C30+(B30*30.4))</f>
        <v>40512.800000000003</v>
      </c>
      <c r="E30" s="99">
        <f>IF(OR(F30="",B30=""),"",F30-(B30*30.4))</f>
        <v>40147.931600000004</v>
      </c>
      <c r="F30" s="99">
        <f>IF(OR(E31="",E33="",E35=""),"",MIN(E31,E33,E35))</f>
        <v>40512.731600000006</v>
      </c>
      <c r="G30" s="18">
        <f t="shared" si="2"/>
        <v>-2.2499999998839676E-3</v>
      </c>
      <c r="I30" s="1">
        <v>6</v>
      </c>
    </row>
    <row r="31" spans="1:9" x14ac:dyDescent="0.4">
      <c r="A31" s="2" t="s">
        <v>27</v>
      </c>
      <c r="B31" s="17">
        <v>6</v>
      </c>
      <c r="C31" s="99">
        <f>IF(D30="","",D30)</f>
        <v>40512.800000000003</v>
      </c>
      <c r="D31" s="99">
        <f>IF(OR(C31="",B31=""),"",C31+(B31*30.4))</f>
        <v>40695.200000000004</v>
      </c>
      <c r="E31" s="99">
        <f>IF(OR(F31="",B31=""),"",F31-(B31*30.4))</f>
        <v>40512.800000000003</v>
      </c>
      <c r="F31" s="99">
        <v>40695.200000000004</v>
      </c>
      <c r="G31" s="18">
        <f t="shared" si="2"/>
        <v>0</v>
      </c>
      <c r="I31" s="1">
        <v>6</v>
      </c>
    </row>
    <row r="32" spans="1:9" x14ac:dyDescent="0.4">
      <c r="A32" s="2" t="s">
        <v>28</v>
      </c>
      <c r="B32" s="19">
        <v>40148</v>
      </c>
      <c r="C32" s="20"/>
      <c r="D32" s="99">
        <f>IF(B32="","",B32)</f>
        <v>40148</v>
      </c>
      <c r="E32" s="20"/>
      <c r="F32" s="99">
        <v>40877.600000000006</v>
      </c>
      <c r="G32" s="18">
        <f t="shared" si="2"/>
        <v>24.000000000000192</v>
      </c>
      <c r="I32" s="1">
        <v>43282</v>
      </c>
    </row>
    <row r="33" spans="1:9" x14ac:dyDescent="0.4">
      <c r="A33" s="2" t="s">
        <v>29</v>
      </c>
      <c r="B33" s="17">
        <v>12.00225</v>
      </c>
      <c r="C33" s="99">
        <f>IF(D30="","",D30)</f>
        <v>40512.800000000003</v>
      </c>
      <c r="D33" s="99">
        <v>40877.600000000006</v>
      </c>
      <c r="E33" s="99">
        <f>IF(OR(F33="",B33=""),"",F33-(B33*30.4))</f>
        <v>40512.731600000006</v>
      </c>
      <c r="F33" s="99">
        <v>40877.600000000006</v>
      </c>
      <c r="G33" s="18">
        <f t="shared" si="2"/>
        <v>0</v>
      </c>
      <c r="I33" s="22">
        <v>3</v>
      </c>
    </row>
    <row r="34" spans="1:9" x14ac:dyDescent="0.4">
      <c r="A34" s="2" t="s">
        <v>30</v>
      </c>
      <c r="B34" s="19">
        <v>40148</v>
      </c>
      <c r="C34" s="20"/>
      <c r="D34" s="99">
        <f>IF(B34="","",B34)</f>
        <v>40148</v>
      </c>
      <c r="E34" s="20"/>
      <c r="F34" s="99">
        <f>IF(E35="","",E35)</f>
        <v>40512.800000000003</v>
      </c>
      <c r="G34" s="18">
        <f t="shared" si="2"/>
        <v>12.000000000000096</v>
      </c>
      <c r="I34" s="1">
        <v>43831</v>
      </c>
    </row>
    <row r="35" spans="1:9" x14ac:dyDescent="0.4">
      <c r="A35" s="2" t="s">
        <v>31</v>
      </c>
      <c r="B35" s="17">
        <v>6</v>
      </c>
      <c r="C35" s="99">
        <f>IF(OR(D34="",D30=""),"",MAX(D34,D30))</f>
        <v>40512.800000000003</v>
      </c>
      <c r="D35" s="99">
        <v>40695.200000000004</v>
      </c>
      <c r="E35" s="99">
        <f>IF(OR(F35="",B35=""),"",F35-(B35*30.4))</f>
        <v>40512.800000000003</v>
      </c>
      <c r="F35" s="99">
        <f>IF(E36="","",E36)</f>
        <v>40695.200000000004</v>
      </c>
      <c r="G35" s="18">
        <f t="shared" si="2"/>
        <v>0</v>
      </c>
      <c r="I35" s="1">
        <v>8</v>
      </c>
    </row>
    <row r="36" spans="1:9" x14ac:dyDescent="0.4">
      <c r="A36" s="2" t="s">
        <v>32</v>
      </c>
      <c r="B36" s="17">
        <v>6</v>
      </c>
      <c r="C36" s="99">
        <f>IF(D35="","",D35)</f>
        <v>40695.200000000004</v>
      </c>
      <c r="D36" s="99">
        <f>IF(OR(C36="",B36=""),"",C36+(B36*30.4))</f>
        <v>40877.600000000006</v>
      </c>
      <c r="E36" s="99">
        <v>40695.200000000004</v>
      </c>
      <c r="F36" s="99">
        <v>41034.825000000004</v>
      </c>
      <c r="G36" s="18">
        <f t="shared" si="2"/>
        <v>5.171874999999952</v>
      </c>
      <c r="I36" s="1">
        <v>10</v>
      </c>
    </row>
    <row r="37" spans="1:9" x14ac:dyDescent="0.4">
      <c r="A37" s="2" t="s">
        <v>33</v>
      </c>
      <c r="B37" s="17">
        <v>16</v>
      </c>
      <c r="C37" s="99">
        <v>40725.600000000006</v>
      </c>
      <c r="D37" s="99">
        <v>41217.225000000006</v>
      </c>
      <c r="E37" s="99">
        <f>IF(OR(F37="",B37=""),"",F37-(B37*30.4))</f>
        <v>40730.825000000004</v>
      </c>
      <c r="F37" s="99">
        <f>IF(D37="","",D37)</f>
        <v>41217.225000000006</v>
      </c>
      <c r="G37" s="18">
        <f t="shared" si="2"/>
        <v>0</v>
      </c>
      <c r="I37" s="1">
        <v>18</v>
      </c>
    </row>
    <row r="38" spans="1:9" x14ac:dyDescent="0.4">
      <c r="A38" s="2" t="s">
        <v>34</v>
      </c>
      <c r="B38" s="17">
        <v>600</v>
      </c>
      <c r="C38" s="99">
        <f>IF(OR(C37="",B37=""),"",C37+(B37*30.4))</f>
        <v>41212.000000000007</v>
      </c>
      <c r="D38" s="99">
        <f>IF(OR(C38="",B38=""),"",C38+(B38*30.4))</f>
        <v>59452.000000000007</v>
      </c>
      <c r="E38" s="99">
        <f>IF(OR(F38="",B38=""),"",F38-(B38*30.4))</f>
        <v>41212.000000000007</v>
      </c>
      <c r="F38" s="99">
        <f>IF(E39="","",E39)</f>
        <v>59452.000000000007</v>
      </c>
      <c r="G38" s="18"/>
    </row>
    <row r="39" spans="1:9" x14ac:dyDescent="0.4">
      <c r="A39" s="2" t="s">
        <v>35</v>
      </c>
      <c r="B39" s="17">
        <v>0</v>
      </c>
      <c r="C39" s="99">
        <f>IF(D38="","",D38)</f>
        <v>59452.000000000007</v>
      </c>
      <c r="D39" s="99">
        <f>IF(OR(C39="",B39=""),"",C39+(B39*30.4))</f>
        <v>59452.000000000007</v>
      </c>
      <c r="E39" s="99">
        <f>IF(OR(F39="",B39=""),"",F39-(B39*30.4))</f>
        <v>59452.000000000007</v>
      </c>
      <c r="F39" s="99">
        <f>IF(D39="","",D39)</f>
        <v>59452.000000000007</v>
      </c>
      <c r="G39" s="18"/>
    </row>
    <row r="40" spans="1:9" x14ac:dyDescent="0.4">
      <c r="A40" s="244" t="s">
        <v>257</v>
      </c>
      <c r="B40" s="244"/>
    </row>
    <row r="41" spans="1:9" x14ac:dyDescent="0.4">
      <c r="A41" s="2" t="s">
        <v>23</v>
      </c>
      <c r="B41" s="2" t="s">
        <v>258</v>
      </c>
    </row>
    <row r="42" spans="1:9" x14ac:dyDescent="0.4">
      <c r="A42" s="2" t="s">
        <v>24</v>
      </c>
      <c r="B42" s="2" t="s">
        <v>259</v>
      </c>
    </row>
    <row r="43" spans="1:9" x14ac:dyDescent="0.4">
      <c r="A43" s="2" t="s">
        <v>260</v>
      </c>
      <c r="B43" s="2" t="s">
        <v>261</v>
      </c>
    </row>
    <row r="44" spans="1:9" x14ac:dyDescent="0.4">
      <c r="A44" s="2" t="s">
        <v>26</v>
      </c>
      <c r="B44" s="2" t="s">
        <v>262</v>
      </c>
    </row>
    <row r="45" spans="1:9" x14ac:dyDescent="0.4">
      <c r="A45" s="2" t="s">
        <v>27</v>
      </c>
      <c r="B45" s="2" t="s">
        <v>263</v>
      </c>
    </row>
    <row r="46" spans="1:9" x14ac:dyDescent="0.4">
      <c r="A46" s="2" t="s">
        <v>264</v>
      </c>
      <c r="B46" s="2" t="s">
        <v>265</v>
      </c>
    </row>
    <row r="47" spans="1:9" x14ac:dyDescent="0.4">
      <c r="A47" s="2" t="s">
        <v>29</v>
      </c>
      <c r="B47" s="2" t="s">
        <v>266</v>
      </c>
    </row>
    <row r="48" spans="1:9" x14ac:dyDescent="0.4">
      <c r="A48" s="2" t="s">
        <v>32</v>
      </c>
      <c r="B48" s="2" t="s">
        <v>267</v>
      </c>
    </row>
    <row r="49" spans="1:3" x14ac:dyDescent="0.4">
      <c r="A49" s="2" t="s">
        <v>268</v>
      </c>
      <c r="B49" s="2" t="s">
        <v>269</v>
      </c>
    </row>
    <row r="50" spans="1:3" x14ac:dyDescent="0.4">
      <c r="A50" s="2" t="s">
        <v>31</v>
      </c>
      <c r="B50" s="2" t="s">
        <v>270</v>
      </c>
    </row>
    <row r="51" spans="1:3" x14ac:dyDescent="0.4">
      <c r="A51" s="2" t="s">
        <v>33</v>
      </c>
      <c r="B51" s="2" t="s">
        <v>271</v>
      </c>
    </row>
    <row r="52" spans="1:3" x14ac:dyDescent="0.4">
      <c r="A52" s="2" t="s">
        <v>34</v>
      </c>
      <c r="B52" s="2" t="s">
        <v>272</v>
      </c>
    </row>
    <row r="53" spans="1:3" x14ac:dyDescent="0.4">
      <c r="A53" s="2" t="s">
        <v>35</v>
      </c>
      <c r="B53" s="2" t="s">
        <v>273</v>
      </c>
    </row>
    <row r="55" spans="1:3" x14ac:dyDescent="0.4">
      <c r="A55" s="41" t="s">
        <v>274</v>
      </c>
    </row>
    <row r="56" spans="1:3" x14ac:dyDescent="0.4">
      <c r="A56" s="2" t="s">
        <v>23</v>
      </c>
    </row>
    <row r="57" spans="1:3" x14ac:dyDescent="0.4">
      <c r="A57" s="2" t="s">
        <v>24</v>
      </c>
    </row>
    <row r="58" spans="1:3" x14ac:dyDescent="0.4">
      <c r="A58" s="2" t="s">
        <v>26</v>
      </c>
    </row>
    <row r="59" spans="1:3" x14ac:dyDescent="0.4">
      <c r="A59" s="2" t="s">
        <v>27</v>
      </c>
    </row>
    <row r="60" spans="1:3" x14ac:dyDescent="0.4">
      <c r="A60" s="2" t="s">
        <v>29</v>
      </c>
      <c r="C60" s="1" t="s">
        <v>295</v>
      </c>
    </row>
    <row r="61" spans="1:3" x14ac:dyDescent="0.4">
      <c r="A61" s="2" t="s">
        <v>32</v>
      </c>
    </row>
    <row r="62" spans="1:3" x14ac:dyDescent="0.4">
      <c r="A62" s="2" t="s">
        <v>31</v>
      </c>
    </row>
    <row r="63" spans="1:3" x14ac:dyDescent="0.4">
      <c r="A63" s="2" t="s">
        <v>33</v>
      </c>
    </row>
    <row r="64" spans="1:3" x14ac:dyDescent="0.4">
      <c r="A64" s="2" t="s">
        <v>34</v>
      </c>
    </row>
    <row r="65" spans="1:5" x14ac:dyDescent="0.4">
      <c r="A65" s="2" t="s">
        <v>35</v>
      </c>
    </row>
    <row r="67" spans="1:5" x14ac:dyDescent="0.4">
      <c r="A67" s="41" t="s">
        <v>275</v>
      </c>
    </row>
    <row r="68" spans="1:5" x14ac:dyDescent="0.4">
      <c r="A68" s="2" t="s">
        <v>23</v>
      </c>
    </row>
    <row r="69" spans="1:5" x14ac:dyDescent="0.4">
      <c r="A69" s="2" t="s">
        <v>24</v>
      </c>
    </row>
    <row r="70" spans="1:5" x14ac:dyDescent="0.4">
      <c r="A70" s="2" t="s">
        <v>260</v>
      </c>
    </row>
    <row r="71" spans="1:5" x14ac:dyDescent="0.4">
      <c r="A71" s="2" t="s">
        <v>26</v>
      </c>
    </row>
    <row r="72" spans="1:5" x14ac:dyDescent="0.4">
      <c r="A72" s="2" t="s">
        <v>27</v>
      </c>
    </row>
    <row r="73" spans="1:5" x14ac:dyDescent="0.4">
      <c r="A73" s="2" t="s">
        <v>264</v>
      </c>
    </row>
    <row r="74" spans="1:5" x14ac:dyDescent="0.4">
      <c r="A74" s="2" t="s">
        <v>29</v>
      </c>
    </row>
    <row r="75" spans="1:5" x14ac:dyDescent="0.4">
      <c r="A75" s="2" t="s">
        <v>32</v>
      </c>
    </row>
    <row r="76" spans="1:5" x14ac:dyDescent="0.4">
      <c r="A76" s="2" t="s">
        <v>268</v>
      </c>
    </row>
    <row r="77" spans="1:5" x14ac:dyDescent="0.4">
      <c r="A77" s="2" t="s">
        <v>31</v>
      </c>
    </row>
    <row r="78" spans="1:5" x14ac:dyDescent="0.4">
      <c r="A78" s="2" t="s">
        <v>33</v>
      </c>
    </row>
    <row r="80" spans="1:5" x14ac:dyDescent="0.4">
      <c r="A80" s="41" t="s">
        <v>294</v>
      </c>
      <c r="C80" s="22"/>
      <c r="D80" s="22"/>
      <c r="E80" s="22"/>
    </row>
    <row r="81" spans="1:5" x14ac:dyDescent="0.4">
      <c r="A81" s="2" t="s">
        <v>295</v>
      </c>
      <c r="D81" s="22"/>
    </row>
    <row r="82" spans="1:5" x14ac:dyDescent="0.4">
      <c r="A82" s="2" t="s">
        <v>296</v>
      </c>
      <c r="C82" s="22"/>
      <c r="D82" s="22"/>
      <c r="E82" s="22"/>
    </row>
    <row r="83" spans="1:5" x14ac:dyDescent="0.4">
      <c r="C83" s="22"/>
      <c r="D83" s="22"/>
      <c r="E83" s="22"/>
    </row>
    <row r="84" spans="1:5" x14ac:dyDescent="0.4">
      <c r="C84" s="22"/>
      <c r="D84" s="22"/>
      <c r="E84" s="22"/>
    </row>
    <row r="100" spans="1:2" x14ac:dyDescent="0.4">
      <c r="A100" s="41" t="s">
        <v>317</v>
      </c>
    </row>
    <row r="101" spans="1:2" x14ac:dyDescent="0.4">
      <c r="A101" s="2" t="s">
        <v>318</v>
      </c>
      <c r="B101" s="2" t="b">
        <v>1</v>
      </c>
    </row>
    <row r="102" spans="1:2" x14ac:dyDescent="0.4">
      <c r="A102" s="2" t="s">
        <v>319</v>
      </c>
      <c r="B102" s="2" t="b">
        <v>1</v>
      </c>
    </row>
    <row r="103" spans="1:2" x14ac:dyDescent="0.4">
      <c r="A103" s="2" t="s">
        <v>320</v>
      </c>
      <c r="B103" s="2" t="b">
        <v>1</v>
      </c>
    </row>
    <row r="104" spans="1:2" x14ac:dyDescent="0.4">
      <c r="A104" s="2" t="s">
        <v>321</v>
      </c>
      <c r="B104" s="2" t="b">
        <v>1</v>
      </c>
    </row>
    <row r="106" spans="1:2" x14ac:dyDescent="0.4">
      <c r="A106" s="2" t="s">
        <v>322</v>
      </c>
      <c r="B106" s="2">
        <v>67</v>
      </c>
    </row>
  </sheetData>
  <mergeCells count="9">
    <mergeCell ref="A23:B23"/>
    <mergeCell ref="A24:B24"/>
    <mergeCell ref="A40:B40"/>
    <mergeCell ref="A1:G1"/>
    <mergeCell ref="A2:B2"/>
    <mergeCell ref="A3:B3"/>
    <mergeCell ref="A4:B4"/>
    <mergeCell ref="A21:G21"/>
    <mergeCell ref="A22:B22"/>
  </mergeCells>
  <dataValidations count="2">
    <dataValidation type="date" allowBlank="1" showInputMessage="1" showErrorMessage="1" errorTitle="SHRP2 R09 - Input Warning!" error="Date entries must include a year that is between 1975 and 2050." sqref="B15 B9 B12 B32 B29 B34" xr:uid="{17B48D30-22A5-42A0-92F3-B3947A2A801A}">
      <formula1>27395</formula1>
      <formula2>55153</formula2>
    </dataValidation>
    <dataValidation type="decimal" operator="greaterThanOrEqual" allowBlank="1" showInputMessage="1" showErrorMessage="1" errorTitle="SHRP2 R09 - Input Warning!" error="Phase duration entries must be values greater than 0." sqref="B16:B17 B13:B14 B7:B8 B10:B11 B27:B28 B30:B31 B33 B35:B37" xr:uid="{6BA511D1-E10D-4F4E-B535-2407B0DF824A}">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520B9-C0BC-42E0-972D-07CCDFA81D56}">
  <sheetPr codeName="ProjectStructuring"/>
  <dimension ref="A1:Y113"/>
  <sheetViews>
    <sheetView showGridLines="0" showRowColHeaders="0" topLeftCell="A39" workbookViewId="0">
      <selection activeCell="L55" sqref="L55"/>
    </sheetView>
  </sheetViews>
  <sheetFormatPr defaultColWidth="9.17578125" defaultRowHeight="13.7" x14ac:dyDescent="0.4"/>
  <cols>
    <col min="1" max="1" width="9.17578125" style="1"/>
    <col min="2" max="2" width="17" style="1" customWidth="1"/>
    <col min="3" max="3" width="26.46875" style="1" customWidth="1"/>
    <col min="4" max="4" width="17.46875" style="1" customWidth="1"/>
    <col min="5" max="5" width="15.64453125" style="1" customWidth="1"/>
    <col min="6" max="6" width="15" style="1" customWidth="1"/>
    <col min="7" max="7" width="12.52734375" style="1" customWidth="1"/>
    <col min="8" max="8" width="11.64453125" style="1" customWidth="1"/>
    <col min="9" max="9" width="10.64453125" style="1" customWidth="1"/>
    <col min="10" max="10" width="11.52734375" style="1" customWidth="1"/>
    <col min="11" max="16384" width="9.17578125" style="1"/>
  </cols>
  <sheetData>
    <row r="1" spans="1:25" ht="35.35" x14ac:dyDescent="1.05">
      <c r="A1" s="49" t="s">
        <v>0</v>
      </c>
      <c r="B1" s="49"/>
      <c r="C1" s="49"/>
      <c r="D1" s="49" t="s">
        <v>349</v>
      </c>
      <c r="E1" s="49"/>
      <c r="F1" s="49"/>
      <c r="G1" s="49"/>
      <c r="H1" s="49"/>
      <c r="I1" s="49"/>
      <c r="J1" s="49"/>
      <c r="K1" s="49"/>
      <c r="L1" s="49"/>
      <c r="M1" s="49"/>
      <c r="N1" s="49"/>
      <c r="O1" s="49"/>
      <c r="P1" s="49"/>
      <c r="Q1" s="49"/>
      <c r="R1" s="49"/>
      <c r="S1" s="49"/>
      <c r="T1" s="49"/>
      <c r="U1" s="49"/>
      <c r="V1" s="49"/>
      <c r="W1" s="49"/>
      <c r="X1" s="49"/>
      <c r="Y1" s="49"/>
    </row>
    <row r="2" spans="1:25" ht="35.35" x14ac:dyDescent="1.05">
      <c r="A2" s="58" t="s">
        <v>0</v>
      </c>
      <c r="B2" s="58"/>
      <c r="C2" s="58"/>
      <c r="D2" s="58" t="s">
        <v>1</v>
      </c>
      <c r="E2" s="58"/>
      <c r="F2" s="58"/>
      <c r="G2" s="58"/>
      <c r="H2" s="58"/>
      <c r="I2" s="58"/>
      <c r="J2" s="58"/>
      <c r="K2" s="58"/>
      <c r="L2" s="58"/>
      <c r="M2" s="58"/>
      <c r="N2" s="58"/>
      <c r="O2" s="58"/>
      <c r="P2" s="58"/>
      <c r="Q2" s="58"/>
      <c r="R2" s="58"/>
      <c r="S2" s="58"/>
      <c r="T2" s="58"/>
      <c r="U2" s="58"/>
      <c r="V2" s="58"/>
      <c r="W2" s="58"/>
      <c r="X2" s="58"/>
      <c r="Y2" s="58"/>
    </row>
    <row r="3" spans="1:25" ht="20.25" customHeight="1" x14ac:dyDescent="0.4"/>
    <row r="4" spans="1:25" ht="20.25" customHeight="1" x14ac:dyDescent="0.4"/>
    <row r="5" spans="1:25" ht="20.25" customHeight="1" x14ac:dyDescent="0.4"/>
    <row r="6" spans="1:25" ht="15" x14ac:dyDescent="0.45">
      <c r="C6" s="106" t="s">
        <v>2</v>
      </c>
      <c r="D6" s="107"/>
      <c r="E6" s="107"/>
      <c r="F6" s="107"/>
      <c r="G6" s="107"/>
      <c r="H6" s="107"/>
      <c r="I6" s="107"/>
      <c r="J6" s="108"/>
    </row>
    <row r="7" spans="1:25" x14ac:dyDescent="0.4">
      <c r="C7" s="2" t="s">
        <v>3</v>
      </c>
      <c r="D7" s="3" t="s">
        <v>4</v>
      </c>
      <c r="E7" s="100"/>
      <c r="F7" s="4" t="s">
        <v>5</v>
      </c>
      <c r="G7" s="5"/>
      <c r="H7" s="5"/>
      <c r="I7" s="6"/>
      <c r="J7" s="7" t="s">
        <v>6</v>
      </c>
    </row>
    <row r="8" spans="1:25" x14ac:dyDescent="0.4">
      <c r="C8" s="104"/>
      <c r="D8" s="105"/>
      <c r="E8" s="100"/>
      <c r="F8" s="100"/>
      <c r="G8" s="100"/>
      <c r="H8" s="100"/>
      <c r="I8" s="100"/>
      <c r="J8" s="101"/>
    </row>
    <row r="9" spans="1:25" ht="30" customHeight="1" x14ac:dyDescent="0.4">
      <c r="C9" s="8" t="s">
        <v>7</v>
      </c>
      <c r="D9" s="3" t="s">
        <v>8</v>
      </c>
      <c r="E9" s="100"/>
      <c r="F9" s="100"/>
      <c r="G9" s="100"/>
      <c r="H9" s="100"/>
      <c r="I9" s="100"/>
      <c r="J9" s="101"/>
    </row>
    <row r="10" spans="1:25" x14ac:dyDescent="0.4">
      <c r="C10" s="9"/>
      <c r="D10" s="3" t="s">
        <v>9</v>
      </c>
      <c r="E10" s="100"/>
      <c r="F10" s="100"/>
      <c r="G10" s="100"/>
      <c r="H10" s="100"/>
      <c r="I10" s="100"/>
      <c r="J10" s="101"/>
    </row>
    <row r="11" spans="1:25" x14ac:dyDescent="0.4">
      <c r="C11" s="10"/>
      <c r="D11" s="3" t="s">
        <v>10</v>
      </c>
      <c r="E11" s="102"/>
      <c r="F11" s="102"/>
      <c r="G11" s="102"/>
      <c r="H11" s="102"/>
      <c r="I11" s="102"/>
      <c r="J11" s="103"/>
    </row>
    <row r="14" spans="1:25" x14ac:dyDescent="0.4">
      <c r="C14" s="106" t="s">
        <v>11</v>
      </c>
      <c r="D14" s="107"/>
      <c r="E14" s="107"/>
      <c r="F14" s="107"/>
      <c r="G14" s="107"/>
      <c r="H14" s="107"/>
      <c r="I14" s="108"/>
    </row>
    <row r="15" spans="1:25" x14ac:dyDescent="0.4">
      <c r="C15" s="4" t="s">
        <v>12</v>
      </c>
      <c r="D15" s="6"/>
      <c r="E15" s="11">
        <v>40148</v>
      </c>
      <c r="F15" s="100"/>
      <c r="G15" s="100"/>
      <c r="H15" s="100"/>
      <c r="I15" s="101"/>
    </row>
    <row r="16" spans="1:25" ht="30" customHeight="1" x14ac:dyDescent="0.4">
      <c r="C16" s="12" t="s">
        <v>13</v>
      </c>
      <c r="D16" s="13" t="s">
        <v>14</v>
      </c>
      <c r="E16" s="11">
        <v>41212</v>
      </c>
      <c r="F16" s="100"/>
      <c r="G16" s="100"/>
      <c r="H16" s="100"/>
      <c r="I16" s="101"/>
    </row>
    <row r="17" spans="3:11" x14ac:dyDescent="0.4">
      <c r="C17" s="14" t="s">
        <v>15</v>
      </c>
      <c r="D17" s="15"/>
      <c r="E17" s="16">
        <v>0.1</v>
      </c>
      <c r="F17" s="100"/>
      <c r="G17" s="100"/>
      <c r="H17" s="100"/>
      <c r="I17" s="101"/>
    </row>
    <row r="18" spans="3:11" x14ac:dyDescent="0.4">
      <c r="C18" s="104"/>
      <c r="D18" s="100"/>
      <c r="E18" s="100"/>
      <c r="F18" s="100"/>
      <c r="G18" s="100"/>
      <c r="H18" s="100"/>
      <c r="I18" s="101"/>
    </row>
    <row r="19" spans="3:11" ht="27.35" x14ac:dyDescent="0.4">
      <c r="C19" s="133" t="s">
        <v>16</v>
      </c>
      <c r="D19" s="133" t="s">
        <v>17</v>
      </c>
      <c r="E19" s="134" t="s">
        <v>18</v>
      </c>
      <c r="F19" s="134" t="s">
        <v>19</v>
      </c>
      <c r="G19" s="134" t="s">
        <v>20</v>
      </c>
      <c r="H19" s="134" t="s">
        <v>21</v>
      </c>
      <c r="I19" s="133" t="s">
        <v>22</v>
      </c>
    </row>
    <row r="20" spans="3:11" x14ac:dyDescent="0.4">
      <c r="C20" s="2" t="s">
        <v>23</v>
      </c>
      <c r="D20" s="17">
        <v>0</v>
      </c>
      <c r="E20" s="99">
        <v>40148</v>
      </c>
      <c r="F20" s="99">
        <f>IF(OR(E20="",D20=""),"",E20+(D20*30.4))</f>
        <v>40148</v>
      </c>
      <c r="G20" s="99">
        <f>IF(OR(H20="",D20=""),"",H20-(D20*30.4))</f>
        <v>40148</v>
      </c>
      <c r="H20" s="99">
        <f>IF(G21 = "", "",G21)</f>
        <v>40148</v>
      </c>
      <c r="I20" s="18">
        <f>IF(OR(H20 ="",F20 =""),"",(H20-F20)/30.4)</f>
        <v>0</v>
      </c>
    </row>
    <row r="21" spans="3:11" x14ac:dyDescent="0.4">
      <c r="C21" s="2" t="s">
        <v>24</v>
      </c>
      <c r="D21" s="17">
        <v>0</v>
      </c>
      <c r="E21" s="99">
        <f>IF(F20="","",F20)</f>
        <v>40148</v>
      </c>
      <c r="F21" s="99">
        <f>IF(OR(E21="",D21=""),"",E21+(D21*30.4))</f>
        <v>40148</v>
      </c>
      <c r="G21" s="99">
        <f>IF(OR(H21="",D21=""),"",H21-(D21*30.4))</f>
        <v>40148</v>
      </c>
      <c r="H21" s="99">
        <f>IF(G23 = "", "",G23)</f>
        <v>40148</v>
      </c>
      <c r="I21" s="18">
        <f t="shared" ref="I21:I30" si="0">IF(OR(H21 ="",F21 =""),"",(H21-F21)/30.4)</f>
        <v>0</v>
      </c>
    </row>
    <row r="22" spans="3:11" x14ac:dyDescent="0.4">
      <c r="C22" s="2" t="s">
        <v>25</v>
      </c>
      <c r="D22" s="19">
        <v>40148</v>
      </c>
      <c r="E22" s="20"/>
      <c r="F22" s="99">
        <f>IF(D22 ="", "",D22)</f>
        <v>40148</v>
      </c>
      <c r="G22" s="20"/>
      <c r="H22" s="99">
        <f>IF(G23 = "", "",G23)</f>
        <v>40148</v>
      </c>
      <c r="I22" s="18">
        <f t="shared" si="0"/>
        <v>0</v>
      </c>
    </row>
    <row r="23" spans="3:11" ht="30" customHeight="1" x14ac:dyDescent="0.4">
      <c r="C23" s="21" t="s">
        <v>26</v>
      </c>
      <c r="D23" s="17">
        <v>12</v>
      </c>
      <c r="E23" s="99">
        <f>IF(OR(F22="",F21=""),"",MAX(F22,F21))</f>
        <v>40148</v>
      </c>
      <c r="F23" s="99">
        <f>IF(OR(E23="",D23=""),"",E23+(D23*30.4))</f>
        <v>40512.800000000003</v>
      </c>
      <c r="G23" s="99">
        <f>IF(OR(H23="",D23=""),"",H23-(D23*30.4))</f>
        <v>40148</v>
      </c>
      <c r="H23" s="99">
        <f>IF(OR(G24="",G26="",G28=""),"",MIN(G24,G26,G28))</f>
        <v>40512.800000000003</v>
      </c>
      <c r="I23" s="18">
        <f t="shared" si="0"/>
        <v>0</v>
      </c>
      <c r="K23" s="22"/>
    </row>
    <row r="24" spans="3:11" x14ac:dyDescent="0.4">
      <c r="C24" s="2" t="s">
        <v>27</v>
      </c>
      <c r="D24" s="17">
        <v>6</v>
      </c>
      <c r="E24" s="99">
        <f>IF(F23="","",F23)</f>
        <v>40512.800000000003</v>
      </c>
      <c r="F24" s="99">
        <f>IF(OR(E24="",D24=""),"",E24+(D24*30.4))</f>
        <v>40695.200000000004</v>
      </c>
      <c r="G24" s="99">
        <f>IF(OR(H24="",D24=""),"",H24-(D24*30.4))</f>
        <v>40512.800000000003</v>
      </c>
      <c r="H24" s="99">
        <v>40695.200000000004</v>
      </c>
      <c r="I24" s="18">
        <f t="shared" si="0"/>
        <v>0</v>
      </c>
    </row>
    <row r="25" spans="3:11" x14ac:dyDescent="0.4">
      <c r="C25" s="2" t="s">
        <v>28</v>
      </c>
      <c r="D25" s="19">
        <v>40148</v>
      </c>
      <c r="E25" s="20"/>
      <c r="F25" s="99">
        <f>IF(D25="","",D25)</f>
        <v>40148</v>
      </c>
      <c r="G25" s="20"/>
      <c r="H25" s="99">
        <v>40877.600000000006</v>
      </c>
      <c r="I25" s="18">
        <f t="shared" si="0"/>
        <v>24.000000000000192</v>
      </c>
    </row>
    <row r="26" spans="3:11" x14ac:dyDescent="0.4">
      <c r="C26" s="2" t="s">
        <v>29</v>
      </c>
      <c r="D26" s="17">
        <v>12</v>
      </c>
      <c r="E26" s="99">
        <f>IF(F23="","",F23)</f>
        <v>40512.800000000003</v>
      </c>
      <c r="F26" s="99">
        <v>40877.600000000006</v>
      </c>
      <c r="G26" s="99">
        <f>IF(OR(H26="",D26=""),"",H26-(D26*30.4))</f>
        <v>40512.800000000003</v>
      </c>
      <c r="H26" s="99">
        <v>40877.600000000006</v>
      </c>
      <c r="I26" s="18">
        <f t="shared" si="0"/>
        <v>0</v>
      </c>
    </row>
    <row r="27" spans="3:11" x14ac:dyDescent="0.4">
      <c r="C27" s="2" t="s">
        <v>30</v>
      </c>
      <c r="D27" s="19">
        <v>40148</v>
      </c>
      <c r="E27" s="20"/>
      <c r="F27" s="99">
        <f>IF(D27="","",D27)</f>
        <v>40148</v>
      </c>
      <c r="G27" s="20"/>
      <c r="H27" s="99">
        <f>IF(G28="","",G28)</f>
        <v>40512.800000000003</v>
      </c>
      <c r="I27" s="18">
        <f t="shared" si="0"/>
        <v>12.000000000000096</v>
      </c>
    </row>
    <row r="28" spans="3:11" x14ac:dyDescent="0.4">
      <c r="C28" s="2" t="s">
        <v>31</v>
      </c>
      <c r="D28" s="17">
        <v>6</v>
      </c>
      <c r="E28" s="99">
        <f>IF(OR(F27="",F23=""),"",MAX(F27,F23))</f>
        <v>40512.800000000003</v>
      </c>
      <c r="F28" s="99">
        <v>40695.200000000004</v>
      </c>
      <c r="G28" s="99">
        <f>IF(OR(H28="",D28=""),"",H28-(D28*30.4))</f>
        <v>40512.800000000003</v>
      </c>
      <c r="H28" s="99">
        <f>IF(G29="","",G29)</f>
        <v>40695.200000000004</v>
      </c>
      <c r="I28" s="18">
        <f t="shared" si="0"/>
        <v>0</v>
      </c>
    </row>
    <row r="29" spans="3:11" x14ac:dyDescent="0.4">
      <c r="C29" s="2" t="s">
        <v>32</v>
      </c>
      <c r="D29" s="17">
        <v>6</v>
      </c>
      <c r="E29" s="99">
        <f>IF(F28="","",F28)</f>
        <v>40695.200000000004</v>
      </c>
      <c r="F29" s="99">
        <f>IF(OR(E29="",D29=""),"",E29+(D29*30.4))</f>
        <v>40877.600000000006</v>
      </c>
      <c r="G29" s="99">
        <v>40695.200000000004</v>
      </c>
      <c r="H29" s="99">
        <v>41034.825000000004</v>
      </c>
      <c r="I29" s="18">
        <f t="shared" si="0"/>
        <v>5.171874999999952</v>
      </c>
    </row>
    <row r="30" spans="3:11" x14ac:dyDescent="0.4">
      <c r="C30" s="2" t="s">
        <v>33</v>
      </c>
      <c r="D30" s="17">
        <v>16</v>
      </c>
      <c r="E30" s="99">
        <v>40725.600000000006</v>
      </c>
      <c r="F30" s="99">
        <v>41217.225000000006</v>
      </c>
      <c r="G30" s="99">
        <f>IF(OR(H30="",D30=""),"",H30-(D30*30.4))</f>
        <v>40730.825000000004</v>
      </c>
      <c r="H30" s="99">
        <f>IF(F30="","",F30)</f>
        <v>41217.225000000006</v>
      </c>
      <c r="I30" s="18">
        <f t="shared" si="0"/>
        <v>0</v>
      </c>
    </row>
    <row r="31" spans="3:11" x14ac:dyDescent="0.4">
      <c r="C31" s="2" t="s">
        <v>34</v>
      </c>
      <c r="D31" s="17">
        <v>600</v>
      </c>
      <c r="E31" s="99">
        <f>IF(OR(E30="",D30=""),"",E30+(D30*30.4))</f>
        <v>41212.000000000007</v>
      </c>
      <c r="F31" s="99">
        <f>IF(OR(E31="",D31=""),"",E31+(D31*30.4))</f>
        <v>59452.000000000007</v>
      </c>
      <c r="G31" s="99">
        <f>IF(OR(H31="",D31=""),"",H31-(D31*30.4))</f>
        <v>41212.000000000007</v>
      </c>
      <c r="H31" s="99">
        <f>IF(G32="","",G32)</f>
        <v>59452.000000000007</v>
      </c>
      <c r="I31" s="18"/>
    </row>
    <row r="32" spans="3:11" x14ac:dyDescent="0.4">
      <c r="C32" s="2" t="s">
        <v>35</v>
      </c>
      <c r="D32" s="17">
        <v>0</v>
      </c>
      <c r="E32" s="99">
        <f>IF(F31="","",F31)</f>
        <v>59452.000000000007</v>
      </c>
      <c r="F32" s="99">
        <f>IF(OR(E32="",D32=""),"",E32+(D32*30.4))</f>
        <v>59452.000000000007</v>
      </c>
      <c r="G32" s="99">
        <f>IF(OR(H32="",D32=""),"",H32-(D32*30.4))</f>
        <v>59452.000000000007</v>
      </c>
      <c r="H32" s="99">
        <f>IF(F32="","",F32)</f>
        <v>59452.000000000007</v>
      </c>
      <c r="I32" s="18"/>
    </row>
    <row r="34" spans="2:10" x14ac:dyDescent="0.4">
      <c r="C34" s="106" t="s">
        <v>36</v>
      </c>
      <c r="D34" s="107"/>
      <c r="E34" s="107"/>
      <c r="F34" s="107"/>
      <c r="G34" s="107"/>
      <c r="H34" s="107"/>
      <c r="I34" s="107"/>
      <c r="J34" s="108"/>
    </row>
    <row r="35" spans="2:10" x14ac:dyDescent="0.4">
      <c r="C35" s="2" t="s">
        <v>37</v>
      </c>
      <c r="D35" s="23" t="s">
        <v>6</v>
      </c>
      <c r="E35" s="100"/>
      <c r="F35" s="100"/>
      <c r="G35" s="100"/>
      <c r="H35" s="100"/>
      <c r="I35" s="100"/>
      <c r="J35" s="101"/>
    </row>
    <row r="36" spans="2:10" x14ac:dyDescent="0.4">
      <c r="C36" s="104"/>
      <c r="D36" s="100"/>
      <c r="E36" s="100"/>
      <c r="F36" s="100"/>
      <c r="G36" s="100"/>
      <c r="H36" s="100"/>
      <c r="I36" s="100"/>
      <c r="J36" s="101"/>
    </row>
    <row r="37" spans="2:10" x14ac:dyDescent="0.4">
      <c r="B37" s="24"/>
      <c r="C37" s="135" t="s">
        <v>0</v>
      </c>
      <c r="D37" s="136" t="s">
        <v>38</v>
      </c>
      <c r="E37" s="137"/>
      <c r="F37" s="137"/>
      <c r="G37" s="137"/>
      <c r="H37" s="137"/>
      <c r="I37" s="138"/>
      <c r="J37" s="139" t="s">
        <v>39</v>
      </c>
    </row>
    <row r="38" spans="2:10" x14ac:dyDescent="0.4">
      <c r="B38" s="24"/>
      <c r="C38" s="25" t="s">
        <v>40</v>
      </c>
      <c r="D38" s="26"/>
      <c r="E38" s="26"/>
      <c r="F38" s="26"/>
      <c r="G38" s="26"/>
      <c r="H38" s="26"/>
      <c r="I38" s="27"/>
      <c r="J38" s="16">
        <v>0</v>
      </c>
    </row>
    <row r="39" spans="2:10" x14ac:dyDescent="0.4">
      <c r="B39" s="24"/>
      <c r="C39" s="25" t="s">
        <v>41</v>
      </c>
      <c r="D39" s="26"/>
      <c r="E39" s="26"/>
      <c r="F39" s="26"/>
      <c r="G39" s="26"/>
      <c r="H39" s="26"/>
      <c r="I39" s="27"/>
      <c r="J39" s="16">
        <v>0</v>
      </c>
    </row>
    <row r="40" spans="2:10" x14ac:dyDescent="0.4">
      <c r="B40" s="24"/>
      <c r="C40" s="25" t="s">
        <v>42</v>
      </c>
      <c r="D40" s="26"/>
      <c r="E40" s="26"/>
      <c r="F40" s="26"/>
      <c r="G40" s="26"/>
      <c r="H40" s="26"/>
      <c r="I40" s="27"/>
      <c r="J40" s="16">
        <v>0</v>
      </c>
    </row>
    <row r="41" spans="2:10" x14ac:dyDescent="0.4">
      <c r="B41" s="24"/>
      <c r="C41" s="25" t="s">
        <v>43</v>
      </c>
      <c r="D41" s="26"/>
      <c r="E41" s="26"/>
      <c r="F41" s="26"/>
      <c r="G41" s="26"/>
      <c r="H41" s="26"/>
      <c r="I41" s="27"/>
      <c r="J41" s="16">
        <v>0</v>
      </c>
    </row>
    <row r="42" spans="2:10" x14ac:dyDescent="0.4">
      <c r="B42" s="24"/>
      <c r="C42" s="25" t="s">
        <v>44</v>
      </c>
      <c r="D42" s="26"/>
      <c r="E42" s="26"/>
      <c r="F42" s="26"/>
      <c r="G42" s="26"/>
      <c r="H42" s="26"/>
      <c r="I42" s="27"/>
      <c r="J42" s="16">
        <v>0</v>
      </c>
    </row>
    <row r="43" spans="2:10" x14ac:dyDescent="0.4">
      <c r="B43" s="24"/>
      <c r="C43" s="25" t="s">
        <v>45</v>
      </c>
      <c r="D43" s="26"/>
      <c r="E43" s="26"/>
      <c r="F43" s="26"/>
      <c r="G43" s="26"/>
      <c r="H43" s="26"/>
      <c r="I43" s="27"/>
      <c r="J43" s="16">
        <v>6</v>
      </c>
    </row>
    <row r="44" spans="2:10" x14ac:dyDescent="0.4">
      <c r="B44" s="24"/>
      <c r="C44" s="25" t="s">
        <v>46</v>
      </c>
      <c r="D44" s="26"/>
      <c r="E44" s="26"/>
      <c r="F44" s="26"/>
      <c r="G44" s="26"/>
      <c r="H44" s="26"/>
      <c r="I44" s="27"/>
      <c r="J44" s="16">
        <v>1</v>
      </c>
    </row>
    <row r="45" spans="2:10" x14ac:dyDescent="0.4">
      <c r="B45" s="24"/>
      <c r="C45" s="25" t="s">
        <v>47</v>
      </c>
      <c r="D45" s="26"/>
      <c r="E45" s="26"/>
      <c r="F45" s="26"/>
      <c r="G45" s="26"/>
      <c r="H45" s="26"/>
      <c r="I45" s="27"/>
      <c r="J45" s="16">
        <v>6</v>
      </c>
    </row>
    <row r="46" spans="2:10" x14ac:dyDescent="0.4">
      <c r="B46" s="24"/>
      <c r="C46" s="28" t="s">
        <v>48</v>
      </c>
      <c r="D46" s="26"/>
      <c r="E46" s="26"/>
      <c r="F46" s="26"/>
      <c r="G46" s="26"/>
      <c r="H46" s="26"/>
      <c r="I46" s="27"/>
      <c r="J46" s="16">
        <v>10</v>
      </c>
    </row>
    <row r="47" spans="2:10" x14ac:dyDescent="0.4">
      <c r="B47" s="24"/>
      <c r="C47" s="25" t="s">
        <v>49</v>
      </c>
      <c r="D47" s="26"/>
      <c r="E47" s="26"/>
      <c r="F47" s="26"/>
      <c r="G47" s="26"/>
      <c r="H47" s="26"/>
      <c r="I47" s="27"/>
      <c r="J47" s="29">
        <v>6</v>
      </c>
    </row>
    <row r="48" spans="2:10" x14ac:dyDescent="0.4">
      <c r="B48" s="24"/>
      <c r="C48" s="25" t="s">
        <v>50</v>
      </c>
      <c r="D48" s="26"/>
      <c r="E48" s="26"/>
      <c r="F48" s="26"/>
      <c r="G48" s="26"/>
      <c r="H48" s="26"/>
      <c r="I48" s="27"/>
      <c r="J48" s="29">
        <v>6</v>
      </c>
    </row>
    <row r="51" spans="1:25" x14ac:dyDescent="0.4">
      <c r="C51" s="106" t="s">
        <v>51</v>
      </c>
      <c r="D51" s="107"/>
      <c r="E51" s="107"/>
      <c r="F51" s="107"/>
      <c r="G51" s="107"/>
      <c r="H51" s="107"/>
      <c r="I51" s="107"/>
      <c r="J51" s="108"/>
    </row>
    <row r="52" spans="1:25" ht="47.25" customHeight="1" x14ac:dyDescent="0.4">
      <c r="C52" s="140" t="s">
        <v>16</v>
      </c>
      <c r="D52" s="141" t="s">
        <v>52</v>
      </c>
      <c r="E52" s="141" t="s">
        <v>53</v>
      </c>
      <c r="F52" s="141" t="s">
        <v>54</v>
      </c>
      <c r="G52" s="100"/>
      <c r="H52" s="100"/>
      <c r="I52" s="100"/>
      <c r="J52" s="101"/>
    </row>
    <row r="53" spans="1:25" ht="15" customHeight="1" x14ac:dyDescent="0.4">
      <c r="C53" s="2" t="s">
        <v>23</v>
      </c>
      <c r="D53" s="30"/>
      <c r="E53" s="50">
        <f>D53+INDEX($D$20:$D$30,MATCH(C53,$C$20:$C$30,0))*$J$60/1000</f>
        <v>0</v>
      </c>
      <c r="F53" s="50">
        <f>E53*(1+J$54/100)^((((E20+F20)/2)-E$15)/365.25)</f>
        <v>0</v>
      </c>
      <c r="G53" s="100"/>
      <c r="H53" s="148" t="s">
        <v>55</v>
      </c>
      <c r="I53" s="149"/>
      <c r="J53" s="150"/>
    </row>
    <row r="54" spans="1:25" x14ac:dyDescent="0.4">
      <c r="C54" s="2" t="s">
        <v>24</v>
      </c>
      <c r="D54" s="30"/>
      <c r="E54" s="50">
        <f t="shared" ref="E54:E59" si="1">D54+INDEX($D$20:$D$30,MATCH(C54,$C$20:$C$30,0))*$J$60/1000</f>
        <v>0</v>
      </c>
      <c r="F54" s="50">
        <f>E54*(1+J$54/100)^((((E21+F21)/2)-E$15)/365.25)</f>
        <v>0</v>
      </c>
      <c r="G54" s="100"/>
      <c r="H54" s="4" t="s">
        <v>56</v>
      </c>
      <c r="I54" s="6"/>
      <c r="J54" s="31">
        <v>3</v>
      </c>
    </row>
    <row r="55" spans="1:25" ht="30" customHeight="1" x14ac:dyDescent="0.4">
      <c r="C55" s="21" t="s">
        <v>26</v>
      </c>
      <c r="D55" s="229">
        <v>1.19</v>
      </c>
      <c r="E55" s="228">
        <f t="shared" si="1"/>
        <v>1.1912</v>
      </c>
      <c r="F55" s="50">
        <f>E55*(1+J$54/100)^((((E23+F23)/2)-E$15)/365.25)</f>
        <v>1.2089139502725612</v>
      </c>
      <c r="G55" s="100"/>
      <c r="H55" s="4" t="s">
        <v>57</v>
      </c>
      <c r="I55" s="6"/>
      <c r="J55" s="31" cm="1">
        <f t="array" aca="1" ref="J55" ca="1">_xll.RiskNormal(3,0.3,_xll.RiskStatic(3))</f>
        <v>3</v>
      </c>
    </row>
    <row r="56" spans="1:25" x14ac:dyDescent="0.4">
      <c r="C56" s="2" t="s">
        <v>27</v>
      </c>
      <c r="D56" s="30"/>
      <c r="E56" s="50">
        <f t="shared" si="1"/>
        <v>6.0000000000000006E-4</v>
      </c>
      <c r="F56" s="50">
        <f>E56*(1+J$54/100)^((((E24+F24)/2)-E$15)/365.25)</f>
        <v>6.2255540988980342E-4</v>
      </c>
      <c r="G56" s="100"/>
      <c r="H56" s="4" t="s">
        <v>33</v>
      </c>
      <c r="I56" s="6"/>
      <c r="J56" s="31" cm="1">
        <f t="array" aca="1" ref="J56" ca="1">_xll.RiskNormal(3,0.3,_xll.RiskStatic(3))</f>
        <v>3</v>
      </c>
    </row>
    <row r="57" spans="1:25" x14ac:dyDescent="0.4">
      <c r="C57" s="2" t="s">
        <v>29</v>
      </c>
      <c r="D57" s="30">
        <v>3</v>
      </c>
      <c r="E57" s="228">
        <f>D57+INDEX($D$20:$D$30,MATCH(C57,$C$20:$C$30,0))*$J$60/1000</f>
        <v>3.0011999999999999</v>
      </c>
      <c r="F57" s="50">
        <f ca="1">E57*(1+J$55/100)^((((E26+F26)/2)-E$15)/365.25)</f>
        <v>3.1370905248366756</v>
      </c>
      <c r="G57" s="100"/>
      <c r="H57" s="100"/>
      <c r="I57" s="100"/>
      <c r="J57" s="101"/>
    </row>
    <row r="58" spans="1:25" ht="15" customHeight="1" x14ac:dyDescent="0.4">
      <c r="C58" s="2" t="s">
        <v>31</v>
      </c>
      <c r="D58" s="30"/>
      <c r="E58" s="50">
        <f t="shared" si="1"/>
        <v>6.0000000000000006E-4</v>
      </c>
      <c r="F58" s="50">
        <f>IF(D7="Desing-Bid-Build",E58*(1+J$54/100)^((((E27+F27)/2)-E$15)/365.25),E58*(1+J$54/100)^((((E28+F28)/2)-E$15)/365.25))</f>
        <v>6.2255540988980342E-4</v>
      </c>
      <c r="G58" s="100"/>
      <c r="H58" s="253" t="s">
        <v>0</v>
      </c>
      <c r="I58" s="254"/>
      <c r="J58" s="151"/>
    </row>
    <row r="59" spans="1:25" ht="25.35" x14ac:dyDescent="0.4">
      <c r="C59" s="2" t="s">
        <v>32</v>
      </c>
      <c r="D59" s="30"/>
      <c r="E59" s="50">
        <f t="shared" si="1"/>
        <v>6.0000000000000006E-4</v>
      </c>
      <c r="F59" s="50">
        <f>E59*(1+J$54/100)^((((E29+F29)/2)-E$15)/365.25)</f>
        <v>6.3181323021611489E-4</v>
      </c>
      <c r="G59" s="100"/>
      <c r="H59" s="251" t="s">
        <v>58</v>
      </c>
      <c r="I59" s="252"/>
      <c r="J59" s="152" t="s">
        <v>59</v>
      </c>
    </row>
    <row r="60" spans="1:25" x14ac:dyDescent="0.4">
      <c r="C60" s="2" t="s">
        <v>33</v>
      </c>
      <c r="D60" s="30">
        <v>11.85</v>
      </c>
      <c r="E60" s="50">
        <f>D60+D30*J61/1000</f>
        <v>11.8536</v>
      </c>
      <c r="F60" s="50">
        <f ca="1">E60*(1+J$56/100)^((((E30+F30)/2)-E$15)/365.25)</f>
        <v>12.670398018676822</v>
      </c>
      <c r="G60" s="100"/>
      <c r="H60" s="255" t="s">
        <v>56</v>
      </c>
      <c r="I60" s="256"/>
      <c r="J60" s="32">
        <v>0.1</v>
      </c>
    </row>
    <row r="61" spans="1:25" x14ac:dyDescent="0.4">
      <c r="C61" s="33" t="s">
        <v>60</v>
      </c>
      <c r="D61" s="50">
        <f>SUM(D53:D60)</f>
        <v>16.04</v>
      </c>
      <c r="E61" s="50">
        <f>SUM(E53:E60)</f>
        <v>16.047800000000002</v>
      </c>
      <c r="F61" s="50">
        <f ca="1">SUM(F53:F60)</f>
        <v>17.018279417836055</v>
      </c>
      <c r="G61" s="102"/>
      <c r="H61" s="255" t="s">
        <v>33</v>
      </c>
      <c r="I61" s="256"/>
      <c r="J61" s="32">
        <v>0.22500000000000001</v>
      </c>
    </row>
    <row r="64" spans="1:25" x14ac:dyDescent="0.4">
      <c r="A64" s="1" t="s">
        <v>61</v>
      </c>
      <c r="C64" s="106" t="s">
        <v>62</v>
      </c>
      <c r="D64" s="107"/>
      <c r="E64" s="107"/>
      <c r="F64" s="107"/>
      <c r="G64" s="107"/>
      <c r="H64" s="108"/>
      <c r="I64" s="153"/>
      <c r="J64" s="153"/>
      <c r="K64" s="153"/>
      <c r="L64" s="153"/>
      <c r="M64" s="153"/>
      <c r="N64" s="153"/>
      <c r="O64" s="153"/>
      <c r="P64" s="153"/>
      <c r="Q64" s="153"/>
      <c r="R64" s="153"/>
      <c r="S64" s="153"/>
      <c r="T64" s="153"/>
      <c r="U64" s="153"/>
      <c r="V64" s="153"/>
      <c r="W64" s="153"/>
      <c r="X64" s="153"/>
      <c r="Y64" s="153"/>
    </row>
    <row r="65" spans="3:25" x14ac:dyDescent="0.4">
      <c r="C65" s="34" t="s">
        <v>63</v>
      </c>
      <c r="D65" s="35">
        <v>50</v>
      </c>
      <c r="E65" s="36" t="s">
        <v>64</v>
      </c>
      <c r="F65" s="100"/>
      <c r="G65" s="100"/>
      <c r="H65" s="101"/>
      <c r="I65" s="153"/>
      <c r="J65" s="153"/>
      <c r="K65" s="153"/>
      <c r="L65" s="153"/>
      <c r="M65" s="153"/>
      <c r="N65" s="153"/>
      <c r="O65" s="153"/>
      <c r="P65" s="153"/>
      <c r="Q65" s="153"/>
      <c r="R65" s="153"/>
      <c r="S65" s="153"/>
      <c r="T65" s="153"/>
      <c r="U65" s="153"/>
      <c r="V65" s="153"/>
      <c r="W65" s="153"/>
      <c r="X65" s="153"/>
      <c r="Y65" s="153"/>
    </row>
    <row r="66" spans="3:25" ht="27.35" x14ac:dyDescent="0.4">
      <c r="C66" s="21" t="s">
        <v>65</v>
      </c>
      <c r="D66" s="35">
        <v>5</v>
      </c>
      <c r="E66" s="37" t="s">
        <v>66</v>
      </c>
      <c r="F66" s="100"/>
      <c r="G66" s="109"/>
      <c r="H66" s="101"/>
      <c r="I66" s="154"/>
      <c r="J66" s="154"/>
      <c r="K66" s="154"/>
      <c r="L66" s="154"/>
      <c r="M66" s="154"/>
      <c r="N66" s="154"/>
      <c r="O66" s="154"/>
      <c r="P66" s="154"/>
      <c r="Q66" s="154"/>
      <c r="R66" s="153"/>
      <c r="S66" s="153"/>
      <c r="T66" s="153"/>
      <c r="U66" s="153"/>
      <c r="V66" s="153"/>
      <c r="W66" s="153"/>
      <c r="X66" s="153"/>
      <c r="Y66" s="153"/>
    </row>
    <row r="67" spans="3:25" x14ac:dyDescent="0.4">
      <c r="C67" s="104"/>
      <c r="D67" s="100"/>
      <c r="E67" s="100"/>
      <c r="F67" s="100"/>
      <c r="G67" s="100"/>
      <c r="H67" s="101"/>
      <c r="I67" s="154"/>
      <c r="J67" s="154"/>
      <c r="K67" s="154"/>
      <c r="L67" s="154"/>
      <c r="M67" s="154"/>
      <c r="N67" s="154"/>
      <c r="O67" s="154"/>
      <c r="P67" s="154"/>
      <c r="Q67" s="154"/>
      <c r="R67" s="153"/>
      <c r="S67" s="153"/>
      <c r="T67" s="153"/>
      <c r="U67" s="153"/>
      <c r="V67" s="153"/>
      <c r="W67" s="153"/>
      <c r="X67" s="153"/>
      <c r="Y67" s="153"/>
    </row>
    <row r="68" spans="3:25" ht="15" customHeight="1" x14ac:dyDescent="0.4">
      <c r="C68" s="142" t="s">
        <v>0</v>
      </c>
      <c r="D68" s="142" t="s">
        <v>0</v>
      </c>
      <c r="E68" s="143" t="s">
        <v>34</v>
      </c>
      <c r="F68" s="144"/>
      <c r="G68" s="143" t="s">
        <v>35</v>
      </c>
      <c r="H68" s="144"/>
      <c r="I68" s="155"/>
      <c r="J68" s="250" t="s">
        <v>102</v>
      </c>
      <c r="K68" s="250"/>
      <c r="L68" s="250"/>
      <c r="M68" s="250" t="s">
        <v>103</v>
      </c>
      <c r="N68" s="250"/>
      <c r="O68" s="250"/>
      <c r="P68" s="155"/>
      <c r="Q68" s="154"/>
      <c r="R68" s="153"/>
      <c r="S68" s="153"/>
      <c r="T68" s="153"/>
      <c r="U68" s="153"/>
      <c r="V68" s="153"/>
      <c r="W68" s="153"/>
      <c r="X68" s="153"/>
      <c r="Y68" s="153"/>
    </row>
    <row r="69" spans="3:25" ht="48" customHeight="1" x14ac:dyDescent="0.4">
      <c r="C69" s="145" t="s">
        <v>67</v>
      </c>
      <c r="D69" s="146" t="s">
        <v>68</v>
      </c>
      <c r="E69" s="133" t="s">
        <v>69</v>
      </c>
      <c r="F69" s="133" t="s">
        <v>70</v>
      </c>
      <c r="G69" s="133" t="s">
        <v>71</v>
      </c>
      <c r="H69" s="133" t="s">
        <v>72</v>
      </c>
      <c r="I69" s="155" t="s">
        <v>98</v>
      </c>
      <c r="J69" s="155" t="s">
        <v>99</v>
      </c>
      <c r="K69" s="155" t="s">
        <v>100</v>
      </c>
      <c r="L69" s="155" t="s">
        <v>101</v>
      </c>
      <c r="M69" s="155" t="s">
        <v>99</v>
      </c>
      <c r="N69" s="155" t="s">
        <v>100</v>
      </c>
      <c r="O69" s="155" t="s">
        <v>104</v>
      </c>
      <c r="P69" s="155"/>
      <c r="Q69" s="154"/>
      <c r="R69" s="153"/>
      <c r="S69" s="153"/>
      <c r="T69" s="153"/>
      <c r="U69" s="153"/>
      <c r="V69" s="153"/>
      <c r="W69" s="153"/>
      <c r="X69" s="153"/>
      <c r="Y69" s="153"/>
    </row>
    <row r="70" spans="3:25" x14ac:dyDescent="0.4">
      <c r="C70" s="38" t="s">
        <v>73</v>
      </c>
      <c r="D70" s="16">
        <v>50</v>
      </c>
      <c r="E70" s="39"/>
      <c r="F70" s="39">
        <v>2.8000000000000001E-2</v>
      </c>
      <c r="G70" s="39"/>
      <c r="H70" s="39"/>
      <c r="I70" s="155">
        <f>(1-POWER(1+$D$66/100, -D70 ))/( $D$66 / 100)</f>
        <v>18.255925460552387</v>
      </c>
      <c r="J70" s="155">
        <f>IF(D70&lt;&gt;"",ROUNDDOWN($D$65/D70,0),0)</f>
        <v>1</v>
      </c>
      <c r="K70" s="155">
        <f>J70*G70</f>
        <v>0</v>
      </c>
      <c r="L70" s="155">
        <f>G70*(1-POWER(1+$D$66/100,-J70))/($D$66/100)</f>
        <v>0</v>
      </c>
      <c r="M70" s="155">
        <f>IF(D70&lt;&gt;"",ROUNDDOWN($D$65/D70,0),0)</f>
        <v>1</v>
      </c>
      <c r="N70" s="155">
        <f>IF(D70&lt;&gt;"",H70*E$80*ROUNDDOWN($D$65/D70,0),0)</f>
        <v>0</v>
      </c>
      <c r="O70" s="155">
        <f>H70*$E$80*(1-POWER(1+$D$66/100,-M70))/($D$66/100)</f>
        <v>0</v>
      </c>
      <c r="P70" s="155">
        <f>IF(D70&lt;&gt;"",H70*$D$65/D70,0)</f>
        <v>0</v>
      </c>
      <c r="Q70" s="154"/>
      <c r="R70" s="153"/>
      <c r="S70" s="153"/>
      <c r="T70" s="153"/>
      <c r="U70" s="153"/>
      <c r="V70" s="153"/>
      <c r="W70" s="153"/>
      <c r="X70" s="153"/>
      <c r="Y70" s="153"/>
    </row>
    <row r="71" spans="3:25" x14ac:dyDescent="0.4">
      <c r="C71" s="38" t="s">
        <v>74</v>
      </c>
      <c r="D71" s="16">
        <v>50</v>
      </c>
      <c r="E71" s="39"/>
      <c r="F71" s="39"/>
      <c r="G71" s="39"/>
      <c r="H71" s="39">
        <v>0.7</v>
      </c>
      <c r="I71" s="155">
        <f>(1-POWER(1+$D$66/100, -D71 ))/( $D$66 / 100)</f>
        <v>18.255925460552387</v>
      </c>
      <c r="J71" s="155">
        <f>IF(D71&lt;&gt;"",ROUNDDOWN($D$65/D71,0),0)</f>
        <v>1</v>
      </c>
      <c r="K71" s="155">
        <f>J71*G71</f>
        <v>0</v>
      </c>
      <c r="L71" s="155">
        <f>G71*(1-POWER(1+$D$66/100,-J71))/($D$66/100)</f>
        <v>0</v>
      </c>
      <c r="M71" s="155">
        <f>IF(D71&lt;&gt;"",ROUNDDOWN($D$65/D71,0),0)</f>
        <v>1</v>
      </c>
      <c r="N71" s="155">
        <f>IF(D71&lt;&gt;"",H71*E$80*ROUNDDOWN($D$65/D71,0),0)</f>
        <v>7</v>
      </c>
      <c r="O71" s="155">
        <f>H71*$E$80*(1-POWER(1+$D$66/100,-M71))/($D$66/100)</f>
        <v>6.6666666666666741</v>
      </c>
      <c r="P71" s="155">
        <f>IF(D71&lt;&gt;"",H71*$D$65/D71,0)</f>
        <v>0.7</v>
      </c>
      <c r="Q71" s="154"/>
      <c r="R71" s="153"/>
      <c r="S71" s="153"/>
      <c r="T71" s="153"/>
      <c r="U71" s="153"/>
      <c r="V71" s="153"/>
      <c r="W71" s="153"/>
      <c r="X71" s="153"/>
      <c r="Y71" s="153"/>
    </row>
    <row r="72" spans="3:25" x14ac:dyDescent="0.4">
      <c r="C72" s="38" t="s">
        <v>75</v>
      </c>
      <c r="D72" s="16"/>
      <c r="E72" s="39"/>
      <c r="F72" s="39"/>
      <c r="G72" s="39"/>
      <c r="H72" s="39"/>
      <c r="I72" s="155">
        <f>(1-POWER(1+$D$66/100, -D72 ))/( $D$66 / 100)</f>
        <v>0</v>
      </c>
      <c r="J72" s="155">
        <f>IF(D72&lt;&gt;"",ROUNDDOWN($D$65/D72,0),0)</f>
        <v>0</v>
      </c>
      <c r="K72" s="155">
        <f>J72*G72</f>
        <v>0</v>
      </c>
      <c r="L72" s="155">
        <f>G72*(1-POWER(1+$D$66/100,-J72))/($D$66/100)</f>
        <v>0</v>
      </c>
      <c r="M72" s="155">
        <f>IF(D72&lt;&gt;"",ROUNDDOWN($D$65/D72,0),0)</f>
        <v>0</v>
      </c>
      <c r="N72" s="155">
        <f>IF(D72&lt;&gt;"",H72*E$80*ROUNDDOWN($D$65/D72,0),0)</f>
        <v>0</v>
      </c>
      <c r="O72" s="155">
        <f>H72*$E$80*(1-POWER(1+$D$66/100,-M72))/($D$66/100)</f>
        <v>0</v>
      </c>
      <c r="P72" s="155">
        <f>IF(D72&lt;&gt;"",H72*$D$65/D72,0)</f>
        <v>0</v>
      </c>
      <c r="Q72" s="154"/>
      <c r="R72" s="153"/>
      <c r="S72" s="153"/>
      <c r="T72" s="153"/>
      <c r="U72" s="153"/>
      <c r="V72" s="153"/>
      <c r="W72" s="153"/>
      <c r="X72" s="153"/>
      <c r="Y72" s="153"/>
    </row>
    <row r="73" spans="3:25" x14ac:dyDescent="0.4">
      <c r="C73" s="38" t="s">
        <v>76</v>
      </c>
      <c r="D73" s="16"/>
      <c r="E73" s="39"/>
      <c r="F73" s="39"/>
      <c r="G73" s="39"/>
      <c r="H73" s="39"/>
      <c r="I73" s="155">
        <f>(1-POWER(1+$D$66/100, -D73 ))/( $D$66 / 100)</f>
        <v>0</v>
      </c>
      <c r="J73" s="155">
        <f>IF(D73&lt;&gt;"",ROUNDDOWN($D$65/D73,0),0)</f>
        <v>0</v>
      </c>
      <c r="K73" s="155">
        <f>J73*G73</f>
        <v>0</v>
      </c>
      <c r="L73" s="155">
        <f>G73*(1-POWER(1+$D$66/100,-J73))/($D$66/100)</f>
        <v>0</v>
      </c>
      <c r="M73" s="155">
        <f>IF(D73&lt;&gt;"",ROUNDDOWN($D$65/D73,0),0)</f>
        <v>0</v>
      </c>
      <c r="N73" s="155">
        <f>IF(D73&lt;&gt;"",H73*E$80*ROUNDDOWN($D$65/D73,0),0)</f>
        <v>0</v>
      </c>
      <c r="O73" s="155">
        <f>H73*$E$80*(1-POWER(1+$D$66/100,-M73))/($D$66/100)</f>
        <v>0</v>
      </c>
      <c r="P73" s="155">
        <f>IF(D73&lt;&gt;"",H73*$D$65/D73,0)</f>
        <v>0</v>
      </c>
      <c r="Q73" s="154"/>
      <c r="R73" s="153"/>
      <c r="S73" s="153"/>
      <c r="T73" s="153"/>
      <c r="U73" s="153"/>
      <c r="V73" s="153"/>
      <c r="W73" s="153"/>
      <c r="X73" s="153"/>
      <c r="Y73" s="153"/>
    </row>
    <row r="74" spans="3:25" x14ac:dyDescent="0.4">
      <c r="C74" s="38" t="s">
        <v>77</v>
      </c>
      <c r="D74" s="16"/>
      <c r="E74" s="39"/>
      <c r="F74" s="39"/>
      <c r="G74" s="39"/>
      <c r="H74" s="39"/>
      <c r="I74" s="155">
        <f>(1-POWER(1+$D$66/100, -D74 ))/( $D$66 / 100)</f>
        <v>0</v>
      </c>
      <c r="J74" s="155">
        <f>IF(D74&lt;&gt;"",ROUNDDOWN($D$65/D74,0),0)</f>
        <v>0</v>
      </c>
      <c r="K74" s="155">
        <f>J74*G74</f>
        <v>0</v>
      </c>
      <c r="L74" s="155">
        <f>G74*(1-POWER(1+$D$66/100,-J74))/($D$66/100)</f>
        <v>0</v>
      </c>
      <c r="M74" s="155">
        <f>IF(D74&lt;&gt;"",ROUNDDOWN($D$65/D74,0),0)</f>
        <v>0</v>
      </c>
      <c r="N74" s="155">
        <f>IF(D74&lt;&gt;"",H74*E$80*ROUNDDOWN($D$65/D74,0),0)</f>
        <v>0</v>
      </c>
      <c r="O74" s="155">
        <f>H74*$E$80*(1-POWER(1+$D$66/100,-M74))/($D$66/100)</f>
        <v>0</v>
      </c>
      <c r="P74" s="155">
        <f>IF(D74&lt;&gt;"",H74*$D$65/D74,0)</f>
        <v>0</v>
      </c>
      <c r="Q74" s="154"/>
      <c r="R74" s="153"/>
      <c r="S74" s="153"/>
      <c r="T74" s="153"/>
      <c r="U74" s="153"/>
      <c r="V74" s="153"/>
      <c r="W74" s="153"/>
      <c r="X74" s="153"/>
      <c r="Y74" s="153"/>
    </row>
    <row r="75" spans="3:25" x14ac:dyDescent="0.4">
      <c r="C75" s="33" t="s">
        <v>78</v>
      </c>
      <c r="D75" s="40"/>
      <c r="E75" s="54">
        <f>SUMPRODUCT(D70:D74,E70:E74)</f>
        <v>0</v>
      </c>
      <c r="F75" s="54">
        <f>SUMPRODUCT(D70:D74,F70:F74)*E80</f>
        <v>14.000000000000002</v>
      </c>
      <c r="G75" s="54">
        <f>K75</f>
        <v>0</v>
      </c>
      <c r="H75" s="54">
        <f>N75</f>
        <v>7</v>
      </c>
      <c r="I75" s="155"/>
      <c r="J75" s="155"/>
      <c r="K75" s="155">
        <f>SUM(K70:K74)</f>
        <v>0</v>
      </c>
      <c r="L75" s="155">
        <f>SUM(L70:L74)</f>
        <v>0</v>
      </c>
      <c r="M75" s="155"/>
      <c r="N75" s="155">
        <f>SUM(N70:N74)</f>
        <v>7</v>
      </c>
      <c r="O75" s="155">
        <f>SUM(O70:O74)</f>
        <v>6.6666666666666741</v>
      </c>
      <c r="P75" s="155">
        <f>SUM(P70:P74)</f>
        <v>0.7</v>
      </c>
      <c r="Q75" s="154"/>
      <c r="R75" s="153"/>
      <c r="S75" s="153"/>
      <c r="T75" s="153"/>
      <c r="U75" s="153"/>
      <c r="V75" s="153"/>
      <c r="W75" s="153"/>
      <c r="X75" s="153"/>
      <c r="Y75" s="153"/>
    </row>
    <row r="76" spans="3:25" x14ac:dyDescent="0.4">
      <c r="C76" s="33" t="s">
        <v>79</v>
      </c>
      <c r="D76" s="40"/>
      <c r="E76" s="54">
        <f>SUMPRODUCT(E70:E74,I70:I74)</f>
        <v>0</v>
      </c>
      <c r="F76" s="55">
        <f>SUMPRODUCT(F70:F74,I70:I74)*E80</f>
        <v>5.1116591289546687</v>
      </c>
      <c r="G76" s="54">
        <f>L75</f>
        <v>0</v>
      </c>
      <c r="H76" s="54">
        <f>O75</f>
        <v>6.6666666666666741</v>
      </c>
      <c r="I76" s="154"/>
      <c r="J76" s="154"/>
      <c r="K76" s="154"/>
      <c r="L76" s="154"/>
      <c r="M76" s="154"/>
      <c r="N76" s="154"/>
      <c r="O76" s="154"/>
      <c r="P76" s="154"/>
      <c r="Q76" s="154"/>
      <c r="R76" s="153"/>
      <c r="S76" s="153"/>
      <c r="T76" s="153"/>
      <c r="U76" s="153"/>
      <c r="V76" s="153"/>
      <c r="W76" s="153"/>
      <c r="X76" s="153"/>
      <c r="Y76" s="153"/>
    </row>
    <row r="77" spans="3:25" x14ac:dyDescent="0.4">
      <c r="C77" s="41"/>
      <c r="I77" s="153"/>
      <c r="J77" s="153"/>
      <c r="K77" s="153"/>
      <c r="L77" s="153"/>
      <c r="M77" s="153"/>
      <c r="N77" s="153"/>
      <c r="O77" s="153"/>
      <c r="P77" s="153"/>
      <c r="Q77" s="153"/>
      <c r="R77" s="153"/>
      <c r="S77" s="153"/>
      <c r="T77" s="153"/>
      <c r="U77" s="153"/>
      <c r="V77" s="153"/>
      <c r="W77" s="153"/>
      <c r="X77" s="153"/>
      <c r="Y77" s="153"/>
    </row>
    <row r="78" spans="3:25" x14ac:dyDescent="0.4">
      <c r="I78" s="153"/>
      <c r="J78" s="153"/>
      <c r="K78" s="153"/>
      <c r="L78" s="153"/>
      <c r="M78" s="153"/>
      <c r="N78" s="153"/>
      <c r="O78" s="153"/>
      <c r="P78" s="153"/>
      <c r="Q78" s="153"/>
      <c r="R78" s="153"/>
      <c r="S78" s="153"/>
      <c r="T78" s="153"/>
      <c r="U78" s="153"/>
      <c r="V78" s="153"/>
      <c r="W78" s="153"/>
      <c r="X78" s="153"/>
      <c r="Y78" s="153"/>
    </row>
    <row r="79" spans="3:25" x14ac:dyDescent="0.4">
      <c r="C79" s="106" t="s">
        <v>80</v>
      </c>
      <c r="D79" s="107"/>
      <c r="E79" s="107"/>
      <c r="F79" s="108"/>
      <c r="I79" s="153"/>
      <c r="J79" s="153"/>
      <c r="K79" s="153"/>
      <c r="L79" s="153"/>
      <c r="M79" s="153"/>
      <c r="N79" s="153"/>
      <c r="O79" s="153"/>
      <c r="P79" s="153"/>
      <c r="Q79" s="153"/>
      <c r="R79" s="153"/>
      <c r="S79" s="153"/>
      <c r="T79" s="153"/>
      <c r="U79" s="153"/>
      <c r="V79" s="153"/>
      <c r="W79" s="153"/>
      <c r="X79" s="153"/>
      <c r="Y79" s="153"/>
    </row>
    <row r="80" spans="3:25" x14ac:dyDescent="0.4">
      <c r="C80" s="4" t="s">
        <v>81</v>
      </c>
      <c r="D80" s="6"/>
      <c r="E80" s="42">
        <v>10</v>
      </c>
      <c r="F80" s="110" t="s">
        <v>82</v>
      </c>
      <c r="I80" s="153"/>
      <c r="J80" s="153"/>
      <c r="K80" s="153"/>
      <c r="L80" s="153"/>
      <c r="M80" s="153"/>
      <c r="N80" s="153"/>
      <c r="O80" s="153"/>
      <c r="P80" s="153"/>
      <c r="Q80" s="153"/>
      <c r="R80" s="153"/>
      <c r="S80" s="153"/>
      <c r="T80" s="153"/>
      <c r="U80" s="153"/>
      <c r="V80" s="153"/>
      <c r="W80" s="153"/>
      <c r="X80" s="153"/>
      <c r="Y80" s="153"/>
    </row>
    <row r="81" spans="3:25" x14ac:dyDescent="0.4">
      <c r="C81" s="4" t="s">
        <v>83</v>
      </c>
      <c r="D81" s="6"/>
      <c r="E81" s="43">
        <v>1</v>
      </c>
      <c r="F81" s="111"/>
      <c r="G81" s="24"/>
      <c r="I81" s="153"/>
      <c r="J81" s="153"/>
      <c r="K81" s="153"/>
      <c r="L81" s="153"/>
      <c r="M81" s="153"/>
      <c r="N81" s="153"/>
      <c r="O81" s="153"/>
      <c r="P81" s="153"/>
      <c r="Q81" s="153"/>
      <c r="R81" s="153"/>
      <c r="S81" s="153"/>
      <c r="T81" s="153"/>
      <c r="U81" s="153"/>
      <c r="V81" s="153"/>
      <c r="W81" s="153"/>
      <c r="X81" s="153"/>
      <c r="Y81" s="153"/>
    </row>
    <row r="82" spans="3:25" x14ac:dyDescent="0.4">
      <c r="C82" s="104"/>
      <c r="D82" s="100"/>
      <c r="E82" s="100"/>
      <c r="F82" s="101"/>
      <c r="I82" s="153"/>
      <c r="J82" s="153"/>
      <c r="K82" s="153"/>
      <c r="L82" s="153"/>
      <c r="M82" s="153"/>
      <c r="N82" s="153"/>
      <c r="O82" s="153"/>
      <c r="P82" s="153"/>
      <c r="Q82" s="153"/>
      <c r="R82" s="153"/>
      <c r="S82" s="153"/>
      <c r="T82" s="153"/>
      <c r="U82" s="153"/>
      <c r="V82" s="153"/>
      <c r="W82" s="153"/>
      <c r="X82" s="153"/>
      <c r="Y82" s="153"/>
    </row>
    <row r="83" spans="3:25" x14ac:dyDescent="0.4">
      <c r="C83" s="142" t="s">
        <v>16</v>
      </c>
      <c r="D83" s="135" t="s">
        <v>0</v>
      </c>
      <c r="E83" s="137" t="s">
        <v>10</v>
      </c>
      <c r="F83" s="137"/>
      <c r="G83" s="138"/>
      <c r="J83" s="153"/>
      <c r="K83" s="153"/>
      <c r="L83" s="153"/>
      <c r="M83" s="153"/>
      <c r="N83" s="153"/>
      <c r="O83" s="153"/>
      <c r="P83" s="153"/>
      <c r="Q83" s="153"/>
      <c r="R83" s="153"/>
      <c r="S83" s="153"/>
      <c r="T83" s="153"/>
      <c r="U83" s="153"/>
      <c r="V83" s="153"/>
      <c r="W83" s="153"/>
      <c r="X83" s="153"/>
    </row>
    <row r="84" spans="3:25" ht="17.25" customHeight="1" x14ac:dyDescent="0.4">
      <c r="C84" s="145"/>
      <c r="D84" s="147" t="s">
        <v>84</v>
      </c>
      <c r="E84" s="147" t="s">
        <v>85</v>
      </c>
      <c r="F84" s="147" t="s">
        <v>86</v>
      </c>
      <c r="G84" s="147" t="s">
        <v>87</v>
      </c>
      <c r="J84" s="153"/>
      <c r="K84" s="153"/>
      <c r="L84" s="153"/>
      <c r="M84" s="153"/>
      <c r="N84" s="153"/>
      <c r="O84" s="153"/>
      <c r="P84" s="153"/>
      <c r="Q84" s="153"/>
      <c r="R84" s="153"/>
      <c r="S84" s="153"/>
      <c r="T84" s="153"/>
      <c r="U84" s="153"/>
      <c r="V84" s="153"/>
      <c r="W84" s="153"/>
      <c r="X84" s="153"/>
    </row>
    <row r="85" spans="3:25" x14ac:dyDescent="0.4">
      <c r="C85" s="2" t="s">
        <v>23</v>
      </c>
      <c r="D85" s="17"/>
      <c r="E85" s="17"/>
      <c r="F85" s="53">
        <f>D85*E85</f>
        <v>0</v>
      </c>
      <c r="G85" s="53">
        <f>F85*$E$80</f>
        <v>0</v>
      </c>
      <c r="J85" s="153"/>
      <c r="K85" s="153"/>
      <c r="L85" s="153"/>
      <c r="M85" s="153"/>
      <c r="N85" s="153"/>
      <c r="O85" s="153"/>
      <c r="P85" s="153"/>
      <c r="Q85" s="153"/>
      <c r="R85" s="153"/>
      <c r="S85" s="153"/>
      <c r="T85" s="153"/>
      <c r="U85" s="153"/>
      <c r="V85" s="153"/>
      <c r="W85" s="153"/>
      <c r="X85" s="153"/>
    </row>
    <row r="86" spans="3:25" x14ac:dyDescent="0.4">
      <c r="C86" s="2" t="s">
        <v>24</v>
      </c>
      <c r="D86" s="17"/>
      <c r="E86" s="17"/>
      <c r="F86" s="53">
        <f t="shared" ref="F86:F92" si="2">D86*E86</f>
        <v>0</v>
      </c>
      <c r="G86" s="53">
        <f t="shared" ref="G86:G94" si="3">F86*$E$80</f>
        <v>0</v>
      </c>
      <c r="J86" s="153"/>
      <c r="K86" s="153"/>
      <c r="L86" s="153"/>
      <c r="M86" s="153"/>
      <c r="N86" s="153"/>
      <c r="O86" s="153"/>
      <c r="P86" s="153"/>
      <c r="Q86" s="153"/>
      <c r="R86" s="153"/>
      <c r="S86" s="153"/>
      <c r="T86" s="153"/>
      <c r="U86" s="153"/>
      <c r="V86" s="153"/>
      <c r="W86" s="153"/>
      <c r="X86" s="153"/>
    </row>
    <row r="87" spans="3:25" ht="30" customHeight="1" x14ac:dyDescent="0.4">
      <c r="C87" s="21" t="s">
        <v>26</v>
      </c>
      <c r="D87" s="17"/>
      <c r="E87" s="17"/>
      <c r="F87" s="53">
        <f t="shared" si="2"/>
        <v>0</v>
      </c>
      <c r="G87" s="53">
        <f t="shared" si="3"/>
        <v>0</v>
      </c>
      <c r="J87" s="153"/>
      <c r="K87" s="153"/>
      <c r="L87" s="153"/>
      <c r="M87" s="153"/>
      <c r="N87" s="153"/>
      <c r="O87" s="153"/>
      <c r="P87" s="153"/>
      <c r="Q87" s="153"/>
      <c r="R87" s="153"/>
      <c r="S87" s="153"/>
      <c r="T87" s="153"/>
      <c r="U87" s="153"/>
      <c r="V87" s="153"/>
      <c r="W87" s="153"/>
      <c r="X87" s="153"/>
    </row>
    <row r="88" spans="3:25" x14ac:dyDescent="0.4">
      <c r="C88" s="45" t="s">
        <v>27</v>
      </c>
      <c r="D88" s="17"/>
      <c r="E88" s="17"/>
      <c r="F88" s="53">
        <f t="shared" si="2"/>
        <v>0</v>
      </c>
      <c r="G88" s="53">
        <f t="shared" si="3"/>
        <v>0</v>
      </c>
    </row>
    <row r="89" spans="3:25" x14ac:dyDescent="0.4">
      <c r="C89" s="45" t="s">
        <v>29</v>
      </c>
      <c r="D89" s="17">
        <v>0.02</v>
      </c>
      <c r="E89" s="17">
        <v>10</v>
      </c>
      <c r="F89" s="53">
        <f t="shared" si="2"/>
        <v>0.2</v>
      </c>
      <c r="G89" s="53">
        <f t="shared" si="3"/>
        <v>2</v>
      </c>
    </row>
    <row r="90" spans="3:25" x14ac:dyDescent="0.4">
      <c r="C90" s="2" t="s">
        <v>31</v>
      </c>
      <c r="D90" s="17"/>
      <c r="E90" s="17"/>
      <c r="F90" s="53">
        <f t="shared" si="2"/>
        <v>0</v>
      </c>
      <c r="G90" s="53">
        <f t="shared" si="3"/>
        <v>0</v>
      </c>
    </row>
    <row r="91" spans="3:25" x14ac:dyDescent="0.4">
      <c r="C91" s="2" t="s">
        <v>32</v>
      </c>
      <c r="D91" s="17"/>
      <c r="E91" s="17"/>
      <c r="F91" s="53">
        <f t="shared" si="2"/>
        <v>0</v>
      </c>
      <c r="G91" s="53">
        <f t="shared" si="3"/>
        <v>0</v>
      </c>
    </row>
    <row r="92" spans="3:25" x14ac:dyDescent="0.4">
      <c r="C92" s="2" t="s">
        <v>33</v>
      </c>
      <c r="D92" s="17">
        <v>0.05</v>
      </c>
      <c r="E92" s="17">
        <v>10</v>
      </c>
      <c r="F92" s="53">
        <f t="shared" si="2"/>
        <v>0.5</v>
      </c>
      <c r="G92" s="53">
        <f t="shared" si="3"/>
        <v>5</v>
      </c>
    </row>
    <row r="93" spans="3:25" x14ac:dyDescent="0.4">
      <c r="C93" s="2" t="s">
        <v>34</v>
      </c>
      <c r="D93" s="44"/>
      <c r="E93" s="44"/>
      <c r="F93" s="53">
        <f>SUM(F70:F74)*D65</f>
        <v>1.4000000000000001</v>
      </c>
      <c r="G93" s="53">
        <f t="shared" si="3"/>
        <v>14.000000000000002</v>
      </c>
    </row>
    <row r="94" spans="3:25" x14ac:dyDescent="0.4">
      <c r="C94" s="2" t="s">
        <v>35</v>
      </c>
      <c r="D94" s="44"/>
      <c r="E94" s="44"/>
      <c r="F94" s="53">
        <f>P75</f>
        <v>0.7</v>
      </c>
      <c r="G94" s="53">
        <f t="shared" si="3"/>
        <v>7</v>
      </c>
    </row>
    <row r="95" spans="3:25" x14ac:dyDescent="0.4">
      <c r="C95" s="46" t="s">
        <v>88</v>
      </c>
      <c r="D95" s="47"/>
      <c r="E95" s="44"/>
      <c r="F95" s="53">
        <f>SUM(F85:F94)</f>
        <v>2.8</v>
      </c>
      <c r="G95" s="53">
        <f>SUM(G85:G94)</f>
        <v>28</v>
      </c>
    </row>
    <row r="97" spans="3:8" x14ac:dyDescent="0.4">
      <c r="C97" s="106" t="s">
        <v>89</v>
      </c>
      <c r="D97" s="107"/>
      <c r="E97" s="107"/>
      <c r="F97" s="107"/>
      <c r="G97" s="107"/>
      <c r="H97" s="108"/>
    </row>
    <row r="98" spans="3:8" ht="27.35" x14ac:dyDescent="0.4">
      <c r="C98" s="134" t="s">
        <v>16</v>
      </c>
      <c r="D98" s="133" t="s">
        <v>90</v>
      </c>
      <c r="E98" s="133" t="s">
        <v>91</v>
      </c>
      <c r="F98" s="133" t="s">
        <v>92</v>
      </c>
      <c r="G98" s="133" t="s">
        <v>18</v>
      </c>
      <c r="H98" s="133" t="s">
        <v>19</v>
      </c>
    </row>
    <row r="99" spans="3:8" x14ac:dyDescent="0.4">
      <c r="C99" s="45" t="s">
        <v>23</v>
      </c>
      <c r="D99" s="50">
        <f>D53</f>
        <v>0</v>
      </c>
      <c r="E99" s="50">
        <f t="shared" ref="E99:E106" si="4">F53</f>
        <v>0</v>
      </c>
      <c r="F99" s="51">
        <f>INDEX($D$20:$D$30,MATCH(C99,$C$20:$C$30,0))</f>
        <v>0</v>
      </c>
      <c r="G99" s="52">
        <f>INDEX($E$20:$E$30,MATCH(C99,$C$20:$C$30,0))</f>
        <v>40148</v>
      </c>
      <c r="H99" s="52">
        <f>INDEX($F$20:$F$30,MATCH(C99,$C$20:$C$30,0))</f>
        <v>40148</v>
      </c>
    </row>
    <row r="100" spans="3:8" x14ac:dyDescent="0.4">
      <c r="C100" s="45" t="s">
        <v>24</v>
      </c>
      <c r="D100" s="50">
        <f t="shared" ref="D100:D106" si="5">D54</f>
        <v>0</v>
      </c>
      <c r="E100" s="50">
        <f t="shared" si="4"/>
        <v>0</v>
      </c>
      <c r="F100" s="51">
        <f t="shared" ref="F100:F106" si="6">INDEX($D$20:$D$30,MATCH(C100,$C$20:$C$30,0))</f>
        <v>0</v>
      </c>
      <c r="G100" s="52">
        <f t="shared" ref="G100:G106" si="7">INDEX($E$20:$E$30,MATCH(C100,$C$20:$C$30,0))</f>
        <v>40148</v>
      </c>
      <c r="H100" s="52">
        <f t="shared" ref="H100:H106" si="8">INDEX($F$20:$F$30,MATCH(C100,$C$20:$C$30,0))</f>
        <v>40148</v>
      </c>
    </row>
    <row r="101" spans="3:8" ht="30" customHeight="1" x14ac:dyDescent="0.4">
      <c r="C101" s="45" t="s">
        <v>26</v>
      </c>
      <c r="D101" s="50">
        <f t="shared" si="5"/>
        <v>1.19</v>
      </c>
      <c r="E101" s="50">
        <f t="shared" si="4"/>
        <v>1.2089139502725612</v>
      </c>
      <c r="F101" s="51">
        <f t="shared" si="6"/>
        <v>12</v>
      </c>
      <c r="G101" s="52">
        <f t="shared" si="7"/>
        <v>40148</v>
      </c>
      <c r="H101" s="52">
        <f t="shared" si="8"/>
        <v>40512.800000000003</v>
      </c>
    </row>
    <row r="102" spans="3:8" x14ac:dyDescent="0.4">
      <c r="C102" s="45" t="s">
        <v>27</v>
      </c>
      <c r="D102" s="50">
        <f t="shared" si="5"/>
        <v>0</v>
      </c>
      <c r="E102" s="50">
        <f t="shared" si="4"/>
        <v>6.2255540988980342E-4</v>
      </c>
      <c r="F102" s="51">
        <f>INDEX($D$20:$D$30,MATCH(C102,$C$20:$C$30,0))</f>
        <v>6</v>
      </c>
      <c r="G102" s="52">
        <f t="shared" si="7"/>
        <v>40512.800000000003</v>
      </c>
      <c r="H102" s="52">
        <f t="shared" si="8"/>
        <v>40695.200000000004</v>
      </c>
    </row>
    <row r="103" spans="3:8" x14ac:dyDescent="0.4">
      <c r="C103" s="45" t="s">
        <v>29</v>
      </c>
      <c r="D103" s="50">
        <f t="shared" si="5"/>
        <v>3</v>
      </c>
      <c r="E103" s="50">
        <f t="shared" ca="1" si="4"/>
        <v>3.1370905248366756</v>
      </c>
      <c r="F103" s="51">
        <f t="shared" si="6"/>
        <v>12</v>
      </c>
      <c r="G103" s="52">
        <f t="shared" si="7"/>
        <v>40512.800000000003</v>
      </c>
      <c r="H103" s="52">
        <f>INDEX($F$20:$F$30,MATCH(C103,$C$20:$C$30,0))</f>
        <v>40877.600000000006</v>
      </c>
    </row>
    <row r="104" spans="3:8" x14ac:dyDescent="0.4">
      <c r="C104" s="45" t="s">
        <v>32</v>
      </c>
      <c r="D104" s="50">
        <f t="shared" si="5"/>
        <v>0</v>
      </c>
      <c r="E104" s="50">
        <f t="shared" si="4"/>
        <v>6.2255540988980342E-4</v>
      </c>
      <c r="F104" s="51">
        <f>INDEX($D$20:$D$30,MATCH(C104,$C$20:$C$30,0))</f>
        <v>6</v>
      </c>
      <c r="G104" s="52">
        <f t="shared" si="7"/>
        <v>40695.200000000004</v>
      </c>
      <c r="H104" s="52">
        <f t="shared" si="8"/>
        <v>40877.600000000006</v>
      </c>
    </row>
    <row r="105" spans="3:8" x14ac:dyDescent="0.4">
      <c r="C105" s="45" t="s">
        <v>31</v>
      </c>
      <c r="D105" s="50">
        <f t="shared" si="5"/>
        <v>0</v>
      </c>
      <c r="E105" s="50">
        <f t="shared" si="4"/>
        <v>6.3181323021611489E-4</v>
      </c>
      <c r="F105" s="51">
        <f t="shared" si="6"/>
        <v>6</v>
      </c>
      <c r="G105" s="52">
        <f t="shared" si="7"/>
        <v>40512.800000000003</v>
      </c>
      <c r="H105" s="52">
        <f t="shared" si="8"/>
        <v>40695.200000000004</v>
      </c>
    </row>
    <row r="106" spans="3:8" x14ac:dyDescent="0.4">
      <c r="C106" s="45" t="s">
        <v>33</v>
      </c>
      <c r="D106" s="50">
        <f t="shared" si="5"/>
        <v>11.85</v>
      </c>
      <c r="E106" s="50">
        <f t="shared" ca="1" si="4"/>
        <v>12.670398018676822</v>
      </c>
      <c r="F106" s="51">
        <f t="shared" si="6"/>
        <v>16</v>
      </c>
      <c r="G106" s="52">
        <f t="shared" si="7"/>
        <v>40725.600000000006</v>
      </c>
      <c r="H106" s="52">
        <f t="shared" si="8"/>
        <v>41217.225000000006</v>
      </c>
    </row>
    <row r="107" spans="3:8" x14ac:dyDescent="0.4">
      <c r="C107" s="45" t="s">
        <v>34</v>
      </c>
      <c r="D107" s="50">
        <f>IF($J$7="Yes",E76,"")</f>
        <v>0</v>
      </c>
      <c r="E107" s="50">
        <f>IF($J$7="Yes",E75,"")</f>
        <v>0</v>
      </c>
      <c r="F107" s="50">
        <f>IF($J$7="Yes",D65*12,"")</f>
        <v>600</v>
      </c>
      <c r="G107" s="52">
        <f>IF($J$7="Yes",H106,"")</f>
        <v>41217.225000000006</v>
      </c>
      <c r="H107" s="52">
        <f>IF(G107&lt;&gt;"",G107+F107*365.25/12,"")</f>
        <v>59479.725000000006</v>
      </c>
    </row>
    <row r="108" spans="3:8" x14ac:dyDescent="0.4">
      <c r="C108" s="45" t="s">
        <v>35</v>
      </c>
      <c r="D108" s="50">
        <f>IF($J$7="Yes",G76,"")</f>
        <v>0</v>
      </c>
      <c r="E108" s="50">
        <f>IF($J$7="Yes",G75,"")</f>
        <v>0</v>
      </c>
      <c r="F108" s="50">
        <f>IF($J$7="Yes",D32,"")</f>
        <v>0</v>
      </c>
      <c r="G108" s="48"/>
      <c r="H108" s="48"/>
    </row>
    <row r="109" spans="3:8" x14ac:dyDescent="0.4">
      <c r="C109" s="104"/>
      <c r="D109" s="100"/>
      <c r="E109" s="100"/>
      <c r="F109" s="100"/>
      <c r="G109" s="100"/>
      <c r="H109" s="101"/>
    </row>
    <row r="110" spans="3:8" x14ac:dyDescent="0.4">
      <c r="C110" s="21" t="s">
        <v>93</v>
      </c>
      <c r="D110" s="50" cm="1">
        <f t="array" aca="1" ref="D110" ca="1">_xll.RiskOutput()+SUM(E99:E108)</f>
        <v>17.018279417836055</v>
      </c>
      <c r="E110" s="100" t="s">
        <v>94</v>
      </c>
      <c r="F110" s="100"/>
      <c r="G110" s="100"/>
      <c r="H110" s="101"/>
    </row>
    <row r="111" spans="3:8" ht="27.35" x14ac:dyDescent="0.4">
      <c r="C111" s="45" t="s">
        <v>95</v>
      </c>
      <c r="D111" s="52">
        <f>F30</f>
        <v>41217.225000000006</v>
      </c>
      <c r="E111" s="104"/>
      <c r="F111" s="100"/>
      <c r="G111" s="100"/>
      <c r="H111" s="101"/>
    </row>
    <row r="112" spans="3:8" ht="27.35" x14ac:dyDescent="0.4">
      <c r="C112" s="45" t="s">
        <v>96</v>
      </c>
      <c r="D112" s="50">
        <f>IF(AND(F30&lt;&gt;"",E15&lt;&gt;""),(F30-E15)/30.4,"")</f>
        <v>35.171875000000192</v>
      </c>
      <c r="E112" s="100"/>
      <c r="F112" s="100"/>
      <c r="G112" s="100"/>
      <c r="H112" s="101"/>
    </row>
    <row r="113" spans="3:8" x14ac:dyDescent="0.4">
      <c r="C113" s="45" t="s">
        <v>97</v>
      </c>
      <c r="D113" s="50" cm="1">
        <f t="array" ref="D113">_xll.RiskOutput()+G94+F76+H76</f>
        <v>18.778325795621342</v>
      </c>
      <c r="E113" s="102" t="s">
        <v>94</v>
      </c>
      <c r="F113" s="102"/>
      <c r="G113" s="102"/>
      <c r="H113" s="103"/>
    </row>
  </sheetData>
  <sheetProtection selectLockedCells="1"/>
  <mergeCells count="6">
    <mergeCell ref="J68:L68"/>
    <mergeCell ref="M68:O68"/>
    <mergeCell ref="H59:I59"/>
    <mergeCell ref="H58:I58"/>
    <mergeCell ref="H60:I60"/>
    <mergeCell ref="H61:I61"/>
  </mergeCells>
  <dataValidations count="23">
    <dataValidation allowBlank="1" showInputMessage="1" showErrorMessage="1" promptTitle="Facility Performance Period" prompt="This is the overall period that the facility is expected to be in use before the facility replacement is required. This value is used to calculate the number of events of replacement of individual assets in the facility" sqref="C65" xr:uid="{85EC8021-6842-45F3-AB5F-1FF66ADE5A8A}"/>
    <dataValidation allowBlank="1" showInputMessage="1" showErrorMessage="1" promptTitle="Construction Overhead Rate" prompt="This is related to the owner's management cost of the project during construction, which might be performed by an independent consultant or internal agency staff" sqref="H61" xr:uid="{66113B02-8E2B-47C6-A9A3-B15275547055}"/>
    <dataValidation allowBlank="1" showInputMessage="1" showErrorMessage="1" promptTitle="Preconstruction Overhead Rate" prompt="This is related to the owner's management cost of the project during pre-construction, which might be performed by an independent consultant or internal agency staff" sqref="H60" xr:uid="{C0964E62-4FC3-4E26-9560-A548FE6F218E}"/>
    <dataValidation allowBlank="1" showInputMessage="1" showErrorMessage="1" promptTitle="Schedule Value" prompt="This represents the cost that will be incurred if a schedule delay causes the project not to be open for use by Target Start Date of Operations" sqref="C17" xr:uid="{BDA7C184-8A81-49F5-A337-A6E68CFA65DB}"/>
    <dataValidation type="decimal" operator="greaterThanOrEqual" allowBlank="1" showInputMessage="1" showErrorMessage="1" errorTitle="SHRP2 R09 - Input Warning!" error="Disruption entries must be values greater than 0." sqref="D85:D93" xr:uid="{44F13D9E-586A-4499-BA14-9FBBB9F81FD0}">
      <formula1>0</formula1>
    </dataValidation>
    <dataValidation type="decimal" allowBlank="1" showInputMessage="1" showErrorMessage="1" errorTitle="SHRP2 R09 - Input Warning!" error="Discount factor entry must be a value between 0 and 1." sqref="E81" xr:uid="{BFBEED7D-D30A-4AB2-B1F4-C5215042117B}">
      <formula1>0</formula1>
      <formula2>1</formula2>
    </dataValidation>
    <dataValidation type="decimal" operator="greaterThanOrEqual" allowBlank="1" showInputMessage="1" showErrorMessage="1" errorTitle="SHRP2 R09 - Input Warning!" error="Disruption value entry must be a value greater than 0." sqref="E80" xr:uid="{2E3F2CF8-9DB5-4BC7-8CE0-6CB859009C4A}">
      <formula1>0</formula1>
    </dataValidation>
    <dataValidation type="decimal" operator="greaterThanOrEqual" allowBlank="1" showInputMessage="1" showErrorMessage="1" errorTitle="SHRP2 R09 - Input Warning!" error="Replacement disruption entries must be values greater than 0." sqref="H70:H74" xr:uid="{FB9341CB-66D7-4BFA-8179-31FA3A9767B6}">
      <formula1>0</formula1>
    </dataValidation>
    <dataValidation type="decimal" operator="greaterThanOrEqual" allowBlank="1" showInputMessage="1" showErrorMessage="1" errorTitle="SHRP2 R09 - Input Warning!" error="Agency replacement cost entries must be values greater than 0." sqref="G70:G74" xr:uid="{A01A35EA-EC51-44ED-A98D-BA854E3EB36A}">
      <formula1>0</formula1>
    </dataValidation>
    <dataValidation type="decimal" operator="greaterThanOrEqual" allowBlank="1" showInputMessage="1" showErrorMessage="1" errorTitle="SHRP2 R09 - Input Warning!" error="O&amp;M disruption entries must be values greater than 0." sqref="F70:F74" xr:uid="{1BA5C897-1300-4230-9BE3-27F3B7C168DE}">
      <formula1>0</formula1>
    </dataValidation>
    <dataValidation type="decimal" operator="greaterThanOrEqual" allowBlank="1" showInputMessage="1" showErrorMessage="1" errorTitle="SHRP2 R09 - Input Warning!" error="Agency O&amp;M cost entries must be values greater than 0." sqref="E70:E74" xr:uid="{B40ACB94-4D81-4EE2-BF5E-7ADFC7B83224}">
      <formula1>0</formula1>
    </dataValidation>
    <dataValidation type="decimal" operator="greaterThanOrEqual" allowBlank="1" showInputMessage="1" showErrorMessage="1" errorTitle="SHRP2 R09 - Input Warning!" error="Asset life expectancy entries must be values greater than 0." sqref="D70:D74" xr:uid="{1C79B233-2BB0-4D16-87CE-6E1174DDA9D6}">
      <formula1>0</formula1>
    </dataValidation>
    <dataValidation type="decimal" operator="greaterThanOrEqual" allowBlank="1" showInputMessage="1" showErrorMessage="1" errorTitle="SHRP2 R09 - Input Warning!" error="Discount rate entry must be a value greater than 0." sqref="D66" xr:uid="{A632E287-B77E-4B89-A800-D6BA56FCB7C7}">
      <formula1>0</formula1>
    </dataValidation>
    <dataValidation type="decimal" operator="greaterThanOrEqual" allowBlank="1" showInputMessage="1" showErrorMessage="1" errorTitle="SHRP2 R09 - Input Warning!" error="Facility performance period entry must be a value greater than 0." promptTitle="Facility Performance Period" prompt="This period is the expected life of the overall facility which includes the various assets associated with it.  " sqref="D65" xr:uid="{FA2626B7-3F34-41A3-AF93-AFEB6B6462EB}">
      <formula1>0</formula1>
    </dataValidation>
    <dataValidation type="decimal" operator="greaterThanOrEqual" allowBlank="1" showInputMessage="1" showErrorMessage="1" errorTitle="SHRP2 R09 - Input Warning!" error="Overhead rate entries must be values greater than 0." sqref="J60:J61" xr:uid="{66E91963-9B7F-42EF-9EFF-FEBF729FB212}">
      <formula1>0</formula1>
    </dataValidation>
    <dataValidation type="decimal" operator="greaterThanOrEqual" allowBlank="1" showInputMessage="1" showErrorMessage="1" errorTitle="SHRP2 R09 - Input Warning!" error="Inflation rate entries must be values greater than 0." sqref="J54:J56" xr:uid="{08C15543-5712-489F-8F4D-59D6A04EA83F}">
      <formula1>0</formula1>
    </dataValidation>
    <dataValidation type="decimal" operator="greaterThanOrEqual" allowBlank="1" showInputMessage="1" showErrorMessage="1" errorTitle="SHRP2 R09 - Input Warning!" error="Base cost entries must be values greater than 0." sqref="D53:D60" xr:uid="{8211F032-B633-49D3-9F11-1678D50BF380}">
      <formula1>0</formula1>
    </dataValidation>
    <dataValidation type="decimal" operator="greaterThanOrEqual" allowBlank="1" showInputMessage="1" showErrorMessage="1" errorTitle="SHRP2 R09 - Input Warning!" error="Schedule lag entries must be values greater than 0." sqref="J38:J48" xr:uid="{42DED901-668F-4C46-AC52-E197D0AD96DA}">
      <formula1>0</formula1>
    </dataValidation>
    <dataValidation type="decimal" operator="greaterThanOrEqual" allowBlank="1" showInputMessage="1" showErrorMessage="1" errorTitle="SHRP2 R09 - Input Warning!" error="Phase duration entries must be values greater than 0." sqref="D20:D21 D23:D24 D26 D28:D30" xr:uid="{673CCA26-DE7A-46BF-9DF3-0A3413C3DDAC}">
      <formula1>0</formula1>
    </dataValidation>
    <dataValidation type="decimal" operator="greaterThanOrEqual" allowBlank="1" showInputMessage="1" showErrorMessage="1" errorTitle="SHRP2 R09 - Input Warning!" error="Schedule value entry must be a value greater than 0." sqref="E17" xr:uid="{A56B63B8-2225-4660-BFAD-4EFB7F218781}">
      <formula1>0</formula1>
    </dataValidation>
    <dataValidation type="date" allowBlank="1" showInputMessage="1" showErrorMessage="1" errorTitle="SHRP2 R09 - Input Warning!" error="Date entries must include a year that is between 1975 and 2050." sqref="D25 D22 E15:E16 D27" xr:uid="{386C31DC-7E2D-494D-9844-E98CFB65D215}">
      <formula1>27395</formula1>
      <formula2>55153</formula2>
    </dataValidation>
    <dataValidation allowBlank="1" showErrorMessage="1" promptTitle="SHRP2 R09 - Input Warning!" prompt="Please press the &quot;Analysis&quot; button to enter values for the &quot;Analysis&quot; portion of this sheet." sqref="D7 D9:D11 J7" xr:uid="{A4D2CA2B-23AB-4BDD-BAA8-AACA428D08AF}"/>
    <dataValidation type="list" allowBlank="1" showInputMessage="1" showErrorMessage="1" errorTitle="Input Warning!" error="Please select &quot;Yes&quot; or &quot;No&quot; for this entry." sqref="D35" xr:uid="{0DE36D87-421D-49A8-A06C-B9035525F1BE}">
      <formula1>"Yes,No"</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Button 1">
              <controlPr defaultSize="0" autoFill="0" autoPict="0" macro="[0]!CreateProject">
                <anchor moveWithCells="1">
                  <from>
                    <xdr:col>0</xdr:col>
                    <xdr:colOff>165100</xdr:colOff>
                    <xdr:row>14</xdr:row>
                    <xdr:rowOff>50800</xdr:rowOff>
                  </from>
                  <to>
                    <xdr:col>1</xdr:col>
                    <xdr:colOff>889000</xdr:colOff>
                    <xdr:row>15</xdr:row>
                    <xdr:rowOff>228600</xdr:rowOff>
                  </to>
                </anchor>
              </controlPr>
            </control>
          </mc:Choice>
        </mc:AlternateContent>
        <mc:AlternateContent xmlns:mc="http://schemas.openxmlformats.org/markup-compatibility/2006">
          <mc:Choice Requires="x14">
            <control shapeId="8194" r:id="rId5" name="Button 2">
              <controlPr defaultSize="0" autoFill="0" autoPict="0" macro="[0]!ProjectSchedule">
                <anchor moveWithCells="1">
                  <from>
                    <xdr:col>0</xdr:col>
                    <xdr:colOff>148167</xdr:colOff>
                    <xdr:row>15</xdr:row>
                    <xdr:rowOff>355600</xdr:rowOff>
                  </from>
                  <to>
                    <xdr:col>1</xdr:col>
                    <xdr:colOff>872067</xdr:colOff>
                    <xdr:row>18</xdr:row>
                    <xdr:rowOff>21167</xdr:rowOff>
                  </to>
                </anchor>
              </controlPr>
            </control>
          </mc:Choice>
        </mc:AlternateContent>
        <mc:AlternateContent xmlns:mc="http://schemas.openxmlformats.org/markup-compatibility/2006">
          <mc:Choice Requires="x14">
            <control shapeId="8195" r:id="rId6" name="Button 3">
              <controlPr defaultSize="0" autoFill="0" autoPict="0" macro="[0]!ProjectLag">
                <anchor moveWithCells="1">
                  <from>
                    <xdr:col>0</xdr:col>
                    <xdr:colOff>148167</xdr:colOff>
                    <xdr:row>18</xdr:row>
                    <xdr:rowOff>165100</xdr:rowOff>
                  </from>
                  <to>
                    <xdr:col>1</xdr:col>
                    <xdr:colOff>872067</xdr:colOff>
                    <xdr:row>19</xdr:row>
                    <xdr:rowOff>152400</xdr:rowOff>
                  </to>
                </anchor>
              </controlPr>
            </control>
          </mc:Choice>
        </mc:AlternateContent>
        <mc:AlternateContent xmlns:mc="http://schemas.openxmlformats.org/markup-compatibility/2006">
          <mc:Choice Requires="x14">
            <control shapeId="8196" r:id="rId7" name="Button 4">
              <controlPr defaultSize="0" autoFill="0" autoPict="0" macro="[0]!ProjectCost">
                <anchor moveWithCells="1">
                  <from>
                    <xdr:col>0</xdr:col>
                    <xdr:colOff>148167</xdr:colOff>
                    <xdr:row>20</xdr:row>
                    <xdr:rowOff>114300</xdr:rowOff>
                  </from>
                  <to>
                    <xdr:col>1</xdr:col>
                    <xdr:colOff>872067</xdr:colOff>
                    <xdr:row>22</xdr:row>
                    <xdr:rowOff>114300</xdr:rowOff>
                  </to>
                </anchor>
              </controlPr>
            </control>
          </mc:Choice>
        </mc:AlternateContent>
        <mc:AlternateContent xmlns:mc="http://schemas.openxmlformats.org/markup-compatibility/2006">
          <mc:Choice Requires="x14">
            <control shapeId="8197" r:id="rId8" name="Button 5">
              <controlPr defaultSize="0" autoFill="0" autoPict="0" macro="[0]!ProjectOMR">
                <anchor moveWithCells="1">
                  <from>
                    <xdr:col>0</xdr:col>
                    <xdr:colOff>148167</xdr:colOff>
                    <xdr:row>25</xdr:row>
                    <xdr:rowOff>0</xdr:rowOff>
                  </from>
                  <to>
                    <xdr:col>1</xdr:col>
                    <xdr:colOff>872067</xdr:colOff>
                    <xdr:row>27</xdr:row>
                    <xdr:rowOff>0</xdr:rowOff>
                  </to>
                </anchor>
              </controlPr>
            </control>
          </mc:Choice>
        </mc:AlternateContent>
        <mc:AlternateContent xmlns:mc="http://schemas.openxmlformats.org/markup-compatibility/2006">
          <mc:Choice Requires="x14">
            <control shapeId="8198" r:id="rId9" name="Button 6">
              <controlPr defaultSize="0" autoFill="0" autoPict="0" macro="[0]!ProjectDisruption">
                <anchor moveWithCells="1">
                  <from>
                    <xdr:col>0</xdr:col>
                    <xdr:colOff>148167</xdr:colOff>
                    <xdr:row>22</xdr:row>
                    <xdr:rowOff>262467</xdr:rowOff>
                  </from>
                  <to>
                    <xdr:col>1</xdr:col>
                    <xdr:colOff>872067</xdr:colOff>
                    <xdr:row>24</xdr:row>
                    <xdr:rowOff>59267</xdr:rowOff>
                  </to>
                </anchor>
              </controlPr>
            </control>
          </mc:Choice>
        </mc:AlternateContent>
        <mc:AlternateContent xmlns:mc="http://schemas.openxmlformats.org/markup-compatibility/2006">
          <mc:Choice Requires="x14">
            <control shapeId="8199" r:id="rId10" name="Button 7">
              <controlPr defaultSize="0" autoFill="0" autoPict="0" macro="[0]!CreateProject">
                <anchor moveWithCells="1">
                  <from>
                    <xdr:col>0</xdr:col>
                    <xdr:colOff>127000</xdr:colOff>
                    <xdr:row>8</xdr:row>
                    <xdr:rowOff>186267</xdr:rowOff>
                  </from>
                  <to>
                    <xdr:col>1</xdr:col>
                    <xdr:colOff>872067</xdr:colOff>
                    <xdr:row>10</xdr:row>
                    <xdr:rowOff>152400</xdr:rowOff>
                  </to>
                </anchor>
              </controlPr>
            </control>
          </mc:Choice>
        </mc:AlternateContent>
        <mc:AlternateContent xmlns:mc="http://schemas.openxmlformats.org/markup-compatibility/2006">
          <mc:Choice Requires="x14">
            <control shapeId="8200" r:id="rId11" name="Button 8">
              <controlPr defaultSize="0" print="0" autoFill="0" autoPict="0" macro="[0]!Button8_Click">
                <anchor moveWithCells="1">
                  <from>
                    <xdr:col>29</xdr:col>
                    <xdr:colOff>419100</xdr:colOff>
                    <xdr:row>19</xdr:row>
                    <xdr:rowOff>46567</xdr:rowOff>
                  </from>
                  <to>
                    <xdr:col>30</xdr:col>
                    <xdr:colOff>317500</xdr:colOff>
                    <xdr:row>20</xdr:row>
                    <xdr:rowOff>88900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DDA85-2EE5-4E16-82F2-9B0DFDB93073}">
  <sheetPr codeName="RiskIdentification"/>
  <dimension ref="A1:F107"/>
  <sheetViews>
    <sheetView showGridLines="0" showRowColHeaders="0" topLeftCell="A7" workbookViewId="0">
      <selection activeCell="E71" sqref="E71"/>
    </sheetView>
  </sheetViews>
  <sheetFormatPr defaultColWidth="9.17578125" defaultRowHeight="17.350000000000001" x14ac:dyDescent="0.5"/>
  <cols>
    <col min="1" max="2" width="5.64453125" style="56" customWidth="1"/>
    <col min="3" max="3" width="13.52734375" style="57" customWidth="1"/>
    <col min="4" max="4" width="89.46875" style="56" customWidth="1"/>
    <col min="5" max="5" width="35.17578125" style="56" customWidth="1"/>
    <col min="6" max="6" width="13.29296875" style="56" hidden="1" customWidth="1"/>
    <col min="7" max="7" width="7.64453125" style="56" customWidth="1"/>
    <col min="8" max="16384" width="9.17578125" style="56"/>
  </cols>
  <sheetData>
    <row r="1" spans="1:6" s="49" customFormat="1" ht="34.5" customHeight="1" x14ac:dyDescent="1.05">
      <c r="A1" s="49" t="s">
        <v>0</v>
      </c>
      <c r="D1" s="49" t="s">
        <v>349</v>
      </c>
    </row>
    <row r="2" spans="1:6" s="58" customFormat="1" ht="35.35" x14ac:dyDescent="1.05">
      <c r="A2" s="58" t="s">
        <v>0</v>
      </c>
      <c r="D2" s="58" t="s">
        <v>226</v>
      </c>
    </row>
    <row r="7" spans="1:6" ht="27.35" x14ac:dyDescent="0.5">
      <c r="C7" s="133" t="s">
        <v>105</v>
      </c>
      <c r="D7" s="133" t="s">
        <v>106</v>
      </c>
      <c r="E7" s="133" t="s">
        <v>16</v>
      </c>
      <c r="F7" s="133" t="s">
        <v>107</v>
      </c>
    </row>
    <row r="8" spans="1:6" x14ac:dyDescent="0.5">
      <c r="C8" s="163" t="s">
        <v>108</v>
      </c>
      <c r="D8" s="164" t="s">
        <v>350</v>
      </c>
      <c r="E8" s="165" t="s">
        <v>23</v>
      </c>
      <c r="F8" s="166" t="s">
        <v>109</v>
      </c>
    </row>
    <row r="9" spans="1:6" x14ac:dyDescent="0.5">
      <c r="C9" s="163" t="s">
        <v>110</v>
      </c>
      <c r="D9" s="164" t="s">
        <v>111</v>
      </c>
      <c r="E9" s="165" t="s">
        <v>23</v>
      </c>
      <c r="F9" s="166" t="s">
        <v>109</v>
      </c>
    </row>
    <row r="10" spans="1:6" x14ac:dyDescent="0.5">
      <c r="C10" s="163" t="s">
        <v>112</v>
      </c>
      <c r="D10" s="164" t="s">
        <v>113</v>
      </c>
      <c r="E10" s="165" t="s">
        <v>23</v>
      </c>
      <c r="F10" s="166" t="s">
        <v>109</v>
      </c>
    </row>
    <row r="11" spans="1:6" x14ac:dyDescent="0.5">
      <c r="C11" s="163" t="s">
        <v>114</v>
      </c>
      <c r="D11" s="164" t="s">
        <v>115</v>
      </c>
      <c r="E11" s="165" t="s">
        <v>23</v>
      </c>
      <c r="F11" s="166" t="s">
        <v>109</v>
      </c>
    </row>
    <row r="12" spans="1:6" x14ac:dyDescent="0.5">
      <c r="C12" s="163" t="s">
        <v>116</v>
      </c>
      <c r="D12" s="164" t="s">
        <v>117</v>
      </c>
      <c r="E12" s="165" t="s">
        <v>24</v>
      </c>
      <c r="F12" s="166" t="s">
        <v>109</v>
      </c>
    </row>
    <row r="13" spans="1:6" x14ac:dyDescent="0.5">
      <c r="C13" s="163" t="s">
        <v>118</v>
      </c>
      <c r="D13" s="164" t="s">
        <v>119</v>
      </c>
      <c r="E13" s="165" t="s">
        <v>24</v>
      </c>
      <c r="F13" s="166" t="s">
        <v>109</v>
      </c>
    </row>
    <row r="14" spans="1:6" x14ac:dyDescent="0.5">
      <c r="C14" s="163" t="s">
        <v>120</v>
      </c>
      <c r="D14" s="164" t="s">
        <v>121</v>
      </c>
      <c r="E14" s="165" t="s">
        <v>24</v>
      </c>
      <c r="F14" s="166" t="s">
        <v>109</v>
      </c>
    </row>
    <row r="15" spans="1:6" x14ac:dyDescent="0.5">
      <c r="C15" s="163" t="s">
        <v>122</v>
      </c>
      <c r="D15" s="164" t="s">
        <v>123</v>
      </c>
      <c r="E15" s="165" t="s">
        <v>24</v>
      </c>
      <c r="F15" s="166" t="s">
        <v>109</v>
      </c>
    </row>
    <row r="16" spans="1:6" x14ac:dyDescent="0.5">
      <c r="C16" s="163" t="s">
        <v>124</v>
      </c>
      <c r="D16" s="164" t="s">
        <v>125</v>
      </c>
      <c r="E16" s="165" t="s">
        <v>24</v>
      </c>
      <c r="F16" s="166" t="s">
        <v>109</v>
      </c>
    </row>
    <row r="17" spans="3:6" x14ac:dyDescent="0.5">
      <c r="C17" s="163" t="s">
        <v>126</v>
      </c>
      <c r="D17" s="164" t="s">
        <v>127</v>
      </c>
      <c r="E17" s="165" t="s">
        <v>24</v>
      </c>
      <c r="F17" s="166" t="s">
        <v>109</v>
      </c>
    </row>
    <row r="18" spans="3:6" x14ac:dyDescent="0.5">
      <c r="C18" s="163" t="s">
        <v>128</v>
      </c>
      <c r="D18" s="164" t="s">
        <v>129</v>
      </c>
      <c r="E18" s="165" t="s">
        <v>24</v>
      </c>
      <c r="F18" s="166" t="s">
        <v>109</v>
      </c>
    </row>
    <row r="19" spans="3:6" x14ac:dyDescent="0.5">
      <c r="C19" s="163" t="s">
        <v>130</v>
      </c>
      <c r="D19" s="164" t="s">
        <v>131</v>
      </c>
      <c r="E19" s="165" t="s">
        <v>26</v>
      </c>
      <c r="F19" s="166" t="s">
        <v>109</v>
      </c>
    </row>
    <row r="20" spans="3:6" x14ac:dyDescent="0.5">
      <c r="C20" s="163" t="s">
        <v>132</v>
      </c>
      <c r="D20" s="164" t="s">
        <v>133</v>
      </c>
      <c r="E20" s="165" t="s">
        <v>26</v>
      </c>
      <c r="F20" s="166" t="s">
        <v>109</v>
      </c>
    </row>
    <row r="21" spans="3:6" x14ac:dyDescent="0.5">
      <c r="C21" s="163" t="s">
        <v>134</v>
      </c>
      <c r="D21" s="164" t="s">
        <v>135</v>
      </c>
      <c r="E21" s="165" t="s">
        <v>26</v>
      </c>
      <c r="F21" s="166" t="s">
        <v>109</v>
      </c>
    </row>
    <row r="22" spans="3:6" x14ac:dyDescent="0.5">
      <c r="C22" s="163" t="s">
        <v>136</v>
      </c>
      <c r="D22" s="164" t="s">
        <v>137</v>
      </c>
      <c r="E22" s="165" t="s">
        <v>26</v>
      </c>
      <c r="F22" s="166" t="s">
        <v>109</v>
      </c>
    </row>
    <row r="23" spans="3:6" x14ac:dyDescent="0.5">
      <c r="C23" s="163" t="s">
        <v>138</v>
      </c>
      <c r="D23" s="164" t="s">
        <v>139</v>
      </c>
      <c r="E23" s="165" t="s">
        <v>26</v>
      </c>
      <c r="F23" s="166" t="s">
        <v>109</v>
      </c>
    </row>
    <row r="24" spans="3:6" x14ac:dyDescent="0.5">
      <c r="C24" s="163" t="s">
        <v>140</v>
      </c>
      <c r="D24" s="164" t="s">
        <v>141</v>
      </c>
      <c r="E24" s="165" t="s">
        <v>26</v>
      </c>
      <c r="F24" s="166" t="s">
        <v>109</v>
      </c>
    </row>
    <row r="25" spans="3:6" x14ac:dyDescent="0.5">
      <c r="C25" s="163" t="s">
        <v>142</v>
      </c>
      <c r="D25" s="164" t="s">
        <v>143</v>
      </c>
      <c r="E25" s="165" t="s">
        <v>26</v>
      </c>
      <c r="F25" s="166" t="s">
        <v>109</v>
      </c>
    </row>
    <row r="26" spans="3:6" x14ac:dyDescent="0.5">
      <c r="C26" s="163" t="s">
        <v>144</v>
      </c>
      <c r="D26" s="164" t="s">
        <v>145</v>
      </c>
      <c r="E26" s="165" t="s">
        <v>26</v>
      </c>
      <c r="F26" s="166" t="s">
        <v>109</v>
      </c>
    </row>
    <row r="27" spans="3:6" x14ac:dyDescent="0.5">
      <c r="C27" s="163" t="s">
        <v>146</v>
      </c>
      <c r="D27" s="164" t="s">
        <v>147</v>
      </c>
      <c r="E27" s="165" t="s">
        <v>26</v>
      </c>
      <c r="F27" s="166" t="s">
        <v>109</v>
      </c>
    </row>
    <row r="28" spans="3:6" x14ac:dyDescent="0.5">
      <c r="C28" s="163" t="s">
        <v>148</v>
      </c>
      <c r="D28" s="164" t="s">
        <v>149</v>
      </c>
      <c r="E28" s="165" t="s">
        <v>26</v>
      </c>
      <c r="F28" s="166" t="s">
        <v>109</v>
      </c>
    </row>
    <row r="29" spans="3:6" x14ac:dyDescent="0.5">
      <c r="C29" s="163" t="s">
        <v>150</v>
      </c>
      <c r="D29" s="164" t="s">
        <v>151</v>
      </c>
      <c r="E29" s="165" t="s">
        <v>26</v>
      </c>
      <c r="F29" s="166" t="s">
        <v>109</v>
      </c>
    </row>
    <row r="30" spans="3:6" x14ac:dyDescent="0.5">
      <c r="C30" s="163" t="s">
        <v>152</v>
      </c>
      <c r="D30" s="164" t="s">
        <v>153</v>
      </c>
      <c r="E30" s="165" t="s">
        <v>26</v>
      </c>
      <c r="F30" s="166" t="s">
        <v>109</v>
      </c>
    </row>
    <row r="31" spans="3:6" x14ac:dyDescent="0.5">
      <c r="C31" s="163" t="s">
        <v>154</v>
      </c>
      <c r="D31" s="164" t="s">
        <v>155</v>
      </c>
      <c r="E31" s="165" t="s">
        <v>26</v>
      </c>
      <c r="F31" s="166" t="s">
        <v>109</v>
      </c>
    </row>
    <row r="32" spans="3:6" x14ac:dyDescent="0.5">
      <c r="C32" s="163" t="s">
        <v>156</v>
      </c>
      <c r="D32" s="164" t="s">
        <v>157</v>
      </c>
      <c r="E32" s="165" t="s">
        <v>26</v>
      </c>
      <c r="F32" s="166" t="s">
        <v>109</v>
      </c>
    </row>
    <row r="33" spans="3:6" x14ac:dyDescent="0.5">
      <c r="C33" s="163" t="s">
        <v>158</v>
      </c>
      <c r="D33" s="164" t="s">
        <v>159</v>
      </c>
      <c r="E33" s="165" t="s">
        <v>26</v>
      </c>
      <c r="F33" s="166" t="s">
        <v>109</v>
      </c>
    </row>
    <row r="34" spans="3:6" x14ac:dyDescent="0.5">
      <c r="C34" s="163" t="s">
        <v>160</v>
      </c>
      <c r="D34" s="164" t="s">
        <v>161</v>
      </c>
      <c r="E34" s="165" t="s">
        <v>26</v>
      </c>
      <c r="F34" s="166" t="s">
        <v>109</v>
      </c>
    </row>
    <row r="35" spans="3:6" x14ac:dyDescent="0.5">
      <c r="C35" s="163" t="s">
        <v>162</v>
      </c>
      <c r="D35" s="164" t="s">
        <v>163</v>
      </c>
      <c r="E35" s="165" t="s">
        <v>27</v>
      </c>
      <c r="F35" s="166" t="s">
        <v>109</v>
      </c>
    </row>
    <row r="36" spans="3:6" x14ac:dyDescent="0.5">
      <c r="C36" s="163" t="s">
        <v>164</v>
      </c>
      <c r="D36" s="164" t="s">
        <v>165</v>
      </c>
      <c r="E36" s="165" t="s">
        <v>27</v>
      </c>
      <c r="F36" s="166" t="s">
        <v>109</v>
      </c>
    </row>
    <row r="37" spans="3:6" x14ac:dyDescent="0.5">
      <c r="C37" s="163" t="s">
        <v>166</v>
      </c>
      <c r="D37" s="164" t="s">
        <v>167</v>
      </c>
      <c r="E37" s="165" t="s">
        <v>29</v>
      </c>
      <c r="F37" s="166" t="s">
        <v>109</v>
      </c>
    </row>
    <row r="38" spans="3:6" x14ac:dyDescent="0.5">
      <c r="C38" s="163" t="s">
        <v>168</v>
      </c>
      <c r="D38" s="164" t="s">
        <v>169</v>
      </c>
      <c r="E38" s="165" t="s">
        <v>29</v>
      </c>
      <c r="F38" s="166" t="s">
        <v>109</v>
      </c>
    </row>
    <row r="39" spans="3:6" x14ac:dyDescent="0.5">
      <c r="C39" s="163" t="s">
        <v>170</v>
      </c>
      <c r="D39" s="164" t="s">
        <v>171</v>
      </c>
      <c r="E39" s="165" t="s">
        <v>29</v>
      </c>
      <c r="F39" s="166" t="s">
        <v>109</v>
      </c>
    </row>
    <row r="40" spans="3:6" x14ac:dyDescent="0.5">
      <c r="C40" s="163" t="s">
        <v>172</v>
      </c>
      <c r="D40" s="164" t="s">
        <v>173</v>
      </c>
      <c r="E40" s="165" t="s">
        <v>29</v>
      </c>
      <c r="F40" s="166" t="s">
        <v>109</v>
      </c>
    </row>
    <row r="41" spans="3:6" x14ac:dyDescent="0.5">
      <c r="C41" s="163" t="s">
        <v>174</v>
      </c>
      <c r="D41" s="164" t="s">
        <v>175</v>
      </c>
      <c r="E41" s="165" t="s">
        <v>29</v>
      </c>
      <c r="F41" s="166" t="s">
        <v>109</v>
      </c>
    </row>
    <row r="42" spans="3:6" x14ac:dyDescent="0.5">
      <c r="C42" s="163" t="s">
        <v>176</v>
      </c>
      <c r="D42" s="164" t="s">
        <v>177</v>
      </c>
      <c r="E42" s="165" t="s">
        <v>29</v>
      </c>
      <c r="F42" s="166" t="s">
        <v>109</v>
      </c>
    </row>
    <row r="43" spans="3:6" x14ac:dyDescent="0.5">
      <c r="C43" s="163" t="s">
        <v>178</v>
      </c>
      <c r="D43" s="164" t="s">
        <v>179</v>
      </c>
      <c r="E43" s="165" t="s">
        <v>29</v>
      </c>
      <c r="F43" s="166" t="s">
        <v>109</v>
      </c>
    </row>
    <row r="44" spans="3:6" x14ac:dyDescent="0.5">
      <c r="C44" s="163" t="s">
        <v>180</v>
      </c>
      <c r="D44" s="164" t="s">
        <v>181</v>
      </c>
      <c r="E44" s="165" t="s">
        <v>29</v>
      </c>
      <c r="F44" s="166" t="s">
        <v>109</v>
      </c>
    </row>
    <row r="45" spans="3:6" x14ac:dyDescent="0.5">
      <c r="C45" s="163" t="s">
        <v>182</v>
      </c>
      <c r="D45" s="164" t="s">
        <v>183</v>
      </c>
      <c r="E45" s="165" t="s">
        <v>29</v>
      </c>
      <c r="F45" s="166" t="s">
        <v>109</v>
      </c>
    </row>
    <row r="46" spans="3:6" x14ac:dyDescent="0.5">
      <c r="C46" s="163" t="s">
        <v>184</v>
      </c>
      <c r="D46" s="164" t="s">
        <v>185</v>
      </c>
      <c r="E46" s="165" t="s">
        <v>29</v>
      </c>
      <c r="F46" s="166" t="s">
        <v>109</v>
      </c>
    </row>
    <row r="47" spans="3:6" x14ac:dyDescent="0.5">
      <c r="C47" s="163" t="s">
        <v>186</v>
      </c>
      <c r="D47" s="164" t="s">
        <v>187</v>
      </c>
      <c r="E47" s="165" t="s">
        <v>31</v>
      </c>
      <c r="F47" s="166" t="s">
        <v>109</v>
      </c>
    </row>
    <row r="48" spans="3:6" x14ac:dyDescent="0.5">
      <c r="C48" s="163" t="s">
        <v>188</v>
      </c>
      <c r="D48" s="164" t="s">
        <v>189</v>
      </c>
      <c r="E48" s="165" t="s">
        <v>31</v>
      </c>
      <c r="F48" s="166" t="s">
        <v>109</v>
      </c>
    </row>
    <row r="49" spans="3:6" x14ac:dyDescent="0.5">
      <c r="C49" s="163" t="s">
        <v>190</v>
      </c>
      <c r="D49" s="164" t="s">
        <v>191</v>
      </c>
      <c r="E49" s="165" t="s">
        <v>31</v>
      </c>
      <c r="F49" s="166" t="s">
        <v>109</v>
      </c>
    </row>
    <row r="50" spans="3:6" x14ac:dyDescent="0.5">
      <c r="C50" s="163" t="s">
        <v>192</v>
      </c>
      <c r="D50" s="164" t="s">
        <v>193</v>
      </c>
      <c r="E50" s="165" t="s">
        <v>31</v>
      </c>
      <c r="F50" s="166" t="s">
        <v>109</v>
      </c>
    </row>
    <row r="51" spans="3:6" x14ac:dyDescent="0.5">
      <c r="C51" s="163" t="s">
        <v>194</v>
      </c>
      <c r="D51" s="164" t="s">
        <v>195</v>
      </c>
      <c r="E51" s="165" t="s">
        <v>31</v>
      </c>
      <c r="F51" s="166" t="s">
        <v>109</v>
      </c>
    </row>
    <row r="52" spans="3:6" x14ac:dyDescent="0.5">
      <c r="C52" s="163" t="s">
        <v>196</v>
      </c>
      <c r="D52" s="164" t="s">
        <v>197</v>
      </c>
      <c r="E52" s="165" t="s">
        <v>31</v>
      </c>
      <c r="F52" s="166" t="s">
        <v>109</v>
      </c>
    </row>
    <row r="53" spans="3:6" x14ac:dyDescent="0.5">
      <c r="C53" s="163" t="s">
        <v>198</v>
      </c>
      <c r="D53" s="164" t="s">
        <v>199</v>
      </c>
      <c r="E53" s="165" t="s">
        <v>31</v>
      </c>
      <c r="F53" s="166" t="s">
        <v>109</v>
      </c>
    </row>
    <row r="54" spans="3:6" x14ac:dyDescent="0.5">
      <c r="C54" s="163" t="s">
        <v>200</v>
      </c>
      <c r="D54" s="164" t="s">
        <v>201</v>
      </c>
      <c r="E54" s="165" t="s">
        <v>31</v>
      </c>
      <c r="F54" s="166" t="s">
        <v>109</v>
      </c>
    </row>
    <row r="55" spans="3:6" x14ac:dyDescent="0.5">
      <c r="C55" s="163" t="s">
        <v>202</v>
      </c>
      <c r="D55" s="164" t="s">
        <v>203</v>
      </c>
      <c r="E55" s="165" t="s">
        <v>33</v>
      </c>
      <c r="F55" s="166" t="s">
        <v>109</v>
      </c>
    </row>
    <row r="56" spans="3:6" x14ac:dyDescent="0.5">
      <c r="C56" s="163" t="s">
        <v>204</v>
      </c>
      <c r="D56" s="164" t="s">
        <v>205</v>
      </c>
      <c r="E56" s="165" t="s">
        <v>33</v>
      </c>
      <c r="F56" s="166" t="s">
        <v>109</v>
      </c>
    </row>
    <row r="57" spans="3:6" x14ac:dyDescent="0.5">
      <c r="C57" s="163" t="s">
        <v>206</v>
      </c>
      <c r="D57" s="164" t="s">
        <v>207</v>
      </c>
      <c r="E57" s="165" t="s">
        <v>33</v>
      </c>
      <c r="F57" s="166" t="s">
        <v>109</v>
      </c>
    </row>
    <row r="58" spans="3:6" x14ac:dyDescent="0.5">
      <c r="C58" s="163" t="s">
        <v>208</v>
      </c>
      <c r="D58" s="164" t="s">
        <v>209</v>
      </c>
      <c r="E58" s="165" t="s">
        <v>33</v>
      </c>
      <c r="F58" s="166" t="s">
        <v>109</v>
      </c>
    </row>
    <row r="59" spans="3:6" x14ac:dyDescent="0.5">
      <c r="C59" s="163" t="s">
        <v>210</v>
      </c>
      <c r="D59" s="164" t="s">
        <v>211</v>
      </c>
      <c r="E59" s="165" t="s">
        <v>33</v>
      </c>
      <c r="F59" s="166" t="s">
        <v>109</v>
      </c>
    </row>
    <row r="60" spans="3:6" x14ac:dyDescent="0.5">
      <c r="C60" s="163" t="s">
        <v>212</v>
      </c>
      <c r="D60" s="164" t="s">
        <v>213</v>
      </c>
      <c r="E60" s="165" t="s">
        <v>33</v>
      </c>
      <c r="F60" s="166" t="s">
        <v>109</v>
      </c>
    </row>
    <row r="61" spans="3:6" x14ac:dyDescent="0.5">
      <c r="C61" s="163" t="s">
        <v>214</v>
      </c>
      <c r="D61" s="164" t="s">
        <v>215</v>
      </c>
      <c r="E61" s="165" t="s">
        <v>33</v>
      </c>
      <c r="F61" s="166" t="s">
        <v>109</v>
      </c>
    </row>
    <row r="62" spans="3:6" x14ac:dyDescent="0.5">
      <c r="C62" s="163" t="s">
        <v>216</v>
      </c>
      <c r="D62" s="164" t="s">
        <v>217</v>
      </c>
      <c r="E62" s="165" t="s">
        <v>33</v>
      </c>
      <c r="F62" s="166" t="s">
        <v>109</v>
      </c>
    </row>
    <row r="63" spans="3:6" x14ac:dyDescent="0.5">
      <c r="C63" s="163" t="s">
        <v>218</v>
      </c>
      <c r="D63" s="164" t="s">
        <v>219</v>
      </c>
      <c r="E63" s="165" t="s">
        <v>33</v>
      </c>
      <c r="F63" s="166" t="s">
        <v>109</v>
      </c>
    </row>
    <row r="64" spans="3:6" x14ac:dyDescent="0.5">
      <c r="C64" s="163" t="s">
        <v>220</v>
      </c>
      <c r="D64" s="164" t="s">
        <v>221</v>
      </c>
      <c r="E64" s="165" t="s">
        <v>33</v>
      </c>
      <c r="F64" s="166" t="s">
        <v>109</v>
      </c>
    </row>
    <row r="65" spans="3:6" x14ac:dyDescent="0.5">
      <c r="C65" s="163" t="s">
        <v>222</v>
      </c>
      <c r="D65" s="164" t="s">
        <v>223</v>
      </c>
      <c r="E65" s="165" t="s">
        <v>33</v>
      </c>
      <c r="F65" s="166" t="s">
        <v>109</v>
      </c>
    </row>
    <row r="66" spans="3:6" x14ac:dyDescent="0.5">
      <c r="C66" s="163" t="s">
        <v>224</v>
      </c>
      <c r="D66" s="164" t="s">
        <v>225</v>
      </c>
      <c r="E66" s="165" t="s">
        <v>33</v>
      </c>
      <c r="F66" s="166" t="s">
        <v>109</v>
      </c>
    </row>
    <row r="67" spans="3:6" x14ac:dyDescent="0.5">
      <c r="C67" s="163"/>
      <c r="D67" s="164"/>
      <c r="E67" s="165"/>
      <c r="F67" s="166"/>
    </row>
    <row r="68" spans="3:6" x14ac:dyDescent="0.5">
      <c r="C68" s="163"/>
      <c r="D68" s="164"/>
      <c r="E68" s="165"/>
      <c r="F68" s="166"/>
    </row>
    <row r="69" spans="3:6" x14ac:dyDescent="0.5">
      <c r="C69" s="163"/>
      <c r="D69" s="164"/>
      <c r="E69" s="165"/>
      <c r="F69" s="166"/>
    </row>
    <row r="70" spans="3:6" x14ac:dyDescent="0.5">
      <c r="C70" s="163"/>
      <c r="D70" s="164"/>
      <c r="E70" s="165"/>
      <c r="F70" s="166"/>
    </row>
    <row r="71" spans="3:6" x14ac:dyDescent="0.5">
      <c r="C71" s="163"/>
      <c r="D71" s="164"/>
      <c r="E71" s="165"/>
      <c r="F71" s="166"/>
    </row>
    <row r="72" spans="3:6" x14ac:dyDescent="0.5">
      <c r="C72" s="163"/>
      <c r="D72" s="164"/>
      <c r="E72" s="165"/>
      <c r="F72" s="166"/>
    </row>
    <row r="73" spans="3:6" x14ac:dyDescent="0.5">
      <c r="C73" s="163"/>
      <c r="D73" s="164"/>
      <c r="E73" s="165"/>
      <c r="F73" s="166"/>
    </row>
    <row r="74" spans="3:6" x14ac:dyDescent="0.5">
      <c r="C74" s="163"/>
      <c r="D74" s="164"/>
      <c r="E74" s="165"/>
      <c r="F74" s="166"/>
    </row>
    <row r="75" spans="3:6" x14ac:dyDescent="0.5">
      <c r="C75" s="163"/>
      <c r="D75" s="164"/>
      <c r="E75" s="165"/>
      <c r="F75" s="166"/>
    </row>
    <row r="76" spans="3:6" x14ac:dyDescent="0.5">
      <c r="C76" s="163"/>
      <c r="D76" s="164"/>
      <c r="E76" s="165"/>
      <c r="F76" s="166"/>
    </row>
    <row r="77" spans="3:6" x14ac:dyDescent="0.5">
      <c r="C77" s="163"/>
      <c r="D77" s="164"/>
      <c r="E77" s="165"/>
      <c r="F77" s="166"/>
    </row>
    <row r="78" spans="3:6" x14ac:dyDescent="0.5">
      <c r="C78" s="163"/>
      <c r="D78" s="164"/>
      <c r="E78" s="165"/>
      <c r="F78" s="166"/>
    </row>
    <row r="79" spans="3:6" x14ac:dyDescent="0.5">
      <c r="C79" s="163"/>
      <c r="D79" s="164"/>
      <c r="E79" s="165"/>
      <c r="F79" s="166"/>
    </row>
    <row r="80" spans="3:6" x14ac:dyDescent="0.5">
      <c r="C80" s="163"/>
      <c r="D80" s="164"/>
      <c r="E80" s="165"/>
      <c r="F80" s="166"/>
    </row>
    <row r="81" spans="3:6" x14ac:dyDescent="0.5">
      <c r="C81" s="163"/>
      <c r="D81" s="164"/>
      <c r="E81" s="165"/>
      <c r="F81" s="166"/>
    </row>
    <row r="82" spans="3:6" x14ac:dyDescent="0.5">
      <c r="C82" s="163"/>
      <c r="D82" s="164"/>
      <c r="E82" s="165"/>
      <c r="F82" s="166"/>
    </row>
    <row r="83" spans="3:6" x14ac:dyDescent="0.5">
      <c r="C83" s="163"/>
      <c r="D83" s="164"/>
      <c r="E83" s="165"/>
      <c r="F83" s="166"/>
    </row>
    <row r="84" spans="3:6" x14ac:dyDescent="0.5">
      <c r="C84" s="163"/>
      <c r="D84" s="164"/>
      <c r="E84" s="165"/>
      <c r="F84" s="166"/>
    </row>
    <row r="85" spans="3:6" x14ac:dyDescent="0.5">
      <c r="C85" s="163"/>
      <c r="D85" s="164"/>
      <c r="E85" s="165"/>
      <c r="F85" s="166"/>
    </row>
    <row r="86" spans="3:6" x14ac:dyDescent="0.5">
      <c r="C86" s="163"/>
      <c r="D86" s="164"/>
      <c r="E86" s="165"/>
      <c r="F86" s="166"/>
    </row>
    <row r="87" spans="3:6" x14ac:dyDescent="0.5">
      <c r="C87" s="163"/>
      <c r="D87" s="164"/>
      <c r="E87" s="165"/>
      <c r="F87" s="166"/>
    </row>
    <row r="88" spans="3:6" x14ac:dyDescent="0.5">
      <c r="C88" s="163"/>
      <c r="D88" s="164"/>
      <c r="E88" s="165"/>
      <c r="F88" s="166"/>
    </row>
    <row r="89" spans="3:6" x14ac:dyDescent="0.5">
      <c r="C89" s="163"/>
      <c r="D89" s="164"/>
      <c r="E89" s="165"/>
      <c r="F89" s="166"/>
    </row>
    <row r="90" spans="3:6" x14ac:dyDescent="0.5">
      <c r="C90" s="163"/>
      <c r="D90" s="164"/>
      <c r="E90" s="165"/>
      <c r="F90" s="166"/>
    </row>
    <row r="91" spans="3:6" x14ac:dyDescent="0.5">
      <c r="C91" s="163"/>
      <c r="D91" s="164"/>
      <c r="E91" s="165"/>
      <c r="F91" s="166"/>
    </row>
    <row r="92" spans="3:6" x14ac:dyDescent="0.5">
      <c r="C92" s="163"/>
      <c r="D92" s="164"/>
      <c r="E92" s="165"/>
      <c r="F92" s="166"/>
    </row>
    <row r="93" spans="3:6" x14ac:dyDescent="0.5">
      <c r="C93" s="163"/>
      <c r="D93" s="164"/>
      <c r="E93" s="165"/>
      <c r="F93" s="166"/>
    </row>
    <row r="94" spans="3:6" x14ac:dyDescent="0.5">
      <c r="C94" s="163"/>
      <c r="D94" s="164"/>
      <c r="E94" s="165"/>
      <c r="F94" s="166"/>
    </row>
    <row r="95" spans="3:6" x14ac:dyDescent="0.5">
      <c r="C95" s="163"/>
      <c r="D95" s="164"/>
      <c r="E95" s="165"/>
      <c r="F95" s="166"/>
    </row>
    <row r="96" spans="3:6" x14ac:dyDescent="0.5">
      <c r="C96" s="163"/>
      <c r="D96" s="164"/>
      <c r="E96" s="165"/>
      <c r="F96" s="166"/>
    </row>
    <row r="97" spans="3:6" x14ac:dyDescent="0.5">
      <c r="C97" s="163"/>
      <c r="D97" s="164"/>
      <c r="E97" s="165"/>
      <c r="F97" s="166"/>
    </row>
    <row r="98" spans="3:6" x14ac:dyDescent="0.5">
      <c r="C98" s="163"/>
      <c r="D98" s="164"/>
      <c r="E98" s="165"/>
      <c r="F98" s="166"/>
    </row>
    <row r="99" spans="3:6" x14ac:dyDescent="0.5">
      <c r="C99" s="163"/>
      <c r="D99" s="164"/>
      <c r="E99" s="165"/>
      <c r="F99" s="166"/>
    </row>
    <row r="100" spans="3:6" x14ac:dyDescent="0.5">
      <c r="C100" s="163"/>
      <c r="D100" s="164"/>
      <c r="E100" s="165"/>
      <c r="F100" s="166"/>
    </row>
    <row r="101" spans="3:6" x14ac:dyDescent="0.5">
      <c r="C101" s="163"/>
      <c r="D101" s="164"/>
      <c r="E101" s="165"/>
      <c r="F101" s="166"/>
    </row>
    <row r="102" spans="3:6" x14ac:dyDescent="0.5">
      <c r="C102" s="163"/>
      <c r="D102" s="164"/>
      <c r="E102" s="165"/>
      <c r="F102" s="166"/>
    </row>
    <row r="103" spans="3:6" x14ac:dyDescent="0.5">
      <c r="C103" s="163"/>
      <c r="D103" s="164"/>
      <c r="E103" s="165"/>
      <c r="F103" s="166"/>
    </row>
    <row r="104" spans="3:6" x14ac:dyDescent="0.5">
      <c r="C104" s="163"/>
      <c r="D104" s="164"/>
      <c r="E104" s="165"/>
      <c r="F104" s="166"/>
    </row>
    <row r="105" spans="3:6" x14ac:dyDescent="0.5">
      <c r="C105" s="163"/>
      <c r="D105" s="164"/>
      <c r="E105" s="165"/>
      <c r="F105" s="166"/>
    </row>
    <row r="106" spans="3:6" x14ac:dyDescent="0.5">
      <c r="C106" s="163"/>
      <c r="D106" s="164"/>
      <c r="E106" s="165"/>
      <c r="F106" s="166"/>
    </row>
    <row r="107" spans="3:6" x14ac:dyDescent="0.5">
      <c r="C107" s="163"/>
      <c r="D107" s="164"/>
      <c r="E107" s="165"/>
      <c r="F107" s="166"/>
    </row>
  </sheetData>
  <sheetProtection sheet="1" objects="1" scenarios="1" selectLockedCells="1"/>
  <dataValidations count="2">
    <dataValidation allowBlank="1" showInputMessage="1" showErrorMessage="1" promptTitle="Data Entry Not Allowed" prompt="Risk Label is automatically generated and cannot be changed by the user." sqref="C8:C107" xr:uid="{01050EF3-7760-4626-8FF3-3FFE53D96963}"/>
    <dataValidation type="list" allowBlank="1" showInputMessage="1" showErrorMessage="1" errorTitle="Input Warning!" error="You must enter &quot;Yes&quot; or &quot;No&quot; for this value." sqref="F8:F107" xr:uid="{2EC54B36-FF77-4905-8C52-0C73ACC49691}">
      <formula1>"Yes, No"</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1266" r:id="rId3" name="Button 2">
              <controlPr defaultSize="0" print="0" autoFill="0" autoPict="0" macro="[0]!RiskIdentification.RiskBrain">
                <anchor>
                  <from>
                    <xdr:col>3</xdr:col>
                    <xdr:colOff>1761067</xdr:colOff>
                    <xdr:row>2</xdr:row>
                    <xdr:rowOff>88900</xdr:rowOff>
                  </from>
                  <to>
                    <xdr:col>3</xdr:col>
                    <xdr:colOff>3492500</xdr:colOff>
                    <xdr:row>4</xdr:row>
                    <xdr:rowOff>8467</xdr:rowOff>
                  </to>
                </anchor>
              </controlPr>
            </control>
          </mc:Choice>
        </mc:AlternateContent>
        <mc:AlternateContent xmlns:mc="http://schemas.openxmlformats.org/markup-compatibility/2006">
          <mc:Choice Requires="x14">
            <control shapeId="11267" r:id="rId4" name="Button 3">
              <controlPr defaultSize="0" print="0" autoFill="0" autoPict="0" macro="[0]!RiskClearList">
                <anchor>
                  <from>
                    <xdr:col>3</xdr:col>
                    <xdr:colOff>4305300</xdr:colOff>
                    <xdr:row>2</xdr:row>
                    <xdr:rowOff>97367</xdr:rowOff>
                  </from>
                  <to>
                    <xdr:col>3</xdr:col>
                    <xdr:colOff>5295900</xdr:colOff>
                    <xdr:row>3</xdr:row>
                    <xdr:rowOff>211667</xdr:rowOff>
                  </to>
                </anchor>
              </controlPr>
            </control>
          </mc:Choice>
        </mc:AlternateContent>
      </controls>
    </mc:Choice>
  </mc:AlternateContent>
  <tableParts count="1">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FF87A4A3-4F89-4742-8EDE-1E6F5D419B1D}">
          <x14:formula1>
            <xm:f>'1-Hidden'!$A$41:$A$53</xm:f>
          </x14:formula1>
          <xm:sqref>E8:E107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67AB9-FF51-4880-BACD-808CD39C4DF4}">
  <sheetPr codeName="RiskAssessment"/>
  <dimension ref="A1:AZ109"/>
  <sheetViews>
    <sheetView showGridLines="0" showRowColHeaders="0" zoomScale="89" zoomScaleNormal="89" workbookViewId="0">
      <selection activeCell="D30" sqref="D30"/>
    </sheetView>
  </sheetViews>
  <sheetFormatPr defaultRowHeight="14.35" x14ac:dyDescent="0.5"/>
  <cols>
    <col min="2" max="2" width="72.52734375" customWidth="1"/>
    <col min="3" max="3" width="2.17578125" customWidth="1"/>
    <col min="4" max="5" width="17.3515625" customWidth="1"/>
    <col min="6" max="6" width="2.17578125" customWidth="1"/>
    <col min="7" max="7" width="19.703125" customWidth="1"/>
    <col min="8" max="8" width="38.64453125" customWidth="1"/>
    <col min="10" max="10" width="2.17578125" customWidth="1"/>
    <col min="11" max="11" width="19.703125" customWidth="1"/>
    <col min="12" max="12" width="38.64453125" customWidth="1"/>
    <col min="14" max="14" width="2.17578125" customWidth="1"/>
    <col min="15" max="15" width="19.703125" customWidth="1"/>
    <col min="16" max="16" width="38.64453125" customWidth="1"/>
    <col min="19" max="19" width="9.703125" bestFit="1" customWidth="1"/>
    <col min="22" max="22" width="8.703125" style="220"/>
    <col min="23" max="23" width="34.87890625" bestFit="1" customWidth="1"/>
  </cols>
  <sheetData>
    <row r="1" spans="1:52" s="49" customFormat="1" ht="35.35" x14ac:dyDescent="1.05">
      <c r="B1" s="49" t="s">
        <v>349</v>
      </c>
      <c r="V1" s="218"/>
    </row>
    <row r="2" spans="1:52" s="58" customFormat="1" ht="35.35" x14ac:dyDescent="1.05">
      <c r="B2" s="58" t="s">
        <v>292</v>
      </c>
      <c r="V2" s="219"/>
    </row>
    <row r="6" spans="1:52" ht="14.7" thickBot="1" x14ac:dyDescent="0.55000000000000004"/>
    <row r="7" spans="1:52" ht="20" x14ac:dyDescent="0.5">
      <c r="A7" s="167" t="s">
        <v>231</v>
      </c>
      <c r="B7" s="171"/>
      <c r="D7" s="260" t="s">
        <v>227</v>
      </c>
      <c r="E7" s="262" t="s">
        <v>316</v>
      </c>
      <c r="G7" s="257" t="s">
        <v>9</v>
      </c>
      <c r="H7" s="258"/>
      <c r="I7" s="259"/>
      <c r="K7" s="257" t="s">
        <v>243</v>
      </c>
      <c r="L7" s="258"/>
      <c r="M7" s="259"/>
      <c r="O7" s="257" t="s">
        <v>306</v>
      </c>
      <c r="P7" s="258"/>
      <c r="Q7" s="259"/>
      <c r="W7" s="41"/>
    </row>
    <row r="8" spans="1:52" ht="16" thickBot="1" x14ac:dyDescent="0.6">
      <c r="A8" s="168" t="s">
        <v>290</v>
      </c>
      <c r="B8" s="216" t="s">
        <v>291</v>
      </c>
      <c r="D8" s="261"/>
      <c r="E8" s="263"/>
      <c r="G8" s="230" t="s">
        <v>293</v>
      </c>
      <c r="H8" s="215" t="s">
        <v>277</v>
      </c>
      <c r="I8" s="216" t="s">
        <v>276</v>
      </c>
      <c r="J8" s="217"/>
      <c r="K8" s="230" t="s">
        <v>242</v>
      </c>
      <c r="L8" s="215" t="s">
        <v>277</v>
      </c>
      <c r="M8" s="216" t="s">
        <v>276</v>
      </c>
      <c r="N8" s="217"/>
      <c r="O8" s="230" t="s">
        <v>242</v>
      </c>
      <c r="P8" s="215" t="s">
        <v>277</v>
      </c>
      <c r="Q8" s="216" t="s">
        <v>276</v>
      </c>
      <c r="U8" s="224"/>
      <c r="W8" s="226"/>
    </row>
    <row r="9" spans="1:52" x14ac:dyDescent="0.5">
      <c r="A9" s="169" t="s">
        <v>108</v>
      </c>
      <c r="B9" s="170" t="s">
        <v>350</v>
      </c>
      <c r="D9" s="209"/>
      <c r="E9" s="210"/>
      <c r="F9" s="80"/>
      <c r="G9" s="209"/>
      <c r="H9" s="183"/>
      <c r="I9" s="184">
        <f>IF(E9="Opportunity",-D9*G9,D9*G9)</f>
        <v>0</v>
      </c>
      <c r="K9" s="231"/>
      <c r="L9" s="181"/>
      <c r="M9" s="190">
        <f>IF(E9="Opportunity",-D9*K9,D9*K9)</f>
        <v>0</v>
      </c>
      <c r="O9" s="234"/>
      <c r="P9" s="189"/>
      <c r="Q9" s="184">
        <f>IF(E9="Opportunity",-O9*D9,O9*D9)</f>
        <v>0</v>
      </c>
      <c r="S9" s="80"/>
      <c r="T9" s="225"/>
      <c r="U9" s="224"/>
      <c r="W9" s="226"/>
      <c r="AZ9" cm="1">
        <f t="array" aca="1" ref="AZ9" ca="1">_xll.RiskCompound(D9,G9)</f>
        <v>0</v>
      </c>
    </row>
    <row r="10" spans="1:52" x14ac:dyDescent="0.5">
      <c r="A10" s="158" t="s">
        <v>110</v>
      </c>
      <c r="B10" s="159" t="s">
        <v>111</v>
      </c>
      <c r="D10" s="211" cm="1">
        <f t="array" aca="1" ref="D10" ca="1">_xll.RiskNormal(0.125,0.0125,_xll.RiskStatic(0.125))</f>
        <v>0.125</v>
      </c>
      <c r="E10" s="212" t="s">
        <v>295</v>
      </c>
      <c r="F10" s="80"/>
      <c r="G10" s="211" cm="1">
        <f t="array" aca="1" ref="G10" ca="1">_xll.RiskNormal(0.1,0.01,_xll.RiskStatic(0.1))</f>
        <v>0.1</v>
      </c>
      <c r="H10" s="185" t="s">
        <v>33</v>
      </c>
      <c r="I10" s="186">
        <f t="shared" ref="I10:I40" ca="1" si="0">IF(E10="Opportunity",-D10*G10,D10*G10)</f>
        <v>1.2500000000000001E-2</v>
      </c>
      <c r="K10" s="232"/>
      <c r="L10" s="182"/>
      <c r="M10" s="186">
        <f t="shared" ref="M10:M73" ca="1" si="1">IF(E10="Opportunity",-D10*K10,D10*K10)</f>
        <v>0</v>
      </c>
      <c r="O10" s="232"/>
      <c r="P10" s="182"/>
      <c r="Q10" s="186">
        <f t="shared" ref="Q10:Q73" ca="1" si="2">IF(E10="Opportunity",-O10*D10,O10*D10)</f>
        <v>0</v>
      </c>
      <c r="W10" s="226"/>
      <c r="AZ10" cm="1">
        <f t="array" aca="1" ref="AZ10" ca="1">_xll.RiskCompound(D10,G10)</f>
        <v>1.2500000000000001E-2</v>
      </c>
    </row>
    <row r="11" spans="1:52" x14ac:dyDescent="0.5">
      <c r="A11" s="156" t="s">
        <v>112</v>
      </c>
      <c r="B11" s="157" t="s">
        <v>113</v>
      </c>
      <c r="D11" s="211"/>
      <c r="E11" s="212"/>
      <c r="F11" s="80"/>
      <c r="G11" s="211"/>
      <c r="H11" s="185"/>
      <c r="I11" s="186">
        <f t="shared" si="0"/>
        <v>0</v>
      </c>
      <c r="K11" s="232"/>
      <c r="L11" s="182"/>
      <c r="M11" s="186">
        <f t="shared" si="1"/>
        <v>0</v>
      </c>
      <c r="O11" s="232"/>
      <c r="P11" s="182"/>
      <c r="Q11" s="186">
        <f t="shared" si="2"/>
        <v>0</v>
      </c>
      <c r="W11" s="226"/>
      <c r="AZ11" cm="1">
        <f t="array" aca="1" ref="AZ11" ca="1">_xll.RiskCompound(D11,G11)</f>
        <v>0</v>
      </c>
    </row>
    <row r="12" spans="1:52" x14ac:dyDescent="0.5">
      <c r="A12" s="158" t="s">
        <v>114</v>
      </c>
      <c r="B12" s="159" t="s">
        <v>115</v>
      </c>
      <c r="D12" s="211"/>
      <c r="E12" s="212"/>
      <c r="F12" s="80"/>
      <c r="G12" s="211"/>
      <c r="H12" s="185"/>
      <c r="I12" s="186">
        <f t="shared" si="0"/>
        <v>0</v>
      </c>
      <c r="K12" s="232"/>
      <c r="L12" s="182"/>
      <c r="M12" s="186">
        <f t="shared" si="1"/>
        <v>0</v>
      </c>
      <c r="O12" s="232"/>
      <c r="P12" s="182"/>
      <c r="Q12" s="186">
        <f t="shared" si="2"/>
        <v>0</v>
      </c>
      <c r="S12" s="223"/>
      <c r="W12" s="226"/>
      <c r="AZ12" cm="1">
        <f t="array" aca="1" ref="AZ12" ca="1">_xll.RiskCompound(D12,G12)</f>
        <v>0</v>
      </c>
    </row>
    <row r="13" spans="1:52" x14ac:dyDescent="0.5">
      <c r="A13" s="156" t="s">
        <v>116</v>
      </c>
      <c r="B13" s="157" t="s">
        <v>117</v>
      </c>
      <c r="D13" s="211"/>
      <c r="E13" s="212"/>
      <c r="F13" s="80"/>
      <c r="G13" s="211"/>
      <c r="H13" s="185"/>
      <c r="I13" s="186">
        <f t="shared" si="0"/>
        <v>0</v>
      </c>
      <c r="K13" s="232"/>
      <c r="L13" s="182"/>
      <c r="M13" s="186">
        <f t="shared" si="1"/>
        <v>0</v>
      </c>
      <c r="O13" s="232"/>
      <c r="P13" s="182"/>
      <c r="Q13" s="186">
        <f t="shared" si="2"/>
        <v>0</v>
      </c>
      <c r="S13" s="223"/>
      <c r="W13" s="226"/>
      <c r="AZ13" cm="1">
        <f t="array" aca="1" ref="AZ13" ca="1">_xll.RiskCompound(D13,G13)</f>
        <v>0</v>
      </c>
    </row>
    <row r="14" spans="1:52" x14ac:dyDescent="0.5">
      <c r="A14" s="158" t="s">
        <v>118</v>
      </c>
      <c r="B14" s="159" t="s">
        <v>119</v>
      </c>
      <c r="D14" s="211"/>
      <c r="E14" s="212"/>
      <c r="F14" s="80"/>
      <c r="G14" s="211"/>
      <c r="H14" s="185"/>
      <c r="I14" s="186">
        <f t="shared" si="0"/>
        <v>0</v>
      </c>
      <c r="K14" s="232"/>
      <c r="L14" s="182"/>
      <c r="M14" s="186">
        <f t="shared" si="1"/>
        <v>0</v>
      </c>
      <c r="O14" s="232"/>
      <c r="P14" s="182"/>
      <c r="Q14" s="186">
        <f t="shared" si="2"/>
        <v>0</v>
      </c>
      <c r="W14" s="226"/>
      <c r="AZ14" cm="1">
        <f t="array" aca="1" ref="AZ14" ca="1">_xll.RiskCompound(D14,G14)</f>
        <v>0</v>
      </c>
    </row>
    <row r="15" spans="1:52" x14ac:dyDescent="0.5">
      <c r="A15" s="156" t="s">
        <v>120</v>
      </c>
      <c r="B15" s="157" t="s">
        <v>121</v>
      </c>
      <c r="D15" s="211" cm="1">
        <f t="array" aca="1" ref="D15" ca="1">_xll.RiskNormal(0.3,0.03,_xll.RiskStatic(0.3))</f>
        <v>0.3</v>
      </c>
      <c r="E15" s="212" t="s">
        <v>295</v>
      </c>
      <c r="F15" s="80"/>
      <c r="G15" s="211" cm="1">
        <f t="array" aca="1" ref="G15" ca="1">_xll.RiskNormal(0.35,0.035,_xll.RiskStatic(0.35))</f>
        <v>0.35</v>
      </c>
      <c r="H15" s="185" t="s">
        <v>33</v>
      </c>
      <c r="I15" s="186">
        <f t="shared" ca="1" si="0"/>
        <v>0.105</v>
      </c>
      <c r="K15" s="232" cm="1">
        <f t="array" aca="1" ref="K15" ca="1">_xll.RiskNormal(0.625,0.0625,_xll.RiskStatic(0.625))</f>
        <v>0.625</v>
      </c>
      <c r="L15" s="182" t="s">
        <v>26</v>
      </c>
      <c r="M15" s="186">
        <f t="shared" ca="1" si="1"/>
        <v>0.1875</v>
      </c>
      <c r="O15" s="232"/>
      <c r="P15" s="182"/>
      <c r="Q15" s="186">
        <f t="shared" ca="1" si="2"/>
        <v>0</v>
      </c>
      <c r="W15" s="226"/>
      <c r="AZ15" cm="1">
        <f t="array" aca="1" ref="AZ15" ca="1">_xll.RiskCompound(D15,G15)</f>
        <v>0.105</v>
      </c>
    </row>
    <row r="16" spans="1:52" x14ac:dyDescent="0.5">
      <c r="A16" s="158" t="s">
        <v>122</v>
      </c>
      <c r="B16" s="159" t="s">
        <v>123</v>
      </c>
      <c r="D16" s="211"/>
      <c r="E16" s="212"/>
      <c r="F16" s="80"/>
      <c r="G16" s="211"/>
      <c r="H16" s="185"/>
      <c r="I16" s="186">
        <f t="shared" si="0"/>
        <v>0</v>
      </c>
      <c r="K16" s="232"/>
      <c r="L16" s="182"/>
      <c r="M16" s="186">
        <f t="shared" si="1"/>
        <v>0</v>
      </c>
      <c r="O16" s="232"/>
      <c r="P16" s="182"/>
      <c r="Q16" s="186">
        <f t="shared" si="2"/>
        <v>0</v>
      </c>
      <c r="W16" s="226"/>
      <c r="AZ16" cm="1">
        <f t="array" aca="1" ref="AZ16" ca="1">_xll.RiskCompound(D16,G16)</f>
        <v>0</v>
      </c>
    </row>
    <row r="17" spans="1:52" x14ac:dyDescent="0.5">
      <c r="A17" s="156" t="s">
        <v>124</v>
      </c>
      <c r="B17" s="157" t="s">
        <v>125</v>
      </c>
      <c r="D17" s="211" cm="1">
        <f t="array" aca="1" ref="D17" ca="1">_xll.RiskNormal(0.3,0.03,_xll.RiskStatic(0.3))</f>
        <v>0.3</v>
      </c>
      <c r="E17" s="212" t="s">
        <v>295</v>
      </c>
      <c r="F17" s="80"/>
      <c r="G17" s="211" cm="1">
        <f t="array" aca="1" ref="G17" ca="1">_xll.RiskNormal(0.35,0.035,_xll.RiskStatic(0.35))</f>
        <v>0.35</v>
      </c>
      <c r="H17" s="185" t="s">
        <v>33</v>
      </c>
      <c r="I17" s="186">
        <f t="shared" ca="1" si="0"/>
        <v>0.105</v>
      </c>
      <c r="K17" s="232"/>
      <c r="L17" s="182"/>
      <c r="M17" s="186">
        <f t="shared" ca="1" si="1"/>
        <v>0</v>
      </c>
      <c r="O17" s="232"/>
      <c r="P17" s="182"/>
      <c r="Q17" s="186">
        <f t="shared" ca="1" si="2"/>
        <v>0</v>
      </c>
      <c r="W17" s="226"/>
      <c r="AZ17" cm="1">
        <f t="array" aca="1" ref="AZ17" ca="1">_xll.RiskCompound(D17,G17)</f>
        <v>0.105</v>
      </c>
    </row>
    <row r="18" spans="1:52" x14ac:dyDescent="0.5">
      <c r="A18" s="158" t="s">
        <v>126</v>
      </c>
      <c r="B18" s="159" t="s">
        <v>127</v>
      </c>
      <c r="D18" s="211" cm="1">
        <f t="array" aca="1" ref="D18" ca="1">_xll.RiskNormal(0.55,0.055,_xll.RiskStatic(0.55))</f>
        <v>0.55000000000000004</v>
      </c>
      <c r="E18" s="212" t="s">
        <v>295</v>
      </c>
      <c r="F18" s="80"/>
      <c r="G18" s="211" cm="1">
        <f t="array" aca="1" ref="G18" ca="1">_xll.RiskNormal(1.05,0.105,_xll.RiskStatic(1.05))</f>
        <v>1.05</v>
      </c>
      <c r="H18" s="185" t="s">
        <v>33</v>
      </c>
      <c r="I18" s="186">
        <f t="shared" ca="1" si="0"/>
        <v>0.57750000000000012</v>
      </c>
      <c r="K18" s="232"/>
      <c r="L18" s="182"/>
      <c r="M18" s="186">
        <f t="shared" ca="1" si="1"/>
        <v>0</v>
      </c>
      <c r="O18" s="232"/>
      <c r="P18" s="182"/>
      <c r="Q18" s="186">
        <f t="shared" ca="1" si="2"/>
        <v>0</v>
      </c>
      <c r="W18" s="226"/>
      <c r="AZ18" cm="1">
        <f t="array" aca="1" ref="AZ18" ca="1">_xll.RiskCompound(D18,G18)</f>
        <v>0.57750000000000012</v>
      </c>
    </row>
    <row r="19" spans="1:52" x14ac:dyDescent="0.5">
      <c r="A19" s="156" t="s">
        <v>128</v>
      </c>
      <c r="B19" s="157" t="s">
        <v>129</v>
      </c>
      <c r="D19" s="211"/>
      <c r="E19" s="212"/>
      <c r="F19" s="80"/>
      <c r="G19" s="211"/>
      <c r="H19" s="185"/>
      <c r="I19" s="186">
        <f t="shared" si="0"/>
        <v>0</v>
      </c>
      <c r="K19" s="232"/>
      <c r="L19" s="182"/>
      <c r="M19" s="186">
        <f t="shared" si="1"/>
        <v>0</v>
      </c>
      <c r="O19" s="232"/>
      <c r="P19" s="182"/>
      <c r="Q19" s="186">
        <f t="shared" si="2"/>
        <v>0</v>
      </c>
      <c r="AZ19" cm="1">
        <f t="array" aca="1" ref="AZ19" ca="1">_xll.RiskCompound(D19,G19)</f>
        <v>0</v>
      </c>
    </row>
    <row r="20" spans="1:52" x14ac:dyDescent="0.5">
      <c r="A20" s="158" t="s">
        <v>130</v>
      </c>
      <c r="B20" s="159" t="s">
        <v>131</v>
      </c>
      <c r="D20" s="211" cm="1">
        <f t="array" aca="1" ref="D20" ca="1">_xll.RiskNormal(0.025,0.0025,_xll.RiskStatic(0.025))</f>
        <v>2.5000000000000001E-2</v>
      </c>
      <c r="E20" s="212" t="s">
        <v>295</v>
      </c>
      <c r="F20" s="80"/>
      <c r="G20" s="211" cm="1">
        <f t="array" aca="1" ref="G20" ca="1">_xll.RiskNormal(1.05,0.105,_xll.RiskStatic(1.05))</f>
        <v>1.05</v>
      </c>
      <c r="H20" s="185" t="s">
        <v>29</v>
      </c>
      <c r="I20" s="186">
        <f t="shared" ca="1" si="0"/>
        <v>2.6250000000000002E-2</v>
      </c>
      <c r="K20" s="232" cm="1">
        <f t="array" aca="1" ref="K20" ca="1">_xll.RiskNormal(2.5,0.25,_xll.RiskStatic(2.5))</f>
        <v>2.5</v>
      </c>
      <c r="L20" s="182" t="s">
        <v>29</v>
      </c>
      <c r="M20" s="186">
        <f t="shared" ca="1" si="1"/>
        <v>6.25E-2</v>
      </c>
      <c r="O20" s="232"/>
      <c r="P20" s="182"/>
      <c r="Q20" s="186">
        <f t="shared" ca="1" si="2"/>
        <v>0</v>
      </c>
      <c r="AZ20" cm="1">
        <f t="array" aca="1" ref="AZ20" ca="1">_xll.RiskCompound(D20,G20)</f>
        <v>2.6250000000000002E-2</v>
      </c>
    </row>
    <row r="21" spans="1:52" x14ac:dyDescent="0.5">
      <c r="A21" s="156" t="s">
        <v>132</v>
      </c>
      <c r="B21" s="157" t="s">
        <v>133</v>
      </c>
      <c r="D21" s="211"/>
      <c r="E21" s="212"/>
      <c r="F21" s="80"/>
      <c r="G21" s="211"/>
      <c r="H21" s="185"/>
      <c r="I21" s="186">
        <f t="shared" si="0"/>
        <v>0</v>
      </c>
      <c r="K21" s="232"/>
      <c r="L21" s="182"/>
      <c r="M21" s="186">
        <f t="shared" si="1"/>
        <v>0</v>
      </c>
      <c r="O21" s="232"/>
      <c r="P21" s="182"/>
      <c r="Q21" s="186">
        <f t="shared" si="2"/>
        <v>0</v>
      </c>
      <c r="AZ21" cm="1">
        <f t="array" aca="1" ref="AZ21" ca="1">_xll.RiskCompound(D21,G21)</f>
        <v>0</v>
      </c>
    </row>
    <row r="22" spans="1:52" x14ac:dyDescent="0.5">
      <c r="A22" s="158" t="s">
        <v>134</v>
      </c>
      <c r="B22" s="159" t="s">
        <v>135</v>
      </c>
      <c r="D22" s="211"/>
      <c r="E22" s="212"/>
      <c r="F22" s="80"/>
      <c r="G22" s="211"/>
      <c r="H22" s="185"/>
      <c r="I22" s="186">
        <f t="shared" si="0"/>
        <v>0</v>
      </c>
      <c r="K22" s="232"/>
      <c r="L22" s="182"/>
      <c r="M22" s="186">
        <f t="shared" si="1"/>
        <v>0</v>
      </c>
      <c r="O22" s="232"/>
      <c r="P22" s="182"/>
      <c r="Q22" s="186">
        <f t="shared" si="2"/>
        <v>0</v>
      </c>
      <c r="AZ22" cm="1">
        <f t="array" aca="1" ref="AZ22" ca="1">_xll.RiskCompound(D22,G22)</f>
        <v>0</v>
      </c>
    </row>
    <row r="23" spans="1:52" x14ac:dyDescent="0.5">
      <c r="A23" s="156" t="s">
        <v>136</v>
      </c>
      <c r="B23" s="157" t="s">
        <v>137</v>
      </c>
      <c r="D23" s="211" cm="1">
        <f t="array" aca="1" ref="D23" ca="1">_xll.RiskNormal(0.125,0.0125,_xll.RiskStatic(0.125))</f>
        <v>0.125</v>
      </c>
      <c r="E23" s="212" t="s">
        <v>295</v>
      </c>
      <c r="F23" s="80"/>
      <c r="G23" s="211" cm="1">
        <f t="array" aca="1" ref="G23" ca="1">_xll.RiskNormal(1.05,0.105,_xll.RiskStatic(1.05))</f>
        <v>1.05</v>
      </c>
      <c r="H23" s="185" t="s">
        <v>33</v>
      </c>
      <c r="I23" s="186">
        <f t="shared" ca="1" si="0"/>
        <v>0.13125000000000001</v>
      </c>
      <c r="K23" s="232" cm="1">
        <f t="array" aca="1" ref="K23" ca="1">_xll.RiskNormal(0.625,0.0625,_xll.RiskStatic(0.625))</f>
        <v>0.625</v>
      </c>
      <c r="L23" s="182" t="s">
        <v>33</v>
      </c>
      <c r="M23" s="186">
        <f t="shared" ca="1" si="1"/>
        <v>7.8125E-2</v>
      </c>
      <c r="O23" s="232"/>
      <c r="P23" s="182"/>
      <c r="Q23" s="186">
        <f t="shared" ca="1" si="2"/>
        <v>0</v>
      </c>
      <c r="AZ23" cm="1">
        <f t="array" aca="1" ref="AZ23" ca="1">_xll.RiskCompound(D23,G23)</f>
        <v>0.13125000000000001</v>
      </c>
    </row>
    <row r="24" spans="1:52" x14ac:dyDescent="0.5">
      <c r="A24" s="158" t="s">
        <v>138</v>
      </c>
      <c r="B24" s="159" t="s">
        <v>139</v>
      </c>
      <c r="D24" s="211" cm="1">
        <f t="array" aca="1" ref="D24" ca="1">_xll.RiskNormal(0.025,0.0025,_xll.RiskStatic(0.025))</f>
        <v>2.5000000000000001E-2</v>
      </c>
      <c r="E24" s="212" t="s">
        <v>295</v>
      </c>
      <c r="F24" s="80"/>
      <c r="G24" s="211" cm="1">
        <f t="array" aca="1" ref="G24" ca="1">_xll.RiskNormal(2.8,0.28,_xll.RiskStatic(2.8))</f>
        <v>2.8</v>
      </c>
      <c r="H24" s="185" t="s">
        <v>33</v>
      </c>
      <c r="I24" s="186">
        <f t="shared" ca="1" si="0"/>
        <v>6.9999999999999993E-2</v>
      </c>
      <c r="K24" s="232">
        <v>2.5</v>
      </c>
      <c r="L24" s="182" t="s">
        <v>33</v>
      </c>
      <c r="M24" s="186">
        <f t="shared" ca="1" si="1"/>
        <v>6.25E-2</v>
      </c>
      <c r="O24" s="232"/>
      <c r="P24" s="182"/>
      <c r="Q24" s="186">
        <f t="shared" ca="1" si="2"/>
        <v>0</v>
      </c>
      <c r="AZ24" cm="1">
        <f t="array" aca="1" ref="AZ24" ca="1">_xll.RiskCompound(D24,G24)</f>
        <v>6.9999999999999993E-2</v>
      </c>
    </row>
    <row r="25" spans="1:52" x14ac:dyDescent="0.5">
      <c r="A25" s="156" t="s">
        <v>140</v>
      </c>
      <c r="B25" s="157" t="s">
        <v>141</v>
      </c>
      <c r="D25" s="211" cm="1">
        <f t="array" aca="1" ref="D25" ca="1">_xll.RiskNormal(0.025,0.0025,_xll.RiskStatic(0.025))</f>
        <v>2.5000000000000001E-2</v>
      </c>
      <c r="E25" s="212" t="s">
        <v>295</v>
      </c>
      <c r="F25" s="80"/>
      <c r="G25" s="211" cm="1">
        <f t="array" aca="1" ref="G25" ca="1">_xll.RiskNormal(2.8,0.28,_xll.RiskStatic(2.8))</f>
        <v>2.8</v>
      </c>
      <c r="H25" s="185" t="s">
        <v>33</v>
      </c>
      <c r="I25" s="186">
        <f t="shared" ca="1" si="0"/>
        <v>6.9999999999999993E-2</v>
      </c>
      <c r="K25" s="232">
        <v>2.5</v>
      </c>
      <c r="L25" s="182" t="s">
        <v>33</v>
      </c>
      <c r="M25" s="186">
        <f t="shared" ca="1" si="1"/>
        <v>6.25E-2</v>
      </c>
      <c r="O25" s="232"/>
      <c r="P25" s="182"/>
      <c r="Q25" s="186">
        <f t="shared" ca="1" si="2"/>
        <v>0</v>
      </c>
      <c r="AZ25" cm="1">
        <f t="array" aca="1" ref="AZ25" ca="1">_xll.RiskCompound(D25,G25)</f>
        <v>6.9999999999999993E-2</v>
      </c>
    </row>
    <row r="26" spans="1:52" x14ac:dyDescent="0.5">
      <c r="A26" s="158" t="s">
        <v>142</v>
      </c>
      <c r="B26" s="159" t="s">
        <v>143</v>
      </c>
      <c r="D26" s="211"/>
      <c r="E26" s="212"/>
      <c r="F26" s="80"/>
      <c r="G26" s="211"/>
      <c r="H26" s="185"/>
      <c r="I26" s="186">
        <f t="shared" si="0"/>
        <v>0</v>
      </c>
      <c r="K26" s="232"/>
      <c r="L26" s="182"/>
      <c r="M26" s="186">
        <f t="shared" si="1"/>
        <v>0</v>
      </c>
      <c r="O26" s="232"/>
      <c r="P26" s="182"/>
      <c r="Q26" s="186">
        <f t="shared" si="2"/>
        <v>0</v>
      </c>
      <c r="AZ26" cm="1">
        <f t="array" aca="1" ref="AZ26" ca="1">_xll.RiskCompound(D26,G26)</f>
        <v>0</v>
      </c>
    </row>
    <row r="27" spans="1:52" x14ac:dyDescent="0.5">
      <c r="A27" s="156" t="s">
        <v>144</v>
      </c>
      <c r="B27" s="157" t="s">
        <v>145</v>
      </c>
      <c r="D27" s="211" cm="1">
        <f t="array" aca="1" ref="D27" ca="1">_xll.RiskNormal(0.3,0.03,_xll.RiskStatic(0.3))</f>
        <v>0.3</v>
      </c>
      <c r="E27" s="212" t="s">
        <v>296</v>
      </c>
      <c r="F27" s="80"/>
      <c r="G27" s="211">
        <v>1.05</v>
      </c>
      <c r="H27" s="185" t="s">
        <v>33</v>
      </c>
      <c r="I27" s="186">
        <f t="shared" ca="1" si="0"/>
        <v>-0.315</v>
      </c>
      <c r="K27" s="232"/>
      <c r="L27" s="182"/>
      <c r="M27" s="186">
        <f t="shared" ca="1" si="1"/>
        <v>0</v>
      </c>
      <c r="O27" s="232"/>
      <c r="P27" s="182"/>
      <c r="Q27" s="186">
        <f t="shared" ca="1" si="2"/>
        <v>0</v>
      </c>
      <c r="AZ27" cm="1">
        <f t="array" aca="1" ref="AZ27" ca="1">_xll.RiskCompound(D27,G27)</f>
        <v>0.315</v>
      </c>
    </row>
    <row r="28" spans="1:52" x14ac:dyDescent="0.5">
      <c r="A28" s="158" t="s">
        <v>146</v>
      </c>
      <c r="B28" s="159" t="s">
        <v>147</v>
      </c>
      <c r="D28" s="211"/>
      <c r="E28" s="212"/>
      <c r="F28" s="80"/>
      <c r="G28" s="211"/>
      <c r="H28" s="185"/>
      <c r="I28" s="186">
        <f t="shared" si="0"/>
        <v>0</v>
      </c>
      <c r="K28" s="232"/>
      <c r="L28" s="182"/>
      <c r="M28" s="186">
        <f t="shared" si="1"/>
        <v>0</v>
      </c>
      <c r="O28" s="232"/>
      <c r="P28" s="182"/>
      <c r="Q28" s="186">
        <f t="shared" si="2"/>
        <v>0</v>
      </c>
      <c r="AZ28" cm="1">
        <f t="array" aca="1" ref="AZ28" ca="1">_xll.RiskCompound(D28,G28)</f>
        <v>0</v>
      </c>
    </row>
    <row r="29" spans="1:52" x14ac:dyDescent="0.5">
      <c r="A29" s="156" t="s">
        <v>148</v>
      </c>
      <c r="B29" s="157" t="s">
        <v>149</v>
      </c>
      <c r="D29" s="211"/>
      <c r="E29" s="212"/>
      <c r="F29" s="80"/>
      <c r="G29" s="211"/>
      <c r="H29" s="185"/>
      <c r="I29" s="186">
        <f t="shared" si="0"/>
        <v>0</v>
      </c>
      <c r="K29" s="232"/>
      <c r="L29" s="182"/>
      <c r="M29" s="186">
        <f t="shared" si="1"/>
        <v>0</v>
      </c>
      <c r="O29" s="232"/>
      <c r="P29" s="182"/>
      <c r="Q29" s="186">
        <f t="shared" si="2"/>
        <v>0</v>
      </c>
      <c r="AZ29" cm="1">
        <f t="array" aca="1" ref="AZ29" ca="1">_xll.RiskCompound(D29,G29)</f>
        <v>0</v>
      </c>
    </row>
    <row r="30" spans="1:52" x14ac:dyDescent="0.5">
      <c r="A30" s="158" t="s">
        <v>150</v>
      </c>
      <c r="B30" s="159" t="s">
        <v>151</v>
      </c>
      <c r="D30" s="211" cm="1">
        <f t="array" aca="1" ref="D30" ca="1">_xll.RiskNormal(0.3,0.03,_xll.RiskStatic(0.3))</f>
        <v>0.3</v>
      </c>
      <c r="E30" s="212" t="s">
        <v>295</v>
      </c>
      <c r="F30" s="80"/>
      <c r="G30" s="211" cm="1">
        <f t="array" aca="1" ref="G30" ca="1">_xll.RiskNormal(1.05,0.105,_xll.RiskStatic(1.05))</f>
        <v>1.05</v>
      </c>
      <c r="H30" s="185" t="s">
        <v>29</v>
      </c>
      <c r="I30" s="186">
        <f t="shared" ca="1" si="0"/>
        <v>0.315</v>
      </c>
      <c r="K30" s="232">
        <v>0.625</v>
      </c>
      <c r="L30" s="182" t="s">
        <v>29</v>
      </c>
      <c r="M30" s="186">
        <f t="shared" ca="1" si="1"/>
        <v>0.1875</v>
      </c>
      <c r="O30" s="232"/>
      <c r="P30" s="182"/>
      <c r="Q30" s="186">
        <f t="shared" ca="1" si="2"/>
        <v>0</v>
      </c>
      <c r="AZ30" cm="1">
        <f t="array" aca="1" ref="AZ30" ca="1">_xll.RiskCompound(D30,G30)</f>
        <v>0.315</v>
      </c>
    </row>
    <row r="31" spans="1:52" x14ac:dyDescent="0.5">
      <c r="A31" s="156" t="s">
        <v>152</v>
      </c>
      <c r="B31" s="157" t="s">
        <v>153</v>
      </c>
      <c r="D31" s="211">
        <v>0.125</v>
      </c>
      <c r="E31" s="212" t="s">
        <v>295</v>
      </c>
      <c r="F31" s="80"/>
      <c r="G31" s="211">
        <v>1.05</v>
      </c>
      <c r="H31" s="185" t="s">
        <v>29</v>
      </c>
      <c r="I31" s="186">
        <f t="shared" si="0"/>
        <v>0.13125000000000001</v>
      </c>
      <c r="K31" s="232">
        <v>2.5</v>
      </c>
      <c r="L31" s="182" t="s">
        <v>29</v>
      </c>
      <c r="M31" s="186">
        <f t="shared" si="1"/>
        <v>0.3125</v>
      </c>
      <c r="O31" s="232"/>
      <c r="P31" s="182"/>
      <c r="Q31" s="186">
        <f t="shared" si="2"/>
        <v>0</v>
      </c>
      <c r="AZ31" cm="1">
        <f t="array" aca="1" ref="AZ31" ca="1">_xll.RiskCompound(D31,G31)</f>
        <v>0.13125000000000001</v>
      </c>
    </row>
    <row r="32" spans="1:52" x14ac:dyDescent="0.5">
      <c r="A32" s="158" t="s">
        <v>154</v>
      </c>
      <c r="B32" s="159" t="s">
        <v>155</v>
      </c>
      <c r="D32" s="211">
        <v>0.125</v>
      </c>
      <c r="E32" s="212" t="s">
        <v>295</v>
      </c>
      <c r="F32" s="80"/>
      <c r="G32" s="211">
        <v>1.05</v>
      </c>
      <c r="H32" s="185" t="s">
        <v>26</v>
      </c>
      <c r="I32" s="186">
        <f t="shared" si="0"/>
        <v>0.13125000000000001</v>
      </c>
      <c r="K32" s="232">
        <v>8</v>
      </c>
      <c r="L32" s="182" t="s">
        <v>26</v>
      </c>
      <c r="M32" s="186">
        <f t="shared" si="1"/>
        <v>1</v>
      </c>
      <c r="O32" s="232"/>
      <c r="P32" s="182"/>
      <c r="Q32" s="186">
        <f t="shared" si="2"/>
        <v>0</v>
      </c>
      <c r="AZ32" cm="1">
        <f t="array" aca="1" ref="AZ32" ca="1">_xll.RiskCompound(D32,G32)</f>
        <v>0.13125000000000001</v>
      </c>
    </row>
    <row r="33" spans="1:52" x14ac:dyDescent="0.5">
      <c r="A33" s="156" t="s">
        <v>156</v>
      </c>
      <c r="B33" s="157" t="s">
        <v>157</v>
      </c>
      <c r="D33" s="211">
        <v>0.30000000000000004</v>
      </c>
      <c r="E33" s="212"/>
      <c r="F33" s="80"/>
      <c r="G33" s="211"/>
      <c r="H33" s="185"/>
      <c r="I33" s="186">
        <f t="shared" si="0"/>
        <v>0</v>
      </c>
      <c r="K33" s="232">
        <v>2.5</v>
      </c>
      <c r="L33" s="182" t="s">
        <v>26</v>
      </c>
      <c r="M33" s="186">
        <f t="shared" si="1"/>
        <v>0.75000000000000011</v>
      </c>
      <c r="O33" s="232"/>
      <c r="P33" s="182"/>
      <c r="Q33" s="186">
        <f t="shared" si="2"/>
        <v>0</v>
      </c>
      <c r="AZ33" cm="1">
        <f t="array" aca="1" ref="AZ33" ca="1">_xll.RiskCompound(D33,G33)</f>
        <v>0</v>
      </c>
    </row>
    <row r="34" spans="1:52" x14ac:dyDescent="0.5">
      <c r="A34" s="158" t="s">
        <v>158</v>
      </c>
      <c r="B34" s="159" t="s">
        <v>159</v>
      </c>
      <c r="D34" s="211">
        <v>0.30000000000000004</v>
      </c>
      <c r="E34" s="212" t="s">
        <v>295</v>
      </c>
      <c r="F34" s="80"/>
      <c r="G34" s="211">
        <v>0.1</v>
      </c>
      <c r="H34" s="185" t="s">
        <v>33</v>
      </c>
      <c r="I34" s="186">
        <f t="shared" si="0"/>
        <v>3.0000000000000006E-2</v>
      </c>
      <c r="K34" s="232"/>
      <c r="L34" s="182"/>
      <c r="M34" s="186">
        <f t="shared" si="1"/>
        <v>0</v>
      </c>
      <c r="O34" s="232"/>
      <c r="P34" s="182"/>
      <c r="Q34" s="186">
        <f t="shared" si="2"/>
        <v>0</v>
      </c>
      <c r="AZ34" cm="1">
        <f t="array" aca="1" ref="AZ34" ca="1">_xll.RiskCompound(D34,G34)</f>
        <v>3.0000000000000006E-2</v>
      </c>
    </row>
    <row r="35" spans="1:52" x14ac:dyDescent="0.5">
      <c r="A35" s="156" t="s">
        <v>160</v>
      </c>
      <c r="B35" s="157" t="s">
        <v>161</v>
      </c>
      <c r="D35" s="211">
        <v>0.30000000000000004</v>
      </c>
      <c r="E35" s="212" t="s">
        <v>295</v>
      </c>
      <c r="F35" s="80"/>
      <c r="G35" s="211">
        <v>0.35</v>
      </c>
      <c r="H35" s="185" t="s">
        <v>33</v>
      </c>
      <c r="I35" s="186">
        <f t="shared" si="0"/>
        <v>0.10500000000000001</v>
      </c>
      <c r="K35" s="232"/>
      <c r="L35" s="182"/>
      <c r="M35" s="186">
        <f t="shared" si="1"/>
        <v>0</v>
      </c>
      <c r="O35" s="232"/>
      <c r="P35" s="182"/>
      <c r="Q35" s="186">
        <f t="shared" si="2"/>
        <v>0</v>
      </c>
      <c r="AZ35" cm="1">
        <f t="array" aca="1" ref="AZ35" ca="1">_xll.RiskCompound(D35,G35)</f>
        <v>0.10500000000000001</v>
      </c>
    </row>
    <row r="36" spans="1:52" x14ac:dyDescent="0.5">
      <c r="A36" s="158" t="s">
        <v>162</v>
      </c>
      <c r="B36" s="159" t="s">
        <v>163</v>
      </c>
      <c r="D36" s="211"/>
      <c r="E36" s="212"/>
      <c r="F36" s="80"/>
      <c r="G36" s="211"/>
      <c r="H36" s="185"/>
      <c r="I36" s="186">
        <f t="shared" si="0"/>
        <v>0</v>
      </c>
      <c r="K36" s="232"/>
      <c r="L36" s="182"/>
      <c r="M36" s="186">
        <f t="shared" si="1"/>
        <v>0</v>
      </c>
      <c r="O36" s="232"/>
      <c r="P36" s="182"/>
      <c r="Q36" s="186">
        <f t="shared" si="2"/>
        <v>0</v>
      </c>
      <c r="AZ36" cm="1">
        <f t="array" aca="1" ref="AZ36" ca="1">_xll.RiskCompound(D36,G36)</f>
        <v>0</v>
      </c>
    </row>
    <row r="37" spans="1:52" x14ac:dyDescent="0.5">
      <c r="A37" s="156" t="s">
        <v>164</v>
      </c>
      <c r="B37" s="157" t="s">
        <v>165</v>
      </c>
      <c r="D37" s="211">
        <v>0.125</v>
      </c>
      <c r="E37" s="212"/>
      <c r="F37" s="80"/>
      <c r="G37" s="211"/>
      <c r="H37" s="185"/>
      <c r="I37" s="186">
        <f t="shared" si="0"/>
        <v>0</v>
      </c>
      <c r="K37" s="232">
        <v>2.5</v>
      </c>
      <c r="L37" s="182" t="s">
        <v>27</v>
      </c>
      <c r="M37" s="186">
        <f t="shared" si="1"/>
        <v>0.3125</v>
      </c>
      <c r="O37" s="232"/>
      <c r="P37" s="182"/>
      <c r="Q37" s="186">
        <f t="shared" si="2"/>
        <v>0</v>
      </c>
      <c r="AZ37" cm="1">
        <f t="array" aca="1" ref="AZ37" ca="1">_xll.RiskCompound(D37,G37)</f>
        <v>0</v>
      </c>
    </row>
    <row r="38" spans="1:52" x14ac:dyDescent="0.5">
      <c r="A38" s="158" t="s">
        <v>166</v>
      </c>
      <c r="B38" s="159" t="s">
        <v>167</v>
      </c>
      <c r="D38" s="211">
        <v>0.55000000000000004</v>
      </c>
      <c r="E38" s="212" t="s">
        <v>295</v>
      </c>
      <c r="F38" s="80"/>
      <c r="G38" s="211">
        <v>1.05</v>
      </c>
      <c r="H38" s="185" t="s">
        <v>29</v>
      </c>
      <c r="I38" s="186">
        <f t="shared" si="0"/>
        <v>0.57750000000000012</v>
      </c>
      <c r="K38" s="232"/>
      <c r="L38" s="182"/>
      <c r="M38" s="186">
        <f t="shared" si="1"/>
        <v>0</v>
      </c>
      <c r="O38" s="232"/>
      <c r="P38" s="182"/>
      <c r="Q38" s="186">
        <f t="shared" si="2"/>
        <v>0</v>
      </c>
      <c r="AZ38" cm="1">
        <f t="array" aca="1" ref="AZ38" ca="1">_xll.RiskCompound(D38,G38)</f>
        <v>0.57750000000000012</v>
      </c>
    </row>
    <row r="39" spans="1:52" x14ac:dyDescent="0.5">
      <c r="A39" s="156" t="s">
        <v>168</v>
      </c>
      <c r="B39" s="157" t="s">
        <v>169</v>
      </c>
      <c r="D39" s="211">
        <v>0.30000000000000004</v>
      </c>
      <c r="E39" s="212" t="s">
        <v>295</v>
      </c>
      <c r="F39" s="80"/>
      <c r="G39" s="211">
        <v>1.05</v>
      </c>
      <c r="H39" s="185" t="s">
        <v>29</v>
      </c>
      <c r="I39" s="186">
        <f t="shared" si="0"/>
        <v>0.31500000000000006</v>
      </c>
      <c r="K39" s="232" cm="1">
        <f t="array" aca="1" ref="K39" ca="1">_xll.RiskNormal(2.5,0.25,_xll.RiskStatic(2.5))</f>
        <v>2.5</v>
      </c>
      <c r="L39" s="182" t="s">
        <v>29</v>
      </c>
      <c r="M39" s="186">
        <f t="shared" ca="1" si="1"/>
        <v>0.75000000000000011</v>
      </c>
      <c r="O39" s="232"/>
      <c r="P39" s="182"/>
      <c r="Q39" s="186">
        <f t="shared" si="2"/>
        <v>0</v>
      </c>
      <c r="AZ39" cm="1">
        <f t="array" aca="1" ref="AZ39" ca="1">_xll.RiskCompound(D39,G39)</f>
        <v>0.31500000000000006</v>
      </c>
    </row>
    <row r="40" spans="1:52" x14ac:dyDescent="0.5">
      <c r="A40" s="158" t="s">
        <v>170</v>
      </c>
      <c r="B40" s="159" t="s">
        <v>171</v>
      </c>
      <c r="D40" s="211">
        <v>0.55000000000000004</v>
      </c>
      <c r="E40" s="212" t="s">
        <v>295</v>
      </c>
      <c r="F40" s="80"/>
      <c r="G40" s="211">
        <v>1.05</v>
      </c>
      <c r="H40" s="185" t="s">
        <v>29</v>
      </c>
      <c r="I40" s="186">
        <f t="shared" si="0"/>
        <v>0.57750000000000012</v>
      </c>
      <c r="K40" s="232"/>
      <c r="L40" s="182"/>
      <c r="M40" s="186">
        <f t="shared" si="1"/>
        <v>0</v>
      </c>
      <c r="O40" s="232"/>
      <c r="P40" s="182"/>
      <c r="Q40" s="186">
        <f t="shared" si="2"/>
        <v>0</v>
      </c>
      <c r="AZ40" cm="1">
        <f t="array" aca="1" ref="AZ40" ca="1">_xll.RiskCompound(D40,G40)</f>
        <v>0.57750000000000012</v>
      </c>
    </row>
    <row r="41" spans="1:52" x14ac:dyDescent="0.5">
      <c r="A41" s="156" t="s">
        <v>172</v>
      </c>
      <c r="B41" s="157" t="s">
        <v>173</v>
      </c>
      <c r="D41" s="211"/>
      <c r="E41" s="212"/>
      <c r="F41" s="80"/>
      <c r="G41" s="211"/>
      <c r="H41" s="185"/>
      <c r="I41" s="186">
        <f t="shared" ref="I41:I72" si="3">IF(E41="Opportunity",-D41*G41,D41*G41)</f>
        <v>0</v>
      </c>
      <c r="K41" s="232"/>
      <c r="L41" s="182"/>
      <c r="M41" s="186">
        <f t="shared" si="1"/>
        <v>0</v>
      </c>
      <c r="O41" s="232"/>
      <c r="P41" s="182"/>
      <c r="Q41" s="186">
        <f t="shared" si="2"/>
        <v>0</v>
      </c>
      <c r="AZ41" cm="1">
        <f t="array" aca="1" ref="AZ41" ca="1">_xll.RiskCompound(D41,G41)</f>
        <v>0</v>
      </c>
    </row>
    <row r="42" spans="1:52" x14ac:dyDescent="0.5">
      <c r="A42" s="158" t="s">
        <v>174</v>
      </c>
      <c r="B42" s="159" t="s">
        <v>175</v>
      </c>
      <c r="D42" s="211"/>
      <c r="E42" s="212"/>
      <c r="F42" s="80"/>
      <c r="G42" s="211"/>
      <c r="H42" s="185"/>
      <c r="I42" s="186">
        <f t="shared" si="3"/>
        <v>0</v>
      </c>
      <c r="K42" s="232"/>
      <c r="L42" s="182"/>
      <c r="M42" s="186">
        <f t="shared" si="1"/>
        <v>0</v>
      </c>
      <c r="O42" s="232"/>
      <c r="P42" s="182"/>
      <c r="Q42" s="186">
        <f t="shared" si="2"/>
        <v>0</v>
      </c>
      <c r="AZ42" cm="1">
        <f t="array" aca="1" ref="AZ42" ca="1">_xll.RiskCompound(D42,G42)</f>
        <v>0</v>
      </c>
    </row>
    <row r="43" spans="1:52" x14ac:dyDescent="0.5">
      <c r="A43" s="156" t="s">
        <v>176</v>
      </c>
      <c r="B43" s="157" t="s">
        <v>177</v>
      </c>
      <c r="D43" s="211">
        <v>0.30000000000000004</v>
      </c>
      <c r="E43" s="212"/>
      <c r="F43" s="80"/>
      <c r="G43" s="211"/>
      <c r="H43" s="185"/>
      <c r="I43" s="186">
        <f t="shared" si="3"/>
        <v>0</v>
      </c>
      <c r="K43" s="232">
        <v>0.625</v>
      </c>
      <c r="L43" s="182" t="s">
        <v>29</v>
      </c>
      <c r="M43" s="186">
        <f t="shared" si="1"/>
        <v>0.18750000000000003</v>
      </c>
      <c r="O43" s="232"/>
      <c r="P43" s="182"/>
      <c r="Q43" s="186">
        <f t="shared" si="2"/>
        <v>0</v>
      </c>
      <c r="AZ43" cm="1">
        <f t="array" aca="1" ref="AZ43" ca="1">_xll.RiskCompound(D43,G43)</f>
        <v>0</v>
      </c>
    </row>
    <row r="44" spans="1:52" x14ac:dyDescent="0.5">
      <c r="A44" s="158" t="s">
        <v>178</v>
      </c>
      <c r="B44" s="159" t="s">
        <v>179</v>
      </c>
      <c r="D44" s="211">
        <v>0.30000000000000004</v>
      </c>
      <c r="E44" s="212" t="s">
        <v>295</v>
      </c>
      <c r="F44" s="80"/>
      <c r="G44" s="211">
        <v>0.35</v>
      </c>
      <c r="H44" s="185" t="s">
        <v>29</v>
      </c>
      <c r="I44" s="186">
        <f t="shared" si="3"/>
        <v>0.10500000000000001</v>
      </c>
      <c r="K44" s="232"/>
      <c r="L44" s="182"/>
      <c r="M44" s="186">
        <f t="shared" si="1"/>
        <v>0</v>
      </c>
      <c r="O44" s="232"/>
      <c r="P44" s="182"/>
      <c r="Q44" s="186">
        <f t="shared" si="2"/>
        <v>0</v>
      </c>
      <c r="AZ44" cm="1">
        <f t="array" aca="1" ref="AZ44" ca="1">_xll.RiskCompound(D44,G44)</f>
        <v>0.10500000000000001</v>
      </c>
    </row>
    <row r="45" spans="1:52" x14ac:dyDescent="0.5">
      <c r="A45" s="156" t="s">
        <v>180</v>
      </c>
      <c r="B45" s="157" t="s">
        <v>181</v>
      </c>
      <c r="D45" s="211">
        <v>0.55000000000000004</v>
      </c>
      <c r="E45" s="212" t="s">
        <v>295</v>
      </c>
      <c r="F45" s="80"/>
      <c r="G45" s="211">
        <v>1.05</v>
      </c>
      <c r="H45" s="185" t="s">
        <v>29</v>
      </c>
      <c r="I45" s="186">
        <f t="shared" si="3"/>
        <v>0.57750000000000012</v>
      </c>
      <c r="K45" s="232"/>
      <c r="L45" s="182"/>
      <c r="M45" s="186">
        <f t="shared" si="1"/>
        <v>0</v>
      </c>
      <c r="O45" s="232"/>
      <c r="P45" s="182"/>
      <c r="Q45" s="186">
        <f t="shared" si="2"/>
        <v>0</v>
      </c>
      <c r="AZ45" cm="1">
        <f t="array" aca="1" ref="AZ45" ca="1">_xll.RiskCompound(D45,G45)</f>
        <v>0.57750000000000012</v>
      </c>
    </row>
    <row r="46" spans="1:52" x14ac:dyDescent="0.5">
      <c r="A46" s="158" t="s">
        <v>182</v>
      </c>
      <c r="B46" s="159" t="s">
        <v>183</v>
      </c>
      <c r="D46" s="211"/>
      <c r="E46" s="212"/>
      <c r="F46" s="80"/>
      <c r="G46" s="211"/>
      <c r="H46" s="185"/>
      <c r="I46" s="186">
        <f t="shared" si="3"/>
        <v>0</v>
      </c>
      <c r="K46" s="232"/>
      <c r="L46" s="182"/>
      <c r="M46" s="186">
        <f t="shared" si="1"/>
        <v>0</v>
      </c>
      <c r="O46" s="232"/>
      <c r="P46" s="182"/>
      <c r="Q46" s="186">
        <f t="shared" si="2"/>
        <v>0</v>
      </c>
      <c r="AZ46" cm="1">
        <f t="array" aca="1" ref="AZ46" ca="1">_xll.RiskCompound(D46,G46)</f>
        <v>0</v>
      </c>
    </row>
    <row r="47" spans="1:52" x14ac:dyDescent="0.5">
      <c r="A47" s="156" t="s">
        <v>184</v>
      </c>
      <c r="B47" s="157" t="s">
        <v>185</v>
      </c>
      <c r="D47" s="211"/>
      <c r="E47" s="212"/>
      <c r="F47" s="80"/>
      <c r="G47" s="211"/>
      <c r="H47" s="185"/>
      <c r="I47" s="186">
        <f t="shared" si="3"/>
        <v>0</v>
      </c>
      <c r="K47" s="232"/>
      <c r="L47" s="182"/>
      <c r="M47" s="186">
        <f t="shared" si="1"/>
        <v>0</v>
      </c>
      <c r="O47" s="232"/>
      <c r="P47" s="182"/>
      <c r="Q47" s="186">
        <f t="shared" si="2"/>
        <v>0</v>
      </c>
      <c r="AZ47" cm="1">
        <f t="array" aca="1" ref="AZ47" ca="1">_xll.RiskCompound(D47,G47)</f>
        <v>0</v>
      </c>
    </row>
    <row r="48" spans="1:52" x14ac:dyDescent="0.5">
      <c r="A48" s="158" t="s">
        <v>186</v>
      </c>
      <c r="B48" s="159" t="s">
        <v>187</v>
      </c>
      <c r="D48" s="211" cm="1">
        <f t="array" aca="1" ref="D48" ca="1">_xll.RiskNormal(0.55,0.055,_xll.RiskStatic(0.55))</f>
        <v>0.55000000000000004</v>
      </c>
      <c r="E48" s="212" t="s">
        <v>295</v>
      </c>
      <c r="F48" s="80"/>
      <c r="G48" s="211">
        <v>1.05</v>
      </c>
      <c r="H48" s="185" t="s">
        <v>33</v>
      </c>
      <c r="I48" s="186">
        <f t="shared" ca="1" si="3"/>
        <v>0.57750000000000012</v>
      </c>
      <c r="K48" s="232"/>
      <c r="L48" s="182"/>
      <c r="M48" s="186">
        <f t="shared" ca="1" si="1"/>
        <v>0</v>
      </c>
      <c r="O48" s="232"/>
      <c r="P48" s="182"/>
      <c r="Q48" s="186">
        <f t="shared" ca="1" si="2"/>
        <v>0</v>
      </c>
      <c r="AZ48" cm="1">
        <f t="array" aca="1" ref="AZ48" ca="1">_xll.RiskCompound(D48,G48)</f>
        <v>0.57750000000000012</v>
      </c>
    </row>
    <row r="49" spans="1:52" x14ac:dyDescent="0.5">
      <c r="A49" s="156" t="s">
        <v>188</v>
      </c>
      <c r="B49" s="157" t="s">
        <v>189</v>
      </c>
      <c r="D49" s="211">
        <v>0.25</v>
      </c>
      <c r="E49" s="212" t="s">
        <v>295</v>
      </c>
      <c r="F49" s="80"/>
      <c r="G49" s="211" cm="1">
        <f t="array" aca="1" ref="G49" ca="1">_xll.RiskNormal(1.185,0.1185,_xll.RiskStatic(1.185))</f>
        <v>1.1850000000000001</v>
      </c>
      <c r="H49" s="185" t="s">
        <v>33</v>
      </c>
      <c r="I49" s="186">
        <f t="shared" ca="1" si="3"/>
        <v>0.29625000000000001</v>
      </c>
      <c r="K49" s="232">
        <v>1</v>
      </c>
      <c r="L49" s="182" t="s">
        <v>31</v>
      </c>
      <c r="M49" s="186">
        <f t="shared" si="1"/>
        <v>0.25</v>
      </c>
      <c r="O49" s="232"/>
      <c r="P49" s="182"/>
      <c r="Q49" s="186">
        <f t="shared" si="2"/>
        <v>0</v>
      </c>
      <c r="AZ49" cm="1">
        <f t="array" aca="1" ref="AZ49" ca="1">_xll.RiskCompound(D49,G49)</f>
        <v>0.29625000000000001</v>
      </c>
    </row>
    <row r="50" spans="1:52" x14ac:dyDescent="0.5">
      <c r="A50" s="158" t="s">
        <v>190</v>
      </c>
      <c r="B50" s="159" t="s">
        <v>191</v>
      </c>
      <c r="D50" s="211"/>
      <c r="E50" s="212"/>
      <c r="F50" s="80"/>
      <c r="G50" s="211"/>
      <c r="H50" s="185"/>
      <c r="I50" s="186">
        <f t="shared" si="3"/>
        <v>0</v>
      </c>
      <c r="K50" s="232"/>
      <c r="L50" s="182"/>
      <c r="M50" s="186">
        <f t="shared" si="1"/>
        <v>0</v>
      </c>
      <c r="O50" s="232"/>
      <c r="P50" s="182"/>
      <c r="Q50" s="186">
        <f t="shared" si="2"/>
        <v>0</v>
      </c>
      <c r="AZ50" cm="1">
        <f t="array" aca="1" ref="AZ50" ca="1">_xll.RiskCompound(D50,G50)</f>
        <v>0</v>
      </c>
    </row>
    <row r="51" spans="1:52" x14ac:dyDescent="0.5">
      <c r="A51" s="156" t="s">
        <v>192</v>
      </c>
      <c r="B51" s="157" t="s">
        <v>193</v>
      </c>
      <c r="D51" s="211"/>
      <c r="E51" s="212"/>
      <c r="F51" s="80"/>
      <c r="G51" s="211"/>
      <c r="H51" s="185"/>
      <c r="I51" s="186">
        <f t="shared" si="3"/>
        <v>0</v>
      </c>
      <c r="K51" s="232"/>
      <c r="L51" s="182"/>
      <c r="M51" s="186">
        <f t="shared" si="1"/>
        <v>0</v>
      </c>
      <c r="O51" s="232"/>
      <c r="P51" s="182"/>
      <c r="Q51" s="186">
        <f t="shared" si="2"/>
        <v>0</v>
      </c>
      <c r="AZ51" cm="1">
        <f t="array" aca="1" ref="AZ51" ca="1">_xll.RiskCompound(D51,G51)</f>
        <v>0</v>
      </c>
    </row>
    <row r="52" spans="1:52" x14ac:dyDescent="0.5">
      <c r="A52" s="158" t="s">
        <v>194</v>
      </c>
      <c r="B52" s="159" t="s">
        <v>195</v>
      </c>
      <c r="D52" s="211"/>
      <c r="E52" s="212"/>
      <c r="F52" s="80"/>
      <c r="G52" s="211"/>
      <c r="H52" s="185"/>
      <c r="I52" s="186">
        <f t="shared" si="3"/>
        <v>0</v>
      </c>
      <c r="K52" s="232"/>
      <c r="L52" s="182"/>
      <c r="M52" s="186">
        <f t="shared" si="1"/>
        <v>0</v>
      </c>
      <c r="O52" s="232"/>
      <c r="P52" s="182"/>
      <c r="Q52" s="186">
        <f t="shared" si="2"/>
        <v>0</v>
      </c>
      <c r="AZ52" cm="1">
        <f t="array" aca="1" ref="AZ52" ca="1">_xll.RiskCompound(D52,G52)</f>
        <v>0</v>
      </c>
    </row>
    <row r="53" spans="1:52" x14ac:dyDescent="0.5">
      <c r="A53" s="156" t="s">
        <v>196</v>
      </c>
      <c r="B53" s="157" t="s">
        <v>197</v>
      </c>
      <c r="D53" s="211"/>
      <c r="E53" s="212"/>
      <c r="F53" s="80"/>
      <c r="G53" s="211"/>
      <c r="H53" s="185"/>
      <c r="I53" s="186">
        <f t="shared" si="3"/>
        <v>0</v>
      </c>
      <c r="K53" s="232"/>
      <c r="L53" s="182"/>
      <c r="M53" s="186">
        <f t="shared" si="1"/>
        <v>0</v>
      </c>
      <c r="O53" s="232"/>
      <c r="P53" s="182"/>
      <c r="Q53" s="186">
        <f t="shared" si="2"/>
        <v>0</v>
      </c>
      <c r="AZ53" cm="1">
        <f t="array" aca="1" ref="AZ53" ca="1">_xll.RiskCompound(D53,G53)</f>
        <v>0</v>
      </c>
    </row>
    <row r="54" spans="1:52" x14ac:dyDescent="0.5">
      <c r="A54" s="158" t="s">
        <v>198</v>
      </c>
      <c r="B54" s="159" t="s">
        <v>199</v>
      </c>
      <c r="D54" s="211">
        <v>0.30000000000000004</v>
      </c>
      <c r="E54" s="212" t="s">
        <v>295</v>
      </c>
      <c r="F54" s="80"/>
      <c r="G54" s="211"/>
      <c r="H54" s="185"/>
      <c r="I54" s="186">
        <f t="shared" si="3"/>
        <v>0</v>
      </c>
      <c r="K54" s="232">
        <v>2.5</v>
      </c>
      <c r="L54" s="182" t="s">
        <v>32</v>
      </c>
      <c r="M54" s="186">
        <f t="shared" si="1"/>
        <v>0.75000000000000011</v>
      </c>
      <c r="O54" s="232"/>
      <c r="P54" s="182"/>
      <c r="Q54" s="186">
        <f t="shared" si="2"/>
        <v>0</v>
      </c>
      <c r="AZ54" cm="1">
        <f t="array" aca="1" ref="AZ54" ca="1">_xll.RiskCompound(D54,G54)</f>
        <v>0</v>
      </c>
    </row>
    <row r="55" spans="1:52" x14ac:dyDescent="0.5">
      <c r="A55" s="156" t="s">
        <v>200</v>
      </c>
      <c r="B55" s="157" t="s">
        <v>201</v>
      </c>
      <c r="D55" s="211" cm="1">
        <f t="array" aca="1" ref="D55" ca="1">_xll.RiskNormal(0.125,0.0125,_xll.RiskStatic(0.125))</f>
        <v>0.125</v>
      </c>
      <c r="E55" s="212" t="s">
        <v>295</v>
      </c>
      <c r="F55" s="80"/>
      <c r="G55" s="211"/>
      <c r="H55" s="185"/>
      <c r="I55" s="186">
        <f t="shared" ca="1" si="3"/>
        <v>0</v>
      </c>
      <c r="K55" s="232">
        <v>0.625</v>
      </c>
      <c r="L55" s="182" t="s">
        <v>31</v>
      </c>
      <c r="M55" s="186">
        <f t="shared" ca="1" si="1"/>
        <v>7.8125E-2</v>
      </c>
      <c r="O55" s="232"/>
      <c r="P55" s="182"/>
      <c r="Q55" s="186">
        <f t="shared" ca="1" si="2"/>
        <v>0</v>
      </c>
      <c r="AZ55" cm="1">
        <f t="array" aca="1" ref="AZ55" ca="1">_xll.RiskCompound(D55,G55)</f>
        <v>0</v>
      </c>
    </row>
    <row r="56" spans="1:52" x14ac:dyDescent="0.5">
      <c r="A56" s="158" t="s">
        <v>202</v>
      </c>
      <c r="B56" s="159" t="s">
        <v>203</v>
      </c>
      <c r="D56" s="211" cm="1">
        <f t="array" aca="1" ref="D56" ca="1">_xll.RiskNormal(0.25,0.025,_xll.RiskStatic(0.25))</f>
        <v>0.25</v>
      </c>
      <c r="E56" s="212" t="s">
        <v>296</v>
      </c>
      <c r="F56" s="80"/>
      <c r="G56" s="211"/>
      <c r="H56" s="185"/>
      <c r="I56" s="186">
        <f t="shared" ca="1" si="3"/>
        <v>0</v>
      </c>
      <c r="K56" s="232">
        <v>2</v>
      </c>
      <c r="L56" s="182" t="s">
        <v>33</v>
      </c>
      <c r="M56" s="186">
        <f t="shared" ca="1" si="1"/>
        <v>-0.5</v>
      </c>
      <c r="O56" s="232" cm="1">
        <f t="array" aca="1" ref="O56" ca="1">_xll.RiskNormal(0.1,0.01,_xll.RiskStatic(0.1))</f>
        <v>0.1</v>
      </c>
      <c r="P56" s="182" t="s">
        <v>33</v>
      </c>
      <c r="Q56" s="186">
        <f t="shared" ca="1" si="2"/>
        <v>-2.5000000000000001E-2</v>
      </c>
      <c r="AZ56" cm="1">
        <f t="array" aca="1" ref="AZ56" ca="1">_xll.RiskCompound(D56,G56)</f>
        <v>0</v>
      </c>
    </row>
    <row r="57" spans="1:52" x14ac:dyDescent="0.5">
      <c r="A57" s="156" t="s">
        <v>204</v>
      </c>
      <c r="B57" s="157" t="s">
        <v>205</v>
      </c>
      <c r="D57" s="211">
        <v>0.55000000000000004</v>
      </c>
      <c r="E57" s="212" t="s">
        <v>295</v>
      </c>
      <c r="F57" s="80"/>
      <c r="G57" s="211" cm="1">
        <f t="array" aca="1" ref="G57" ca="1">_xll.RiskNormal(0.35,0.035,_xll.RiskStatic(0.35))</f>
        <v>0.35</v>
      </c>
      <c r="H57" s="185" t="s">
        <v>33</v>
      </c>
      <c r="I57" s="186">
        <f t="shared" ca="1" si="3"/>
        <v>0.1925</v>
      </c>
      <c r="K57" s="232">
        <v>0.125</v>
      </c>
      <c r="L57" s="182" t="s">
        <v>33</v>
      </c>
      <c r="M57" s="186">
        <f t="shared" si="1"/>
        <v>6.8750000000000006E-2</v>
      </c>
      <c r="O57" s="232"/>
      <c r="P57" s="182"/>
      <c r="Q57" s="186">
        <f t="shared" si="2"/>
        <v>0</v>
      </c>
      <c r="AZ57" cm="1">
        <f t="array" aca="1" ref="AZ57" ca="1">_xll.RiskCompound(D57,G57)</f>
        <v>0.1925</v>
      </c>
    </row>
    <row r="58" spans="1:52" x14ac:dyDescent="0.5">
      <c r="A58" s="158" t="s">
        <v>206</v>
      </c>
      <c r="B58" s="159" t="s">
        <v>207</v>
      </c>
      <c r="D58" s="211">
        <v>0.55000000000000004</v>
      </c>
      <c r="E58" s="212" t="s">
        <v>295</v>
      </c>
      <c r="F58" s="80"/>
      <c r="G58" s="211">
        <v>0.35</v>
      </c>
      <c r="H58" s="185" t="s">
        <v>33</v>
      </c>
      <c r="I58" s="186">
        <f t="shared" si="3"/>
        <v>0.1925</v>
      </c>
      <c r="K58" s="232">
        <v>0.625</v>
      </c>
      <c r="L58" s="182" t="s">
        <v>33</v>
      </c>
      <c r="M58" s="186">
        <f t="shared" si="1"/>
        <v>0.34375</v>
      </c>
      <c r="O58" s="232"/>
      <c r="P58" s="182"/>
      <c r="Q58" s="186">
        <f t="shared" si="2"/>
        <v>0</v>
      </c>
      <c r="AZ58" cm="1">
        <f t="array" aca="1" ref="AZ58" ca="1">_xll.RiskCompound(D58,G58)</f>
        <v>0.1925</v>
      </c>
    </row>
    <row r="59" spans="1:52" x14ac:dyDescent="0.5">
      <c r="A59" s="156" t="s">
        <v>208</v>
      </c>
      <c r="B59" s="157" t="s">
        <v>209</v>
      </c>
      <c r="D59" s="211">
        <v>0.30000000000000004</v>
      </c>
      <c r="E59" s="212" t="s">
        <v>295</v>
      </c>
      <c r="F59" s="80"/>
      <c r="G59" s="211">
        <v>0.35</v>
      </c>
      <c r="H59" s="185" t="s">
        <v>33</v>
      </c>
      <c r="I59" s="186">
        <f t="shared" si="3"/>
        <v>0.10500000000000001</v>
      </c>
      <c r="K59" s="232">
        <v>2.5</v>
      </c>
      <c r="L59" s="182" t="s">
        <v>33</v>
      </c>
      <c r="M59" s="186">
        <f t="shared" si="1"/>
        <v>0.75000000000000011</v>
      </c>
      <c r="O59" s="232"/>
      <c r="P59" s="182"/>
      <c r="Q59" s="186">
        <f t="shared" si="2"/>
        <v>0</v>
      </c>
      <c r="AZ59" cm="1">
        <f t="array" aca="1" ref="AZ59" ca="1">_xll.RiskCompound(D59,G59)</f>
        <v>0.10500000000000001</v>
      </c>
    </row>
    <row r="60" spans="1:52" x14ac:dyDescent="0.5">
      <c r="A60" s="158" t="s">
        <v>210</v>
      </c>
      <c r="B60" s="159" t="s">
        <v>211</v>
      </c>
      <c r="D60" s="211">
        <v>0.125</v>
      </c>
      <c r="E60" s="212" t="s">
        <v>295</v>
      </c>
      <c r="F60" s="80"/>
      <c r="G60" s="211">
        <v>0.35</v>
      </c>
      <c r="H60" s="185" t="s">
        <v>33</v>
      </c>
      <c r="I60" s="186">
        <f t="shared" si="3"/>
        <v>4.3749999999999997E-2</v>
      </c>
      <c r="K60" s="232">
        <v>0.625</v>
      </c>
      <c r="L60" s="182" t="s">
        <v>33</v>
      </c>
      <c r="M60" s="186">
        <f t="shared" si="1"/>
        <v>7.8125E-2</v>
      </c>
      <c r="O60" s="232"/>
      <c r="P60" s="182"/>
      <c r="Q60" s="186">
        <f t="shared" si="2"/>
        <v>0</v>
      </c>
      <c r="AZ60" cm="1">
        <f t="array" aca="1" ref="AZ60" ca="1">_xll.RiskCompound(D60,G60)</f>
        <v>4.3749999999999997E-2</v>
      </c>
    </row>
    <row r="61" spans="1:52" x14ac:dyDescent="0.5">
      <c r="A61" s="156" t="s">
        <v>212</v>
      </c>
      <c r="B61" s="157" t="s">
        <v>213</v>
      </c>
      <c r="D61" s="211"/>
      <c r="E61" s="212"/>
      <c r="F61" s="80"/>
      <c r="G61" s="211"/>
      <c r="H61" s="185"/>
      <c r="I61" s="186">
        <f t="shared" si="3"/>
        <v>0</v>
      </c>
      <c r="K61" s="232"/>
      <c r="L61" s="182"/>
      <c r="M61" s="186">
        <f t="shared" si="1"/>
        <v>0</v>
      </c>
      <c r="O61" s="232"/>
      <c r="P61" s="182"/>
      <c r="Q61" s="186">
        <f t="shared" si="2"/>
        <v>0</v>
      </c>
      <c r="AZ61" cm="1">
        <f t="array" aca="1" ref="AZ61" ca="1">_xll.RiskCompound(D61,G61)</f>
        <v>0</v>
      </c>
    </row>
    <row r="62" spans="1:52" x14ac:dyDescent="0.5">
      <c r="A62" s="158" t="s">
        <v>214</v>
      </c>
      <c r="B62" s="159" t="s">
        <v>215</v>
      </c>
      <c r="D62" s="211">
        <v>0.125</v>
      </c>
      <c r="E62" s="212"/>
      <c r="F62" s="80"/>
      <c r="G62" s="211"/>
      <c r="H62" s="185"/>
      <c r="I62" s="186">
        <f t="shared" si="3"/>
        <v>0</v>
      </c>
      <c r="K62" s="232">
        <v>0.125</v>
      </c>
      <c r="L62" s="182" t="s">
        <v>33</v>
      </c>
      <c r="M62" s="186">
        <f t="shared" si="1"/>
        <v>1.5625E-2</v>
      </c>
      <c r="O62" s="232"/>
      <c r="P62" s="182"/>
      <c r="Q62" s="186">
        <f t="shared" si="2"/>
        <v>0</v>
      </c>
      <c r="AZ62" cm="1">
        <f t="array" aca="1" ref="AZ62" ca="1">_xll.RiskCompound(D62,G62)</f>
        <v>0</v>
      </c>
    </row>
    <row r="63" spans="1:52" x14ac:dyDescent="0.5">
      <c r="A63" s="156" t="s">
        <v>216</v>
      </c>
      <c r="B63" s="157" t="s">
        <v>217</v>
      </c>
      <c r="D63" s="211"/>
      <c r="E63" s="212"/>
      <c r="F63" s="80"/>
      <c r="G63" s="211"/>
      <c r="H63" s="185"/>
      <c r="I63" s="186">
        <f t="shared" si="3"/>
        <v>0</v>
      </c>
      <c r="K63" s="232"/>
      <c r="L63" s="182"/>
      <c r="M63" s="186">
        <f t="shared" si="1"/>
        <v>0</v>
      </c>
      <c r="O63" s="232"/>
      <c r="P63" s="182"/>
      <c r="Q63" s="186">
        <f t="shared" si="2"/>
        <v>0</v>
      </c>
      <c r="AZ63" cm="1">
        <f t="array" aca="1" ref="AZ63" ca="1">_xll.RiskCompound(D63,G63)</f>
        <v>0</v>
      </c>
    </row>
    <row r="64" spans="1:52" x14ac:dyDescent="0.5">
      <c r="A64" s="158" t="s">
        <v>218</v>
      </c>
      <c r="B64" s="159" t="s">
        <v>219</v>
      </c>
      <c r="D64" s="211">
        <v>0.30000000000000004</v>
      </c>
      <c r="E64" s="212" t="s">
        <v>295</v>
      </c>
      <c r="F64" s="80"/>
      <c r="G64" s="211">
        <v>0.1</v>
      </c>
      <c r="H64" s="185" t="s">
        <v>33</v>
      </c>
      <c r="I64" s="186">
        <f t="shared" si="3"/>
        <v>3.0000000000000006E-2</v>
      </c>
      <c r="K64" s="232"/>
      <c r="L64" s="182"/>
      <c r="M64" s="186">
        <f t="shared" si="1"/>
        <v>0</v>
      </c>
      <c r="O64" s="232"/>
      <c r="P64" s="182"/>
      <c r="Q64" s="186">
        <f t="shared" si="2"/>
        <v>0</v>
      </c>
      <c r="AZ64" cm="1">
        <f t="array" aca="1" ref="AZ64" ca="1">_xll.RiskCompound(D64,G64)</f>
        <v>3.0000000000000006E-2</v>
      </c>
    </row>
    <row r="65" spans="1:52" x14ac:dyDescent="0.5">
      <c r="A65" s="156" t="s">
        <v>220</v>
      </c>
      <c r="B65" s="157" t="s">
        <v>221</v>
      </c>
      <c r="D65" s="211"/>
      <c r="E65" s="212"/>
      <c r="F65" s="80"/>
      <c r="G65" s="211"/>
      <c r="H65" s="185"/>
      <c r="I65" s="186">
        <f t="shared" si="3"/>
        <v>0</v>
      </c>
      <c r="K65" s="232"/>
      <c r="L65" s="182"/>
      <c r="M65" s="186">
        <f t="shared" si="1"/>
        <v>0</v>
      </c>
      <c r="O65" s="232"/>
      <c r="P65" s="182"/>
      <c r="Q65" s="186">
        <f t="shared" si="2"/>
        <v>0</v>
      </c>
      <c r="AZ65" cm="1">
        <f t="array" aca="1" ref="AZ65" ca="1">_xll.RiskCompound(D65,G65)</f>
        <v>0</v>
      </c>
    </row>
    <row r="66" spans="1:52" x14ac:dyDescent="0.5">
      <c r="A66" s="158" t="s">
        <v>222</v>
      </c>
      <c r="B66" s="159" t="s">
        <v>223</v>
      </c>
      <c r="D66" s="211"/>
      <c r="E66" s="212"/>
      <c r="F66" s="80"/>
      <c r="G66" s="211"/>
      <c r="H66" s="185"/>
      <c r="I66" s="186">
        <f t="shared" si="3"/>
        <v>0</v>
      </c>
      <c r="K66" s="232"/>
      <c r="L66" s="182"/>
      <c r="M66" s="186">
        <f t="shared" si="1"/>
        <v>0</v>
      </c>
      <c r="O66" s="232"/>
      <c r="P66" s="182"/>
      <c r="Q66" s="186">
        <f t="shared" si="2"/>
        <v>0</v>
      </c>
      <c r="AZ66" cm="1">
        <f t="array" aca="1" ref="AZ66" ca="1">_xll.RiskCompound(D66,G66)</f>
        <v>0</v>
      </c>
    </row>
    <row r="67" spans="1:52" x14ac:dyDescent="0.5">
      <c r="A67" s="156" t="s">
        <v>224</v>
      </c>
      <c r="B67" s="157" t="s">
        <v>225</v>
      </c>
      <c r="D67" s="211"/>
      <c r="E67" s="212"/>
      <c r="F67" s="80"/>
      <c r="G67" s="211"/>
      <c r="H67" s="185"/>
      <c r="I67" s="186">
        <f t="shared" si="3"/>
        <v>0</v>
      </c>
      <c r="K67" s="232"/>
      <c r="L67" s="182"/>
      <c r="M67" s="186">
        <f t="shared" si="1"/>
        <v>0</v>
      </c>
      <c r="O67" s="232"/>
      <c r="P67" s="182"/>
      <c r="Q67" s="186">
        <f t="shared" si="2"/>
        <v>0</v>
      </c>
      <c r="AZ67" cm="1">
        <f t="array" aca="1" ref="AZ67" ca="1">_xll.RiskCompound(D67,G67)</f>
        <v>0</v>
      </c>
    </row>
    <row r="68" spans="1:52" x14ac:dyDescent="0.5">
      <c r="A68" s="158"/>
      <c r="B68" s="159"/>
      <c r="D68" s="211"/>
      <c r="E68" s="212"/>
      <c r="F68" s="80"/>
      <c r="G68" s="211"/>
      <c r="H68" s="185"/>
      <c r="I68" s="186">
        <f t="shared" si="3"/>
        <v>0</v>
      </c>
      <c r="K68" s="232"/>
      <c r="L68" s="182"/>
      <c r="M68" s="186">
        <f t="shared" si="1"/>
        <v>0</v>
      </c>
      <c r="O68" s="232"/>
      <c r="P68" s="182"/>
      <c r="Q68" s="186">
        <f t="shared" si="2"/>
        <v>0</v>
      </c>
      <c r="AZ68" cm="1">
        <f t="array" aca="1" ref="AZ68" ca="1">_xll.RiskCompound(D68,G68)</f>
        <v>0</v>
      </c>
    </row>
    <row r="69" spans="1:52" x14ac:dyDescent="0.5">
      <c r="A69" s="156"/>
      <c r="B69" s="157"/>
      <c r="D69" s="211"/>
      <c r="E69" s="212"/>
      <c r="F69" s="80"/>
      <c r="G69" s="211"/>
      <c r="H69" s="185"/>
      <c r="I69" s="186">
        <f t="shared" si="3"/>
        <v>0</v>
      </c>
      <c r="K69" s="232"/>
      <c r="L69" s="182"/>
      <c r="M69" s="186">
        <f t="shared" si="1"/>
        <v>0</v>
      </c>
      <c r="O69" s="232"/>
      <c r="P69" s="182"/>
      <c r="Q69" s="186">
        <f t="shared" si="2"/>
        <v>0</v>
      </c>
      <c r="AZ69" cm="1">
        <f t="array" aca="1" ref="AZ69" ca="1">_xll.RiskCompound(D69,G69)</f>
        <v>0</v>
      </c>
    </row>
    <row r="70" spans="1:52" x14ac:dyDescent="0.5">
      <c r="A70" s="158"/>
      <c r="B70" s="159"/>
      <c r="D70" s="211"/>
      <c r="E70" s="212"/>
      <c r="F70" s="80"/>
      <c r="G70" s="211"/>
      <c r="H70" s="185"/>
      <c r="I70" s="186">
        <f t="shared" si="3"/>
        <v>0</v>
      </c>
      <c r="K70" s="232"/>
      <c r="L70" s="182"/>
      <c r="M70" s="186">
        <f t="shared" si="1"/>
        <v>0</v>
      </c>
      <c r="O70" s="232"/>
      <c r="P70" s="182"/>
      <c r="Q70" s="186">
        <f t="shared" si="2"/>
        <v>0</v>
      </c>
      <c r="AZ70" cm="1">
        <f t="array" aca="1" ref="AZ70" ca="1">_xll.RiskCompound(D70,G70)</f>
        <v>0</v>
      </c>
    </row>
    <row r="71" spans="1:52" x14ac:dyDescent="0.5">
      <c r="A71" s="156"/>
      <c r="B71" s="157"/>
      <c r="D71" s="211"/>
      <c r="E71" s="212"/>
      <c r="F71" s="80"/>
      <c r="G71" s="211"/>
      <c r="H71" s="185"/>
      <c r="I71" s="186">
        <f t="shared" si="3"/>
        <v>0</v>
      </c>
      <c r="K71" s="232"/>
      <c r="L71" s="182"/>
      <c r="M71" s="186">
        <f t="shared" si="1"/>
        <v>0</v>
      </c>
      <c r="O71" s="232"/>
      <c r="P71" s="182"/>
      <c r="Q71" s="186">
        <f t="shared" si="2"/>
        <v>0</v>
      </c>
      <c r="AZ71" cm="1">
        <f t="array" aca="1" ref="AZ71" ca="1">_xll.RiskCompound(D71,G71)</f>
        <v>0</v>
      </c>
    </row>
    <row r="72" spans="1:52" x14ac:dyDescent="0.5">
      <c r="A72" s="158"/>
      <c r="B72" s="159"/>
      <c r="D72" s="211"/>
      <c r="E72" s="212"/>
      <c r="F72" s="80"/>
      <c r="G72" s="211"/>
      <c r="H72" s="185"/>
      <c r="I72" s="186">
        <f t="shared" si="3"/>
        <v>0</v>
      </c>
      <c r="K72" s="232"/>
      <c r="L72" s="182"/>
      <c r="M72" s="186">
        <f t="shared" si="1"/>
        <v>0</v>
      </c>
      <c r="O72" s="232"/>
      <c r="P72" s="182"/>
      <c r="Q72" s="186">
        <f t="shared" si="2"/>
        <v>0</v>
      </c>
      <c r="AZ72" cm="1">
        <f t="array" aca="1" ref="AZ72" ca="1">_xll.RiskCompound(D72,G72)</f>
        <v>0</v>
      </c>
    </row>
    <row r="73" spans="1:52" x14ac:dyDescent="0.5">
      <c r="A73" s="156"/>
      <c r="B73" s="157"/>
      <c r="D73" s="211"/>
      <c r="E73" s="212"/>
      <c r="F73" s="80"/>
      <c r="G73" s="211"/>
      <c r="H73" s="185"/>
      <c r="I73" s="186">
        <f t="shared" ref="I73:I108" si="4">IF(E73="Opportunity",-D73*G73,D73*G73)</f>
        <v>0</v>
      </c>
      <c r="K73" s="232"/>
      <c r="L73" s="182"/>
      <c r="M73" s="186">
        <f t="shared" si="1"/>
        <v>0</v>
      </c>
      <c r="O73" s="232"/>
      <c r="P73" s="182"/>
      <c r="Q73" s="186">
        <f t="shared" si="2"/>
        <v>0</v>
      </c>
      <c r="AZ73" cm="1">
        <f t="array" aca="1" ref="AZ73" ca="1">_xll.RiskCompound(D73,G73)</f>
        <v>0</v>
      </c>
    </row>
    <row r="74" spans="1:52" x14ac:dyDescent="0.5">
      <c r="A74" s="158"/>
      <c r="B74" s="159"/>
      <c r="D74" s="211"/>
      <c r="E74" s="212"/>
      <c r="F74" s="80"/>
      <c r="G74" s="211"/>
      <c r="H74" s="185"/>
      <c r="I74" s="186">
        <f t="shared" si="4"/>
        <v>0</v>
      </c>
      <c r="K74" s="232"/>
      <c r="L74" s="182"/>
      <c r="M74" s="186">
        <f t="shared" ref="M74:M108" si="5">IF(E74="Opportunity",-D74*K74,D74*K74)</f>
        <v>0</v>
      </c>
      <c r="O74" s="232"/>
      <c r="P74" s="182"/>
      <c r="Q74" s="186">
        <f t="shared" ref="Q74:Q108" si="6">IF(E74="Opportunity",-O74*D74,O74*D74)</f>
        <v>0</v>
      </c>
      <c r="AZ74" cm="1">
        <f t="array" aca="1" ref="AZ74" ca="1">_xll.RiskCompound(D74,G74)</f>
        <v>0</v>
      </c>
    </row>
    <row r="75" spans="1:52" x14ac:dyDescent="0.5">
      <c r="A75" s="156"/>
      <c r="B75" s="157"/>
      <c r="D75" s="211"/>
      <c r="E75" s="212"/>
      <c r="F75" s="80"/>
      <c r="G75" s="211"/>
      <c r="H75" s="185"/>
      <c r="I75" s="186">
        <f t="shared" si="4"/>
        <v>0</v>
      </c>
      <c r="K75" s="232"/>
      <c r="L75" s="182"/>
      <c r="M75" s="186">
        <f t="shared" si="5"/>
        <v>0</v>
      </c>
      <c r="O75" s="232"/>
      <c r="P75" s="182"/>
      <c r="Q75" s="186">
        <f t="shared" si="6"/>
        <v>0</v>
      </c>
      <c r="AZ75" cm="1">
        <f t="array" aca="1" ref="AZ75" ca="1">_xll.RiskCompound(D75,G75)</f>
        <v>0</v>
      </c>
    </row>
    <row r="76" spans="1:52" x14ac:dyDescent="0.5">
      <c r="A76" s="158"/>
      <c r="B76" s="159"/>
      <c r="D76" s="211"/>
      <c r="E76" s="212"/>
      <c r="F76" s="80"/>
      <c r="G76" s="211"/>
      <c r="H76" s="185"/>
      <c r="I76" s="186">
        <f t="shared" si="4"/>
        <v>0</v>
      </c>
      <c r="K76" s="232"/>
      <c r="L76" s="182"/>
      <c r="M76" s="186">
        <f t="shared" si="5"/>
        <v>0</v>
      </c>
      <c r="O76" s="232"/>
      <c r="P76" s="182"/>
      <c r="Q76" s="186">
        <f t="shared" si="6"/>
        <v>0</v>
      </c>
      <c r="AZ76" cm="1">
        <f t="array" aca="1" ref="AZ76" ca="1">_xll.RiskCompound(D76,G76)</f>
        <v>0</v>
      </c>
    </row>
    <row r="77" spans="1:52" x14ac:dyDescent="0.5">
      <c r="A77" s="156"/>
      <c r="B77" s="157"/>
      <c r="D77" s="211"/>
      <c r="E77" s="212"/>
      <c r="F77" s="80"/>
      <c r="G77" s="211"/>
      <c r="H77" s="185"/>
      <c r="I77" s="186">
        <f t="shared" si="4"/>
        <v>0</v>
      </c>
      <c r="K77" s="232"/>
      <c r="L77" s="182"/>
      <c r="M77" s="186">
        <f t="shared" si="5"/>
        <v>0</v>
      </c>
      <c r="O77" s="232"/>
      <c r="P77" s="182"/>
      <c r="Q77" s="186">
        <f t="shared" si="6"/>
        <v>0</v>
      </c>
      <c r="AZ77" cm="1">
        <f t="array" aca="1" ref="AZ77" ca="1">_xll.RiskCompound(D77,G77)</f>
        <v>0</v>
      </c>
    </row>
    <row r="78" spans="1:52" x14ac:dyDescent="0.5">
      <c r="A78" s="158"/>
      <c r="B78" s="159"/>
      <c r="D78" s="211"/>
      <c r="E78" s="212"/>
      <c r="F78" s="80"/>
      <c r="G78" s="211"/>
      <c r="H78" s="185"/>
      <c r="I78" s="186">
        <f t="shared" si="4"/>
        <v>0</v>
      </c>
      <c r="K78" s="232"/>
      <c r="L78" s="182"/>
      <c r="M78" s="186">
        <f t="shared" si="5"/>
        <v>0</v>
      </c>
      <c r="O78" s="232"/>
      <c r="P78" s="182"/>
      <c r="Q78" s="186">
        <f t="shared" si="6"/>
        <v>0</v>
      </c>
      <c r="AZ78" cm="1">
        <f t="array" aca="1" ref="AZ78" ca="1">_xll.RiskCompound(D78,G78)</f>
        <v>0</v>
      </c>
    </row>
    <row r="79" spans="1:52" x14ac:dyDescent="0.5">
      <c r="A79" s="156"/>
      <c r="B79" s="157"/>
      <c r="D79" s="211"/>
      <c r="E79" s="212"/>
      <c r="F79" s="80"/>
      <c r="G79" s="211"/>
      <c r="H79" s="185"/>
      <c r="I79" s="186">
        <f t="shared" si="4"/>
        <v>0</v>
      </c>
      <c r="K79" s="232"/>
      <c r="L79" s="182"/>
      <c r="M79" s="186">
        <f t="shared" si="5"/>
        <v>0</v>
      </c>
      <c r="O79" s="232"/>
      <c r="P79" s="182"/>
      <c r="Q79" s="186">
        <f t="shared" si="6"/>
        <v>0</v>
      </c>
      <c r="AZ79" cm="1">
        <f t="array" aca="1" ref="AZ79" ca="1">_xll.RiskCompound(D79,G79)</f>
        <v>0</v>
      </c>
    </row>
    <row r="80" spans="1:52" x14ac:dyDescent="0.5">
      <c r="A80" s="158"/>
      <c r="B80" s="159"/>
      <c r="D80" s="211"/>
      <c r="E80" s="212"/>
      <c r="F80" s="80"/>
      <c r="G80" s="211"/>
      <c r="H80" s="185"/>
      <c r="I80" s="186">
        <f t="shared" si="4"/>
        <v>0</v>
      </c>
      <c r="K80" s="232"/>
      <c r="L80" s="182"/>
      <c r="M80" s="186">
        <f t="shared" si="5"/>
        <v>0</v>
      </c>
      <c r="O80" s="232"/>
      <c r="P80" s="182"/>
      <c r="Q80" s="186">
        <f t="shared" si="6"/>
        <v>0</v>
      </c>
      <c r="AZ80" cm="1">
        <f t="array" aca="1" ref="AZ80" ca="1">_xll.RiskCompound(D80,G80)</f>
        <v>0</v>
      </c>
    </row>
    <row r="81" spans="1:52" x14ac:dyDescent="0.5">
      <c r="A81" s="156"/>
      <c r="B81" s="157"/>
      <c r="D81" s="211"/>
      <c r="E81" s="212"/>
      <c r="F81" s="80"/>
      <c r="G81" s="211"/>
      <c r="H81" s="185"/>
      <c r="I81" s="186">
        <f t="shared" si="4"/>
        <v>0</v>
      </c>
      <c r="K81" s="232"/>
      <c r="L81" s="182"/>
      <c r="M81" s="186">
        <f t="shared" si="5"/>
        <v>0</v>
      </c>
      <c r="O81" s="232"/>
      <c r="P81" s="182"/>
      <c r="Q81" s="186">
        <f t="shared" si="6"/>
        <v>0</v>
      </c>
      <c r="AZ81" cm="1">
        <f t="array" aca="1" ref="AZ81" ca="1">_xll.RiskCompound(D81,G81)</f>
        <v>0</v>
      </c>
    </row>
    <row r="82" spans="1:52" x14ac:dyDescent="0.5">
      <c r="A82" s="158"/>
      <c r="B82" s="159"/>
      <c r="D82" s="211"/>
      <c r="E82" s="212"/>
      <c r="F82" s="80"/>
      <c r="G82" s="211"/>
      <c r="H82" s="185"/>
      <c r="I82" s="186">
        <f t="shared" si="4"/>
        <v>0</v>
      </c>
      <c r="K82" s="232"/>
      <c r="L82" s="182"/>
      <c r="M82" s="186">
        <f t="shared" si="5"/>
        <v>0</v>
      </c>
      <c r="O82" s="232"/>
      <c r="P82" s="182"/>
      <c r="Q82" s="186">
        <f t="shared" si="6"/>
        <v>0</v>
      </c>
      <c r="AZ82" cm="1">
        <f t="array" aca="1" ref="AZ82" ca="1">_xll.RiskCompound(D82,G82)</f>
        <v>0</v>
      </c>
    </row>
    <row r="83" spans="1:52" x14ac:dyDescent="0.5">
      <c r="A83" s="156"/>
      <c r="B83" s="157"/>
      <c r="D83" s="211"/>
      <c r="E83" s="212"/>
      <c r="F83" s="80"/>
      <c r="G83" s="211"/>
      <c r="H83" s="185"/>
      <c r="I83" s="186">
        <f t="shared" si="4"/>
        <v>0</v>
      </c>
      <c r="K83" s="232"/>
      <c r="L83" s="182"/>
      <c r="M83" s="186">
        <f t="shared" si="5"/>
        <v>0</v>
      </c>
      <c r="O83" s="232"/>
      <c r="P83" s="182"/>
      <c r="Q83" s="186">
        <f t="shared" si="6"/>
        <v>0</v>
      </c>
      <c r="AZ83" cm="1">
        <f t="array" aca="1" ref="AZ83" ca="1">_xll.RiskCompound(D83,G83)</f>
        <v>0</v>
      </c>
    </row>
    <row r="84" spans="1:52" x14ac:dyDescent="0.5">
      <c r="A84" s="158"/>
      <c r="B84" s="159"/>
      <c r="D84" s="211"/>
      <c r="E84" s="212"/>
      <c r="F84" s="80"/>
      <c r="G84" s="211"/>
      <c r="H84" s="185"/>
      <c r="I84" s="186">
        <f t="shared" si="4"/>
        <v>0</v>
      </c>
      <c r="K84" s="232"/>
      <c r="L84" s="182"/>
      <c r="M84" s="186">
        <f t="shared" si="5"/>
        <v>0</v>
      </c>
      <c r="O84" s="232"/>
      <c r="P84" s="182"/>
      <c r="Q84" s="186">
        <f t="shared" si="6"/>
        <v>0</v>
      </c>
      <c r="AZ84" cm="1">
        <f t="array" aca="1" ref="AZ84" ca="1">_xll.RiskCompound(D84,G84)</f>
        <v>0</v>
      </c>
    </row>
    <row r="85" spans="1:52" x14ac:dyDescent="0.5">
      <c r="A85" s="156"/>
      <c r="B85" s="157"/>
      <c r="D85" s="211"/>
      <c r="E85" s="212"/>
      <c r="F85" s="80"/>
      <c r="G85" s="211"/>
      <c r="H85" s="185"/>
      <c r="I85" s="186">
        <f t="shared" si="4"/>
        <v>0</v>
      </c>
      <c r="K85" s="232"/>
      <c r="L85" s="182"/>
      <c r="M85" s="186">
        <f t="shared" si="5"/>
        <v>0</v>
      </c>
      <c r="O85" s="232"/>
      <c r="P85" s="182"/>
      <c r="Q85" s="186">
        <f t="shared" si="6"/>
        <v>0</v>
      </c>
      <c r="AZ85" cm="1">
        <f t="array" aca="1" ref="AZ85" ca="1">_xll.RiskCompound(D85,G85)</f>
        <v>0</v>
      </c>
    </row>
    <row r="86" spans="1:52" x14ac:dyDescent="0.5">
      <c r="A86" s="158"/>
      <c r="B86" s="159"/>
      <c r="D86" s="211"/>
      <c r="E86" s="212"/>
      <c r="F86" s="80"/>
      <c r="G86" s="211"/>
      <c r="H86" s="185"/>
      <c r="I86" s="186">
        <f t="shared" si="4"/>
        <v>0</v>
      </c>
      <c r="K86" s="232"/>
      <c r="L86" s="182"/>
      <c r="M86" s="186">
        <f t="shared" si="5"/>
        <v>0</v>
      </c>
      <c r="O86" s="232"/>
      <c r="P86" s="182"/>
      <c r="Q86" s="186">
        <f t="shared" si="6"/>
        <v>0</v>
      </c>
      <c r="AZ86" cm="1">
        <f t="array" aca="1" ref="AZ86" ca="1">_xll.RiskCompound(D86,G86)</f>
        <v>0</v>
      </c>
    </row>
    <row r="87" spans="1:52" x14ac:dyDescent="0.5">
      <c r="A87" s="156"/>
      <c r="B87" s="157"/>
      <c r="D87" s="211"/>
      <c r="E87" s="212"/>
      <c r="F87" s="80"/>
      <c r="G87" s="211"/>
      <c r="H87" s="185"/>
      <c r="I87" s="186">
        <f t="shared" si="4"/>
        <v>0</v>
      </c>
      <c r="K87" s="232"/>
      <c r="L87" s="182"/>
      <c r="M87" s="186">
        <f t="shared" si="5"/>
        <v>0</v>
      </c>
      <c r="O87" s="232"/>
      <c r="P87" s="182"/>
      <c r="Q87" s="186">
        <f t="shared" si="6"/>
        <v>0</v>
      </c>
      <c r="AZ87" cm="1">
        <f t="array" aca="1" ref="AZ87" ca="1">_xll.RiskCompound(D87,G87)</f>
        <v>0</v>
      </c>
    </row>
    <row r="88" spans="1:52" x14ac:dyDescent="0.5">
      <c r="A88" s="158"/>
      <c r="B88" s="159"/>
      <c r="D88" s="211"/>
      <c r="E88" s="212"/>
      <c r="F88" s="80"/>
      <c r="G88" s="211"/>
      <c r="H88" s="185"/>
      <c r="I88" s="186">
        <f t="shared" si="4"/>
        <v>0</v>
      </c>
      <c r="K88" s="232"/>
      <c r="L88" s="182"/>
      <c r="M88" s="186">
        <f t="shared" si="5"/>
        <v>0</v>
      </c>
      <c r="O88" s="232"/>
      <c r="P88" s="182"/>
      <c r="Q88" s="186">
        <f t="shared" si="6"/>
        <v>0</v>
      </c>
      <c r="AZ88" cm="1">
        <f t="array" aca="1" ref="AZ88" ca="1">_xll.RiskCompound(D88,G88)</f>
        <v>0</v>
      </c>
    </row>
    <row r="89" spans="1:52" x14ac:dyDescent="0.5">
      <c r="A89" s="156"/>
      <c r="B89" s="157"/>
      <c r="D89" s="211"/>
      <c r="E89" s="212"/>
      <c r="F89" s="80"/>
      <c r="G89" s="211"/>
      <c r="H89" s="185"/>
      <c r="I89" s="186">
        <f t="shared" si="4"/>
        <v>0</v>
      </c>
      <c r="K89" s="232"/>
      <c r="L89" s="182"/>
      <c r="M89" s="186">
        <f t="shared" si="5"/>
        <v>0</v>
      </c>
      <c r="O89" s="232"/>
      <c r="P89" s="182"/>
      <c r="Q89" s="186">
        <f t="shared" si="6"/>
        <v>0</v>
      </c>
      <c r="AZ89" cm="1">
        <f t="array" aca="1" ref="AZ89" ca="1">_xll.RiskCompound(D89,G89)</f>
        <v>0</v>
      </c>
    </row>
    <row r="90" spans="1:52" x14ac:dyDescent="0.5">
      <c r="A90" s="158"/>
      <c r="B90" s="159"/>
      <c r="D90" s="211"/>
      <c r="E90" s="212"/>
      <c r="F90" s="80"/>
      <c r="G90" s="211"/>
      <c r="H90" s="185"/>
      <c r="I90" s="186">
        <f t="shared" si="4"/>
        <v>0</v>
      </c>
      <c r="K90" s="232"/>
      <c r="L90" s="182"/>
      <c r="M90" s="186">
        <f t="shared" si="5"/>
        <v>0</v>
      </c>
      <c r="O90" s="232"/>
      <c r="P90" s="182"/>
      <c r="Q90" s="186">
        <f t="shared" si="6"/>
        <v>0</v>
      </c>
      <c r="AZ90" cm="1">
        <f t="array" aca="1" ref="AZ90" ca="1">_xll.RiskCompound(D90,G90)</f>
        <v>0</v>
      </c>
    </row>
    <row r="91" spans="1:52" x14ac:dyDescent="0.5">
      <c r="A91" s="156"/>
      <c r="B91" s="157"/>
      <c r="D91" s="211"/>
      <c r="E91" s="212"/>
      <c r="F91" s="80"/>
      <c r="G91" s="211"/>
      <c r="H91" s="185"/>
      <c r="I91" s="186">
        <f t="shared" si="4"/>
        <v>0</v>
      </c>
      <c r="K91" s="232"/>
      <c r="L91" s="182"/>
      <c r="M91" s="186">
        <f t="shared" si="5"/>
        <v>0</v>
      </c>
      <c r="O91" s="232"/>
      <c r="P91" s="182"/>
      <c r="Q91" s="186">
        <f t="shared" si="6"/>
        <v>0</v>
      </c>
      <c r="AZ91" cm="1">
        <f t="array" aca="1" ref="AZ91" ca="1">_xll.RiskCompound(D91,G91)</f>
        <v>0</v>
      </c>
    </row>
    <row r="92" spans="1:52" x14ac:dyDescent="0.5">
      <c r="A92" s="158"/>
      <c r="B92" s="159"/>
      <c r="D92" s="211"/>
      <c r="E92" s="212"/>
      <c r="F92" s="80"/>
      <c r="G92" s="211"/>
      <c r="H92" s="185"/>
      <c r="I92" s="186">
        <f t="shared" si="4"/>
        <v>0</v>
      </c>
      <c r="K92" s="232"/>
      <c r="L92" s="182"/>
      <c r="M92" s="186">
        <f t="shared" si="5"/>
        <v>0</v>
      </c>
      <c r="O92" s="232"/>
      <c r="P92" s="182"/>
      <c r="Q92" s="186">
        <f t="shared" si="6"/>
        <v>0</v>
      </c>
      <c r="AZ92" cm="1">
        <f t="array" aca="1" ref="AZ92" ca="1">_xll.RiskCompound(D92,G92)</f>
        <v>0</v>
      </c>
    </row>
    <row r="93" spans="1:52" x14ac:dyDescent="0.5">
      <c r="A93" s="156"/>
      <c r="B93" s="157"/>
      <c r="D93" s="211"/>
      <c r="E93" s="212"/>
      <c r="F93" s="80"/>
      <c r="G93" s="211"/>
      <c r="H93" s="185"/>
      <c r="I93" s="186">
        <f t="shared" si="4"/>
        <v>0</v>
      </c>
      <c r="K93" s="232"/>
      <c r="L93" s="182"/>
      <c r="M93" s="186">
        <f t="shared" si="5"/>
        <v>0</v>
      </c>
      <c r="O93" s="232"/>
      <c r="P93" s="182"/>
      <c r="Q93" s="186">
        <f t="shared" si="6"/>
        <v>0</v>
      </c>
      <c r="AZ93" cm="1">
        <f t="array" aca="1" ref="AZ93" ca="1">_xll.RiskCompound(D93,G93)</f>
        <v>0</v>
      </c>
    </row>
    <row r="94" spans="1:52" x14ac:dyDescent="0.5">
      <c r="A94" s="158"/>
      <c r="B94" s="159"/>
      <c r="D94" s="211"/>
      <c r="E94" s="212"/>
      <c r="F94" s="80"/>
      <c r="G94" s="211"/>
      <c r="H94" s="185"/>
      <c r="I94" s="186">
        <f t="shared" si="4"/>
        <v>0</v>
      </c>
      <c r="K94" s="232"/>
      <c r="L94" s="182"/>
      <c r="M94" s="186">
        <f t="shared" si="5"/>
        <v>0</v>
      </c>
      <c r="O94" s="232"/>
      <c r="P94" s="182"/>
      <c r="Q94" s="186">
        <f t="shared" si="6"/>
        <v>0</v>
      </c>
      <c r="AZ94" cm="1">
        <f t="array" aca="1" ref="AZ94" ca="1">_xll.RiskCompound(D94,G94)</f>
        <v>0</v>
      </c>
    </row>
    <row r="95" spans="1:52" x14ac:dyDescent="0.5">
      <c r="A95" s="156"/>
      <c r="B95" s="157"/>
      <c r="D95" s="211"/>
      <c r="E95" s="212"/>
      <c r="F95" s="80"/>
      <c r="G95" s="211"/>
      <c r="H95" s="185"/>
      <c r="I95" s="186">
        <f t="shared" si="4"/>
        <v>0</v>
      </c>
      <c r="K95" s="232"/>
      <c r="L95" s="182"/>
      <c r="M95" s="186">
        <f t="shared" si="5"/>
        <v>0</v>
      </c>
      <c r="O95" s="232"/>
      <c r="P95" s="182"/>
      <c r="Q95" s="186">
        <f t="shared" si="6"/>
        <v>0</v>
      </c>
      <c r="AZ95" cm="1">
        <f t="array" aca="1" ref="AZ95" ca="1">_xll.RiskCompound(D95,G95)</f>
        <v>0</v>
      </c>
    </row>
    <row r="96" spans="1:52" x14ac:dyDescent="0.5">
      <c r="A96" s="158"/>
      <c r="B96" s="159"/>
      <c r="D96" s="211"/>
      <c r="E96" s="212"/>
      <c r="F96" s="80"/>
      <c r="G96" s="211"/>
      <c r="H96" s="185"/>
      <c r="I96" s="186">
        <f t="shared" si="4"/>
        <v>0</v>
      </c>
      <c r="K96" s="232"/>
      <c r="L96" s="182"/>
      <c r="M96" s="186">
        <f t="shared" si="5"/>
        <v>0</v>
      </c>
      <c r="O96" s="232"/>
      <c r="P96" s="182"/>
      <c r="Q96" s="186">
        <f t="shared" si="6"/>
        <v>0</v>
      </c>
      <c r="AZ96" cm="1">
        <f t="array" aca="1" ref="AZ96" ca="1">_xll.RiskCompound(D96,G96)</f>
        <v>0</v>
      </c>
    </row>
    <row r="97" spans="1:52" x14ac:dyDescent="0.5">
      <c r="A97" s="156"/>
      <c r="B97" s="157"/>
      <c r="D97" s="211"/>
      <c r="E97" s="212"/>
      <c r="F97" s="80"/>
      <c r="G97" s="211"/>
      <c r="H97" s="185"/>
      <c r="I97" s="186">
        <f t="shared" si="4"/>
        <v>0</v>
      </c>
      <c r="K97" s="232"/>
      <c r="L97" s="182"/>
      <c r="M97" s="186">
        <f t="shared" si="5"/>
        <v>0</v>
      </c>
      <c r="O97" s="232"/>
      <c r="P97" s="182"/>
      <c r="Q97" s="186">
        <f t="shared" si="6"/>
        <v>0</v>
      </c>
      <c r="AZ97" cm="1">
        <f t="array" aca="1" ref="AZ97" ca="1">_xll.RiskCompound(D97,G97)</f>
        <v>0</v>
      </c>
    </row>
    <row r="98" spans="1:52" x14ac:dyDescent="0.5">
      <c r="A98" s="158"/>
      <c r="B98" s="159"/>
      <c r="D98" s="211"/>
      <c r="E98" s="212"/>
      <c r="F98" s="80"/>
      <c r="G98" s="211"/>
      <c r="H98" s="185"/>
      <c r="I98" s="186">
        <f t="shared" si="4"/>
        <v>0</v>
      </c>
      <c r="K98" s="232"/>
      <c r="L98" s="182"/>
      <c r="M98" s="186">
        <f t="shared" si="5"/>
        <v>0</v>
      </c>
      <c r="O98" s="232"/>
      <c r="P98" s="182"/>
      <c r="Q98" s="186">
        <f t="shared" si="6"/>
        <v>0</v>
      </c>
      <c r="AZ98" cm="1">
        <f t="array" aca="1" ref="AZ98" ca="1">_xll.RiskCompound(D98,G98)</f>
        <v>0</v>
      </c>
    </row>
    <row r="99" spans="1:52" x14ac:dyDescent="0.5">
      <c r="A99" s="156"/>
      <c r="B99" s="157"/>
      <c r="D99" s="211"/>
      <c r="E99" s="212"/>
      <c r="F99" s="80"/>
      <c r="G99" s="211"/>
      <c r="H99" s="185"/>
      <c r="I99" s="186">
        <f t="shared" si="4"/>
        <v>0</v>
      </c>
      <c r="K99" s="232"/>
      <c r="L99" s="182"/>
      <c r="M99" s="186">
        <f t="shared" si="5"/>
        <v>0</v>
      </c>
      <c r="O99" s="232"/>
      <c r="P99" s="182"/>
      <c r="Q99" s="186">
        <f t="shared" si="6"/>
        <v>0</v>
      </c>
      <c r="AZ99" cm="1">
        <f t="array" aca="1" ref="AZ99" ca="1">_xll.RiskCompound(D99,G99)</f>
        <v>0</v>
      </c>
    </row>
    <row r="100" spans="1:52" x14ac:dyDescent="0.5">
      <c r="A100" s="158"/>
      <c r="B100" s="159"/>
      <c r="D100" s="211"/>
      <c r="E100" s="212"/>
      <c r="F100" s="80"/>
      <c r="G100" s="211"/>
      <c r="H100" s="185"/>
      <c r="I100" s="186">
        <f t="shared" si="4"/>
        <v>0</v>
      </c>
      <c r="K100" s="232"/>
      <c r="L100" s="182"/>
      <c r="M100" s="186">
        <f t="shared" si="5"/>
        <v>0</v>
      </c>
      <c r="O100" s="232"/>
      <c r="P100" s="182"/>
      <c r="Q100" s="186">
        <f t="shared" si="6"/>
        <v>0</v>
      </c>
      <c r="AZ100" cm="1">
        <f t="array" aca="1" ref="AZ100" ca="1">_xll.RiskCompound(D100,G100)</f>
        <v>0</v>
      </c>
    </row>
    <row r="101" spans="1:52" x14ac:dyDescent="0.5">
      <c r="A101" s="156"/>
      <c r="B101" s="157"/>
      <c r="D101" s="211"/>
      <c r="E101" s="212"/>
      <c r="F101" s="80"/>
      <c r="G101" s="211"/>
      <c r="H101" s="185"/>
      <c r="I101" s="186">
        <f t="shared" si="4"/>
        <v>0</v>
      </c>
      <c r="K101" s="232"/>
      <c r="L101" s="182"/>
      <c r="M101" s="186">
        <f t="shared" si="5"/>
        <v>0</v>
      </c>
      <c r="O101" s="232"/>
      <c r="P101" s="182"/>
      <c r="Q101" s="186">
        <f t="shared" si="6"/>
        <v>0</v>
      </c>
      <c r="AZ101" cm="1">
        <f t="array" aca="1" ref="AZ101" ca="1">_xll.RiskCompound(D101,G101)</f>
        <v>0</v>
      </c>
    </row>
    <row r="102" spans="1:52" x14ac:dyDescent="0.5">
      <c r="A102" s="158"/>
      <c r="B102" s="159"/>
      <c r="D102" s="211"/>
      <c r="E102" s="212"/>
      <c r="F102" s="80"/>
      <c r="G102" s="211"/>
      <c r="H102" s="185"/>
      <c r="I102" s="186">
        <f t="shared" si="4"/>
        <v>0</v>
      </c>
      <c r="K102" s="232"/>
      <c r="L102" s="182"/>
      <c r="M102" s="186">
        <f t="shared" si="5"/>
        <v>0</v>
      </c>
      <c r="O102" s="232"/>
      <c r="P102" s="182"/>
      <c r="Q102" s="186">
        <f t="shared" si="6"/>
        <v>0</v>
      </c>
      <c r="AZ102" cm="1">
        <f t="array" aca="1" ref="AZ102" ca="1">_xll.RiskCompound(D102,G102)</f>
        <v>0</v>
      </c>
    </row>
    <row r="103" spans="1:52" x14ac:dyDescent="0.5">
      <c r="A103" s="156"/>
      <c r="B103" s="157"/>
      <c r="D103" s="211"/>
      <c r="E103" s="212"/>
      <c r="F103" s="80"/>
      <c r="G103" s="211"/>
      <c r="H103" s="185"/>
      <c r="I103" s="186">
        <f t="shared" si="4"/>
        <v>0</v>
      </c>
      <c r="K103" s="232"/>
      <c r="L103" s="182"/>
      <c r="M103" s="186">
        <f t="shared" si="5"/>
        <v>0</v>
      </c>
      <c r="O103" s="232"/>
      <c r="P103" s="182"/>
      <c r="Q103" s="186">
        <f t="shared" si="6"/>
        <v>0</v>
      </c>
      <c r="AZ103" cm="1">
        <f t="array" aca="1" ref="AZ103" ca="1">_xll.RiskCompound(D103,G103)</f>
        <v>0</v>
      </c>
    </row>
    <row r="104" spans="1:52" x14ac:dyDescent="0.5">
      <c r="A104" s="158"/>
      <c r="B104" s="159"/>
      <c r="D104" s="211"/>
      <c r="E104" s="212"/>
      <c r="F104" s="80"/>
      <c r="G104" s="211"/>
      <c r="H104" s="185"/>
      <c r="I104" s="186">
        <f t="shared" si="4"/>
        <v>0</v>
      </c>
      <c r="K104" s="232"/>
      <c r="L104" s="182"/>
      <c r="M104" s="186">
        <f t="shared" si="5"/>
        <v>0</v>
      </c>
      <c r="O104" s="232"/>
      <c r="P104" s="182"/>
      <c r="Q104" s="186">
        <f t="shared" si="6"/>
        <v>0</v>
      </c>
      <c r="AZ104" cm="1">
        <f t="array" aca="1" ref="AZ104" ca="1">_xll.RiskCompound(D104,G104)</f>
        <v>0</v>
      </c>
    </row>
    <row r="105" spans="1:52" x14ac:dyDescent="0.5">
      <c r="A105" s="156"/>
      <c r="B105" s="157"/>
      <c r="D105" s="211"/>
      <c r="E105" s="212"/>
      <c r="F105" s="80"/>
      <c r="G105" s="211"/>
      <c r="H105" s="185"/>
      <c r="I105" s="186">
        <f t="shared" si="4"/>
        <v>0</v>
      </c>
      <c r="K105" s="232"/>
      <c r="L105" s="182"/>
      <c r="M105" s="186">
        <f t="shared" si="5"/>
        <v>0</v>
      </c>
      <c r="O105" s="232"/>
      <c r="P105" s="182"/>
      <c r="Q105" s="186">
        <f t="shared" si="6"/>
        <v>0</v>
      </c>
      <c r="AZ105" cm="1">
        <f t="array" aca="1" ref="AZ105" ca="1">_xll.RiskCompound(D105,G105)</f>
        <v>0</v>
      </c>
    </row>
    <row r="106" spans="1:52" x14ac:dyDescent="0.5">
      <c r="A106" s="158"/>
      <c r="B106" s="159"/>
      <c r="D106" s="211"/>
      <c r="E106" s="212"/>
      <c r="F106" s="80"/>
      <c r="G106" s="211"/>
      <c r="H106" s="185"/>
      <c r="I106" s="186">
        <f t="shared" si="4"/>
        <v>0</v>
      </c>
      <c r="K106" s="232"/>
      <c r="L106" s="182"/>
      <c r="M106" s="186">
        <f t="shared" si="5"/>
        <v>0</v>
      </c>
      <c r="O106" s="232"/>
      <c r="P106" s="182"/>
      <c r="Q106" s="186">
        <f t="shared" si="6"/>
        <v>0</v>
      </c>
      <c r="AZ106" cm="1">
        <f t="array" aca="1" ref="AZ106" ca="1">_xll.RiskCompound(D106,G106)</f>
        <v>0</v>
      </c>
    </row>
    <row r="107" spans="1:52" x14ac:dyDescent="0.5">
      <c r="A107" s="160"/>
      <c r="B107" s="157"/>
      <c r="D107" s="211"/>
      <c r="E107" s="212"/>
      <c r="F107" s="80"/>
      <c r="G107" s="211"/>
      <c r="H107" s="185"/>
      <c r="I107" s="186">
        <f t="shared" si="4"/>
        <v>0</v>
      </c>
      <c r="K107" s="232"/>
      <c r="L107" s="182"/>
      <c r="M107" s="186">
        <f t="shared" si="5"/>
        <v>0</v>
      </c>
      <c r="O107" s="232"/>
      <c r="P107" s="182"/>
      <c r="Q107" s="186">
        <f t="shared" si="6"/>
        <v>0</v>
      </c>
      <c r="AZ107" cm="1">
        <f t="array" aca="1" ref="AZ107" ca="1">_xll.RiskCompound(D107,G107)</f>
        <v>0</v>
      </c>
    </row>
    <row r="108" spans="1:52" ht="14.7" thickBot="1" x14ac:dyDescent="0.55000000000000004">
      <c r="A108" s="161"/>
      <c r="B108" s="162"/>
      <c r="D108" s="213"/>
      <c r="E108" s="214"/>
      <c r="F108" s="80"/>
      <c r="G108" s="213"/>
      <c r="H108" s="187"/>
      <c r="I108" s="188">
        <f t="shared" si="4"/>
        <v>0</v>
      </c>
      <c r="K108" s="233"/>
      <c r="L108" s="191"/>
      <c r="M108" s="188">
        <f t="shared" si="5"/>
        <v>0</v>
      </c>
      <c r="O108" s="233"/>
      <c r="P108" s="191"/>
      <c r="Q108" s="188">
        <f t="shared" si="6"/>
        <v>0</v>
      </c>
      <c r="AZ108" cm="1">
        <f t="array" aca="1" ref="AZ108" ca="1">_xll.RiskCompound(D108,G108)</f>
        <v>0</v>
      </c>
    </row>
    <row r="109" spans="1:52" x14ac:dyDescent="0.5">
      <c r="D109" t="s">
        <v>313</v>
      </c>
    </row>
  </sheetData>
  <sheetProtection sheet="1" objects="1" scenarios="1" selectLockedCells="1"/>
  <mergeCells count="5">
    <mergeCell ref="O7:Q7"/>
    <mergeCell ref="D7:D8"/>
    <mergeCell ref="E7:E8"/>
    <mergeCell ref="K7:M7"/>
    <mergeCell ref="G7:I7"/>
  </mergeCells>
  <conditionalFormatting sqref="D10 G10 X14 D15 G15 K15 D17:D18 G17:G18 X18 D20 G20 K20 K23 D23:D25 G23:G25 D27 K39 D48 G49 D55:D56 O56 G57 AZ9:AZ108 D30:E30 G8 G30">
    <cfRule type="expression" dxfId="53" priority="1" stopIfTrue="1">
      <formula>RiskColorCellsSimOutput</formula>
    </cfRule>
    <cfRule type="expression" dxfId="52" priority="2" stopIfTrue="1">
      <formula>RiskColorCellsSimInput</formula>
    </cfRule>
    <cfRule type="expression" dxfId="51" priority="3" stopIfTrue="1">
      <formula>RiskColorCellsSimStatistics</formula>
    </cfRule>
  </conditionalFormatting>
  <dataValidations count="1">
    <dataValidation type="list" allowBlank="1" showInputMessage="1" showErrorMessage="1" errorTitle="Input Warning!" error="Risk Type can only be &quot;Threat&quot; or &quot;Opportunity&quot;." sqref="E9:E108" xr:uid="{4C7972FC-7633-40DB-93AE-4D6C3F5A147B}">
      <formula1>"Threat,Opportunity"</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errorTitle="Input Warning!" error="Affected phase entries must be selected from the provided list of project phases." xr:uid="{D023D3A7-D761-453F-BA78-D7CFCCF58FD9}">
          <x14:formula1>
            <xm:f>'1-Hidden'!$A$56:$A$65</xm:f>
          </x14:formula1>
          <xm:sqref>H9:H108</xm:sqref>
        </x14:dataValidation>
        <x14:dataValidation type="list" allowBlank="1" showInputMessage="1" showErrorMessage="1" errorTitle="Input Warning!" error="Affected phase entries must be selected from the provided list of project phases." xr:uid="{4991BD31-F307-4366-A6AA-F34B6919FA5D}">
          <x14:formula1>
            <xm:f>'1-Hidden'!$A$68:$A$78</xm:f>
          </x14:formula1>
          <xm:sqref>L9:L108</xm:sqref>
        </x14:dataValidation>
        <x14:dataValidation type="list" allowBlank="1" showInputMessage="1" showErrorMessage="1" xr:uid="{6AAEBAC9-704E-4017-A19A-63989B7552DE}">
          <x14:formula1>
            <xm:f>'1-Hidden'!$A$68:$A$78</xm:f>
          </x14:formula1>
          <xm:sqref>P9:P108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81248-138B-4768-ABC8-2B3F09A76BFE}">
  <sheetPr codeName="FullDashboard"/>
  <dimension ref="A1:Y40"/>
  <sheetViews>
    <sheetView showGridLines="0" showRowColHeaders="0" topLeftCell="A6" zoomScale="71" zoomScaleNormal="71" workbookViewId="0">
      <selection activeCell="E19" sqref="E19"/>
    </sheetView>
  </sheetViews>
  <sheetFormatPr defaultRowHeight="14.35" x14ac:dyDescent="0.5"/>
  <cols>
    <col min="1" max="1" width="44.52734375" customWidth="1"/>
    <col min="2" max="2" width="45.8203125" customWidth="1"/>
    <col min="3" max="3" width="15.46875" bestFit="1" customWidth="1"/>
    <col min="4" max="4" width="19.17578125" customWidth="1"/>
    <col min="5" max="5" width="14.52734375" customWidth="1"/>
    <col min="6" max="6" width="16.17578125" bestFit="1" customWidth="1"/>
    <col min="7" max="7" width="20.52734375" bestFit="1" customWidth="1"/>
    <col min="8" max="8" width="20.05859375" bestFit="1" customWidth="1"/>
    <col min="9" max="9" width="15.46875" bestFit="1" customWidth="1"/>
    <col min="10" max="10" width="19" customWidth="1"/>
    <col min="11" max="11" width="15.46875" bestFit="1" customWidth="1"/>
    <col min="12" max="12" width="15.8203125" bestFit="1" customWidth="1"/>
    <col min="13" max="13" width="18.29296875" bestFit="1" customWidth="1"/>
  </cols>
  <sheetData>
    <row r="1" spans="1:25" s="49" customFormat="1" ht="35.35" x14ac:dyDescent="1.05">
      <c r="B1" s="49" t="s">
        <v>349</v>
      </c>
    </row>
    <row r="2" spans="1:25" s="58" customFormat="1" ht="34" customHeight="1" x14ac:dyDescent="1.05">
      <c r="B2" s="58" t="s">
        <v>253</v>
      </c>
    </row>
    <row r="3" spans="1:25" ht="15.75" hidden="1" customHeight="1" x14ac:dyDescent="0.5">
      <c r="B3" s="59" t="s">
        <v>228</v>
      </c>
    </row>
    <row r="4" spans="1:25" ht="52" hidden="1" x14ac:dyDescent="0.5">
      <c r="B4" s="60" t="s">
        <v>229</v>
      </c>
      <c r="C4" s="61"/>
      <c r="E4" s="62"/>
      <c r="F4" s="62"/>
    </row>
    <row r="6" spans="1:25" ht="18" thickBot="1" x14ac:dyDescent="0.6">
      <c r="A6" s="63" t="s">
        <v>314</v>
      </c>
      <c r="B6" s="63"/>
      <c r="C6" s="63"/>
      <c r="D6" s="63"/>
      <c r="E6" s="56"/>
      <c r="F6" s="56"/>
      <c r="G6" s="56"/>
      <c r="H6" s="56"/>
      <c r="I6" s="56"/>
      <c r="J6" s="56"/>
      <c r="K6" s="56"/>
      <c r="L6" s="56"/>
      <c r="M6" s="56"/>
    </row>
    <row r="7" spans="1:25" ht="18" thickBot="1" x14ac:dyDescent="0.6">
      <c r="A7" s="205" t="s">
        <v>16</v>
      </c>
      <c r="B7" s="206" t="s">
        <v>230</v>
      </c>
      <c r="C7" s="201"/>
      <c r="D7" s="202"/>
      <c r="E7" s="201"/>
      <c r="F7" s="201" t="s">
        <v>231</v>
      </c>
      <c r="G7" s="202"/>
      <c r="H7" s="201"/>
      <c r="I7" s="201" t="s">
        <v>232</v>
      </c>
      <c r="J7" s="201"/>
      <c r="K7" s="202"/>
      <c r="L7" s="221"/>
      <c r="M7" s="221"/>
      <c r="N7" s="222"/>
      <c r="O7" s="222"/>
      <c r="P7" s="222"/>
      <c r="Q7" s="222"/>
      <c r="R7" s="222"/>
      <c r="S7" s="222"/>
      <c r="T7" s="222"/>
      <c r="U7" s="222"/>
      <c r="V7" s="222"/>
    </row>
    <row r="8" spans="1:25" ht="36" customHeight="1" x14ac:dyDescent="0.55000000000000004">
      <c r="A8" s="207"/>
      <c r="B8" s="208" t="s">
        <v>233</v>
      </c>
      <c r="C8" s="203" t="s">
        <v>92</v>
      </c>
      <c r="D8" s="204" t="s">
        <v>323</v>
      </c>
      <c r="E8" s="208" t="s">
        <v>233</v>
      </c>
      <c r="F8" s="203" t="s">
        <v>92</v>
      </c>
      <c r="G8" s="204" t="s">
        <v>235</v>
      </c>
      <c r="H8" s="208" t="s">
        <v>233</v>
      </c>
      <c r="I8" s="203" t="s">
        <v>92</v>
      </c>
      <c r="J8" s="203" t="s">
        <v>234</v>
      </c>
      <c r="K8" s="204" t="s">
        <v>236</v>
      </c>
      <c r="L8" s="221"/>
      <c r="M8" s="221"/>
      <c r="N8" s="222"/>
      <c r="O8" s="222"/>
      <c r="P8" s="222"/>
      <c r="Q8" s="222"/>
      <c r="R8" s="222"/>
      <c r="S8" s="222"/>
      <c r="T8" s="222"/>
      <c r="U8" s="222"/>
      <c r="V8" s="222"/>
      <c r="W8" s="220"/>
      <c r="X8" s="220"/>
      <c r="Y8" s="220"/>
    </row>
    <row r="9" spans="1:25" ht="17.350000000000001" x14ac:dyDescent="0.5">
      <c r="A9" s="64" t="s">
        <v>23</v>
      </c>
      <c r="B9" s="84">
        <f>'1 - Project Structuring'!D99</f>
        <v>0</v>
      </c>
      <c r="C9" s="86">
        <f>'1 - Project Structuring'!F99</f>
        <v>0</v>
      </c>
      <c r="D9" s="87">
        <f>'1 - Project Structuring'!F85</f>
        <v>0</v>
      </c>
      <c r="E9" s="84">
        <f>SUMIF('3 - Risk Assessment'!$H$9:$H$108,A9,'3 - Risk Assessment'!$I$9:$I$108)</f>
        <v>0</v>
      </c>
      <c r="F9" s="84">
        <f>SUMIF('3 - Risk Assessment'!$L$9:$L$108,A9,'3 - Risk Assessment'!$M$9:$M$108)</f>
        <v>0</v>
      </c>
      <c r="G9" s="84">
        <f>SUMIF('3 - Risk Assessment'!$P$9:$P$108,A9,'3 - Risk Assessment'!$Q$9:$Q$108)</f>
        <v>0</v>
      </c>
      <c r="H9" s="84">
        <f>B9+E9</f>
        <v>0</v>
      </c>
      <c r="I9" s="89">
        <f>C9+F9</f>
        <v>0</v>
      </c>
      <c r="J9" s="89">
        <f>D9+G9</f>
        <v>0</v>
      </c>
      <c r="K9" s="89">
        <f t="shared" ref="K9:K17" si="0">J9+H9</f>
        <v>0</v>
      </c>
      <c r="L9" s="221"/>
      <c r="M9" s="221" t="s">
        <v>244</v>
      </c>
      <c r="N9" s="222"/>
      <c r="O9" s="222"/>
      <c r="P9" s="222"/>
      <c r="Q9" s="221">
        <v>0</v>
      </c>
      <c r="R9" s="221">
        <v>0</v>
      </c>
      <c r="S9" s="222"/>
      <c r="T9" s="222"/>
      <c r="U9" s="222"/>
      <c r="V9" s="222"/>
      <c r="W9" s="220"/>
      <c r="X9" s="220"/>
      <c r="Y9" s="220"/>
    </row>
    <row r="10" spans="1:25" ht="17.350000000000001" x14ac:dyDescent="0.5">
      <c r="A10" s="64" t="s">
        <v>24</v>
      </c>
      <c r="B10" s="84">
        <f>'1 - Project Structuring'!D100</f>
        <v>0</v>
      </c>
      <c r="C10" s="86">
        <f>'1 - Project Structuring'!F100</f>
        <v>0</v>
      </c>
      <c r="D10" s="87">
        <f>'1 - Project Structuring'!F86</f>
        <v>0</v>
      </c>
      <c r="E10" s="84">
        <f>SUMIF('3 - Risk Assessment'!$H$9:$H$108,A10,'3 - Risk Assessment'!$I$9:$I$108)</f>
        <v>0</v>
      </c>
      <c r="F10" s="84">
        <f>SUMIF('3 - Risk Assessment'!$L$9:$L$108,A10,'3 - Risk Assessment'!$M$9:$M$108)</f>
        <v>0</v>
      </c>
      <c r="G10" s="84">
        <f>SUMIF('3 - Risk Assessment'!$P$9:$P$108,A10,'3 - Risk Assessment'!$Q$9:$Q$108)</f>
        <v>0</v>
      </c>
      <c r="H10" s="84">
        <f t="shared" ref="H10:H18" si="1">B10+E10</f>
        <v>0</v>
      </c>
      <c r="I10" s="89">
        <f t="shared" ref="I10:I18" si="2">C10+F10</f>
        <v>0</v>
      </c>
      <c r="J10" s="89">
        <f t="shared" ref="J10:J18" si="3">D10+G10</f>
        <v>0</v>
      </c>
      <c r="K10" s="89">
        <f t="shared" si="0"/>
        <v>0</v>
      </c>
      <c r="L10" s="221"/>
      <c r="M10" s="221" t="s">
        <v>245</v>
      </c>
      <c r="N10" s="222"/>
      <c r="O10" s="222"/>
      <c r="P10" s="222"/>
      <c r="Q10" s="221">
        <v>0</v>
      </c>
      <c r="R10" s="221">
        <v>0</v>
      </c>
      <c r="S10" s="222"/>
      <c r="T10" s="222"/>
      <c r="U10" s="222"/>
      <c r="V10" s="222"/>
      <c r="W10" s="220"/>
      <c r="X10" s="220"/>
      <c r="Y10" s="220"/>
    </row>
    <row r="11" spans="1:25" ht="17.350000000000001" x14ac:dyDescent="0.5">
      <c r="A11" s="65" t="s">
        <v>26</v>
      </c>
      <c r="B11" s="84">
        <f>'1 - Project Structuring'!D101</f>
        <v>1.19</v>
      </c>
      <c r="C11" s="86">
        <f>'1 - Project Structuring'!F101</f>
        <v>12</v>
      </c>
      <c r="D11" s="87">
        <f>'1 - Project Structuring'!F87</f>
        <v>0</v>
      </c>
      <c r="E11" s="84">
        <f>SUMIF('3 - Risk Assessment'!$H$9:$H$108,A11,'3 - Risk Assessment'!$I$9:$I$108)</f>
        <v>0.13125000000000001</v>
      </c>
      <c r="F11" s="84">
        <f ca="1">SUMIF('3 - Risk Assessment'!$L$9:$L$108,A11,'3 - Risk Assessment'!$M$9:$M$108)</f>
        <v>1.9375</v>
      </c>
      <c r="G11" s="84">
        <f>SUMIF('3 - Risk Assessment'!$P$9:$P$108,A11,'3 - Risk Assessment'!$Q$9:$Q$108)</f>
        <v>0</v>
      </c>
      <c r="H11" s="84">
        <f t="shared" si="1"/>
        <v>1.32125</v>
      </c>
      <c r="I11" s="89">
        <f t="shared" ca="1" si="2"/>
        <v>13.9375</v>
      </c>
      <c r="J11" s="89">
        <f t="shared" si="3"/>
        <v>0</v>
      </c>
      <c r="K11" s="89">
        <f t="shared" si="0"/>
        <v>1.32125</v>
      </c>
      <c r="L11" s="221"/>
      <c r="M11" s="221" t="s">
        <v>246</v>
      </c>
      <c r="N11" s="222"/>
      <c r="O11" s="222"/>
      <c r="P11" s="222"/>
      <c r="Q11" s="221">
        <v>0.13125000000000001</v>
      </c>
      <c r="R11" s="221">
        <v>1.9375</v>
      </c>
      <c r="S11" s="222"/>
      <c r="T11" s="222"/>
      <c r="U11" s="222"/>
      <c r="V11" s="222"/>
      <c r="W11" s="220"/>
      <c r="X11" s="220"/>
      <c r="Y11" s="220"/>
    </row>
    <row r="12" spans="1:25" ht="17.350000000000001" x14ac:dyDescent="0.5">
      <c r="A12" s="64" t="s">
        <v>27</v>
      </c>
      <c r="B12" s="84">
        <f>'1 - Project Structuring'!D102</f>
        <v>0</v>
      </c>
      <c r="C12" s="86">
        <f>'1 - Project Structuring'!F102</f>
        <v>6</v>
      </c>
      <c r="D12" s="87">
        <f>'1 - Project Structuring'!F88</f>
        <v>0</v>
      </c>
      <c r="E12" s="84">
        <f>SUMIF('3 - Risk Assessment'!$H$9:$H$108,A12,'3 - Risk Assessment'!$I$9:$I$108)</f>
        <v>0</v>
      </c>
      <c r="F12" s="84">
        <f>SUMIF('3 - Risk Assessment'!$L$9:$L$108,A12,'3 - Risk Assessment'!$M$9:$M$108)</f>
        <v>0.3125</v>
      </c>
      <c r="G12" s="84">
        <f>SUMIF('3 - Risk Assessment'!$P$9:$P$108,A12,'3 - Risk Assessment'!$Q$9:$Q$108)</f>
        <v>0</v>
      </c>
      <c r="H12" s="84">
        <f t="shared" si="1"/>
        <v>0</v>
      </c>
      <c r="I12" s="89">
        <f t="shared" si="2"/>
        <v>6.3125</v>
      </c>
      <c r="J12" s="89">
        <f t="shared" si="3"/>
        <v>0</v>
      </c>
      <c r="K12" s="89">
        <f t="shared" si="0"/>
        <v>0</v>
      </c>
      <c r="L12" s="221"/>
      <c r="M12" s="221" t="s">
        <v>247</v>
      </c>
      <c r="N12" s="222"/>
      <c r="O12" s="222"/>
      <c r="P12" s="222"/>
      <c r="Q12" s="221">
        <v>0</v>
      </c>
      <c r="R12" s="221">
        <v>0.3125</v>
      </c>
      <c r="S12" s="222"/>
      <c r="T12" s="222"/>
      <c r="U12" s="222"/>
      <c r="V12" s="222"/>
      <c r="W12" s="220"/>
      <c r="X12" s="220"/>
      <c r="Y12" s="220"/>
    </row>
    <row r="13" spans="1:25" ht="17.350000000000001" x14ac:dyDescent="0.5">
      <c r="A13" s="64" t="s">
        <v>29</v>
      </c>
      <c r="B13" s="84">
        <f>'1 - Project Structuring'!D103</f>
        <v>3</v>
      </c>
      <c r="C13" s="86">
        <f>'1 - Project Structuring'!F103</f>
        <v>12</v>
      </c>
      <c r="D13" s="87">
        <f>'1 - Project Structuring'!F89</f>
        <v>0.2</v>
      </c>
      <c r="E13" s="84">
        <f ca="1">SUMIF('3 - Risk Assessment'!$H$9:$H$108,A13,'3 - Risk Assessment'!$I$9:$I$108)</f>
        <v>2.6250000000000004</v>
      </c>
      <c r="F13" s="84">
        <f ca="1">SUMIF('3 - Risk Assessment'!$L$9:$L$108,A13,'3 - Risk Assessment'!$M$9:$M$108)</f>
        <v>1.5</v>
      </c>
      <c r="G13" s="84">
        <f>SUMIF('3 - Risk Assessment'!$P$9:$P$108,A13,'3 - Risk Assessment'!$Q$9:$Q$108)</f>
        <v>0</v>
      </c>
      <c r="H13" s="84">
        <f t="shared" ca="1" si="1"/>
        <v>5.625</v>
      </c>
      <c r="I13" s="89">
        <f t="shared" ca="1" si="2"/>
        <v>13.5</v>
      </c>
      <c r="J13" s="89">
        <f t="shared" si="3"/>
        <v>0.2</v>
      </c>
      <c r="K13" s="89">
        <f t="shared" ca="1" si="0"/>
        <v>5.8250000000000002</v>
      </c>
      <c r="L13" s="221"/>
      <c r="M13" s="221" t="s">
        <v>248</v>
      </c>
      <c r="N13" s="222"/>
      <c r="O13" s="222"/>
      <c r="P13" s="222"/>
      <c r="Q13" s="221">
        <v>2.6250000000000004</v>
      </c>
      <c r="R13" s="221">
        <v>1.5</v>
      </c>
      <c r="S13" s="222"/>
      <c r="T13" s="222"/>
      <c r="U13" s="222">
        <v>1.125</v>
      </c>
      <c r="V13" s="222"/>
      <c r="W13" s="220"/>
      <c r="X13" s="220"/>
      <c r="Y13" s="220"/>
    </row>
    <row r="14" spans="1:25" ht="17.350000000000001" x14ac:dyDescent="0.5">
      <c r="A14" s="64" t="s">
        <v>32</v>
      </c>
      <c r="B14" s="84">
        <f>'1 - Project Structuring'!D104</f>
        <v>0</v>
      </c>
      <c r="C14" s="86">
        <f>'1 - Project Structuring'!F104</f>
        <v>6</v>
      </c>
      <c r="D14" s="87">
        <f>'1 - Project Structuring'!F90</f>
        <v>0</v>
      </c>
      <c r="E14" s="84">
        <f>SUMIF('3 - Risk Assessment'!$H$9:$H$108,A14,'3 - Risk Assessment'!$I$9:$I$108)</f>
        <v>0</v>
      </c>
      <c r="F14" s="84">
        <f>SUMIF('3 - Risk Assessment'!$L$9:$L$108,A14,'3 - Risk Assessment'!$M$9:$M$108)</f>
        <v>0.75000000000000011</v>
      </c>
      <c r="G14" s="84">
        <f>SUMIF('3 - Risk Assessment'!$P$9:$P$108,A14,'3 - Risk Assessment'!$Q$9:$Q$108)</f>
        <v>0</v>
      </c>
      <c r="H14" s="84">
        <f t="shared" si="1"/>
        <v>0</v>
      </c>
      <c r="I14" s="89">
        <f t="shared" si="2"/>
        <v>6.75</v>
      </c>
      <c r="J14" s="89">
        <f t="shared" si="3"/>
        <v>0</v>
      </c>
      <c r="K14" s="89">
        <f t="shared" si="0"/>
        <v>0</v>
      </c>
      <c r="L14" s="221"/>
      <c r="M14" s="221" t="s">
        <v>249</v>
      </c>
      <c r="N14" s="222"/>
      <c r="O14" s="222"/>
      <c r="P14" s="222"/>
      <c r="Q14" s="221">
        <v>0</v>
      </c>
      <c r="R14" s="221">
        <v>0.75000000000000011</v>
      </c>
      <c r="S14" s="222"/>
      <c r="T14" s="222"/>
      <c r="U14" s="222">
        <v>0.75000000000000011</v>
      </c>
      <c r="V14" s="222"/>
      <c r="W14" s="220"/>
      <c r="X14" s="220"/>
      <c r="Y14" s="220"/>
    </row>
    <row r="15" spans="1:25" ht="17.350000000000001" x14ac:dyDescent="0.5">
      <c r="A15" s="64" t="s">
        <v>31</v>
      </c>
      <c r="B15" s="84">
        <f>'1 - Project Structuring'!D105</f>
        <v>0</v>
      </c>
      <c r="C15" s="86">
        <f>'1 - Project Structuring'!F105</f>
        <v>6</v>
      </c>
      <c r="D15" s="87">
        <f>'1 - Project Structuring'!F91</f>
        <v>0</v>
      </c>
      <c r="E15" s="84">
        <f>SUMIF('3 - Risk Assessment'!$H$9:$H$108,A15,'3 - Risk Assessment'!$I$9:$I$108)</f>
        <v>0</v>
      </c>
      <c r="F15" s="84">
        <f ca="1">SUMIF('3 - Risk Assessment'!$L$9:$L$108,A15,'3 - Risk Assessment'!$M$9:$M$108)</f>
        <v>0.328125</v>
      </c>
      <c r="G15" s="84">
        <f>SUMIF('3 - Risk Assessment'!$P$9:$P$108,A15,'3 - Risk Assessment'!$Q$9:$Q$108)</f>
        <v>0</v>
      </c>
      <c r="H15" s="84">
        <f t="shared" si="1"/>
        <v>0</v>
      </c>
      <c r="I15" s="89">
        <f t="shared" ca="1" si="2"/>
        <v>6.328125</v>
      </c>
      <c r="J15" s="89">
        <f t="shared" si="3"/>
        <v>0</v>
      </c>
      <c r="K15" s="89">
        <f t="shared" si="0"/>
        <v>0</v>
      </c>
      <c r="L15" s="221"/>
      <c r="M15" s="221"/>
      <c r="N15" s="222"/>
      <c r="O15" s="222"/>
      <c r="P15" s="222"/>
      <c r="Q15" s="221">
        <v>0</v>
      </c>
      <c r="R15" s="221">
        <v>0.328125</v>
      </c>
      <c r="S15" s="222"/>
      <c r="T15" s="222"/>
      <c r="U15" s="222">
        <v>0.2890625</v>
      </c>
      <c r="V15" s="222"/>
      <c r="W15" s="220"/>
      <c r="X15" s="220"/>
      <c r="Y15" s="220"/>
    </row>
    <row r="16" spans="1:25" ht="17.350000000000001" x14ac:dyDescent="0.5">
      <c r="A16" s="66" t="s">
        <v>33</v>
      </c>
      <c r="B16" s="84">
        <f>'1 - Project Structuring'!D106</f>
        <v>11.85</v>
      </c>
      <c r="C16" s="86">
        <f>'1 - Project Structuring'!F106</f>
        <v>16</v>
      </c>
      <c r="D16" s="87">
        <f>'1 - Project Structuring'!F92</f>
        <v>0.5</v>
      </c>
      <c r="E16" s="84">
        <f ca="1">SUMIF('3 - Risk Assessment'!$H$9:$H$108,A16,'3 - Risk Assessment'!$I$9:$I$108)</f>
        <v>2.3287499999999999</v>
      </c>
      <c r="F16" s="84">
        <f ca="1">SUMIF('3 - Risk Assessment'!$L$9:$L$108,A16,'3 - Risk Assessment'!$M$9:$M$108)</f>
        <v>0.95937500000000009</v>
      </c>
      <c r="G16" s="84">
        <f ca="1">SUMIF('3 - Risk Assessment'!$P$9:$P$108,A16,'3 - Risk Assessment'!$Q$9:$Q$108)</f>
        <v>-2.5000000000000001E-2</v>
      </c>
      <c r="H16" s="84">
        <f t="shared" ca="1" si="1"/>
        <v>14.178749999999999</v>
      </c>
      <c r="I16" s="89">
        <f t="shared" ca="1" si="2"/>
        <v>16.959375000000001</v>
      </c>
      <c r="J16" s="89">
        <f t="shared" ca="1" si="3"/>
        <v>0.47499999999999998</v>
      </c>
      <c r="K16" s="89">
        <f t="shared" ca="1" si="0"/>
        <v>14.653749999999999</v>
      </c>
      <c r="L16" s="221"/>
      <c r="M16" s="221" t="s">
        <v>250</v>
      </c>
      <c r="N16" s="222"/>
      <c r="O16" s="222"/>
      <c r="P16" s="222"/>
      <c r="Q16" s="221">
        <v>2.3287500000000003</v>
      </c>
      <c r="R16" s="221">
        <v>0.95937500000000009</v>
      </c>
      <c r="S16" s="222"/>
      <c r="T16" s="222"/>
      <c r="U16" s="222">
        <v>0.85468750000000004</v>
      </c>
      <c r="V16" s="222"/>
      <c r="W16" s="220"/>
      <c r="X16" s="220"/>
      <c r="Y16" s="220"/>
    </row>
    <row r="17" spans="1:25" ht="21.75" customHeight="1" x14ac:dyDescent="0.5">
      <c r="A17" s="65" t="s">
        <v>34</v>
      </c>
      <c r="B17" s="84">
        <f>'1 - Project Structuring'!D107</f>
        <v>0</v>
      </c>
      <c r="C17" s="86">
        <f>'1 - Project Structuring'!F107</f>
        <v>600</v>
      </c>
      <c r="D17" s="87">
        <f>'1 - Project Structuring'!F93</f>
        <v>1.4000000000000001</v>
      </c>
      <c r="E17" s="84">
        <f>SUMIF('3 - Risk Assessment'!$H$9:$H$108,A17,'3 - Risk Assessment'!$I$9:$I$108)</f>
        <v>0</v>
      </c>
      <c r="F17" s="84">
        <f>SUMIF('3 - Risk Assessment'!$L$9:$L$108,A17,'3 - Risk Assessment'!$M$9:$M$108)</f>
        <v>0</v>
      </c>
      <c r="G17" s="84">
        <f>SUMIF('3 - Risk Assessment'!$P$9:$P$108,A17,'3 - Risk Assessment'!$Q$9:$Q$108)</f>
        <v>0</v>
      </c>
      <c r="H17" s="84">
        <f t="shared" si="1"/>
        <v>0</v>
      </c>
      <c r="I17" s="89">
        <f>C17+F17</f>
        <v>600</v>
      </c>
      <c r="J17" s="89">
        <f t="shared" si="3"/>
        <v>1.4000000000000001</v>
      </c>
      <c r="K17" s="89">
        <f t="shared" si="0"/>
        <v>1.4000000000000001</v>
      </c>
      <c r="L17" s="221"/>
      <c r="M17" s="221" t="s">
        <v>251</v>
      </c>
      <c r="N17" s="222"/>
      <c r="O17" s="222"/>
      <c r="P17" s="222"/>
      <c r="Q17" s="221">
        <v>0</v>
      </c>
      <c r="R17" s="221">
        <v>0</v>
      </c>
      <c r="S17" s="222"/>
      <c r="T17" s="222"/>
      <c r="U17" s="222">
        <v>0</v>
      </c>
      <c r="V17" s="222"/>
      <c r="W17" s="220"/>
      <c r="X17" s="220"/>
      <c r="Y17" s="220"/>
    </row>
    <row r="18" spans="1:25" ht="17.7" thickBot="1" x14ac:dyDescent="0.55000000000000004">
      <c r="A18" s="66" t="s">
        <v>35</v>
      </c>
      <c r="B18" s="84">
        <f>'1 - Project Structuring'!D108</f>
        <v>0</v>
      </c>
      <c r="C18" s="86">
        <f>'1 - Project Structuring'!F108</f>
        <v>0</v>
      </c>
      <c r="D18" s="87">
        <f>'1 - Project Structuring'!F94</f>
        <v>0.7</v>
      </c>
      <c r="E18" s="84">
        <f>SUMIF('3 - Risk Assessment'!$H$9:$H$108,A18,'3 - Risk Assessment'!$I$9:$I$108)</f>
        <v>0</v>
      </c>
      <c r="F18" s="84">
        <f>SUMIF('3 - Risk Assessment'!$L$9:$L$108,A18,'3 - Risk Assessment'!$M$9:$M$108)</f>
        <v>0</v>
      </c>
      <c r="G18" s="84">
        <f>SUMIF('3 - Risk Assessment'!$P$9:$P$108,A18,'3 - Risk Assessment'!$Q$9:$Q$108)</f>
        <v>0</v>
      </c>
      <c r="H18" s="84">
        <f t="shared" si="1"/>
        <v>0</v>
      </c>
      <c r="I18" s="89">
        <f t="shared" si="2"/>
        <v>0</v>
      </c>
      <c r="J18" s="89">
        <f t="shared" si="3"/>
        <v>0.7</v>
      </c>
      <c r="K18" s="89"/>
      <c r="L18" s="221"/>
      <c r="M18" s="221" t="s">
        <v>252</v>
      </c>
      <c r="N18" s="222"/>
      <c r="O18" s="222"/>
      <c r="P18" s="222"/>
      <c r="Q18" s="221">
        <v>0</v>
      </c>
      <c r="R18" s="221">
        <v>0</v>
      </c>
      <c r="S18" s="222"/>
      <c r="T18" s="222"/>
      <c r="U18" s="222"/>
      <c r="V18" s="222"/>
      <c r="W18" s="220"/>
      <c r="X18" s="220"/>
      <c r="Y18" s="220"/>
    </row>
    <row r="19" spans="1:25" ht="18" thickBot="1" x14ac:dyDescent="0.6">
      <c r="A19" s="67" t="s">
        <v>60</v>
      </c>
      <c r="B19" s="85">
        <f>SUM(B9:B18)</f>
        <v>16.04</v>
      </c>
      <c r="C19" s="85"/>
      <c r="D19" s="88">
        <f>SUM(D9:D18)</f>
        <v>2.8</v>
      </c>
      <c r="E19" s="85" cm="1">
        <f t="array" aca="1" ref="E19" ca="1">_xll.RiskOutput()+SUM(E9:E18)</f>
        <v>5.0850000000000009</v>
      </c>
      <c r="F19" s="85"/>
      <c r="G19" s="85">
        <f ca="1">SUM(G9:G18)</f>
        <v>-2.5000000000000001E-2</v>
      </c>
      <c r="H19" s="85" cm="1">
        <f t="array" aca="1" ref="H19" ca="1">_xll.RiskOutput()+SUM(H9:H18)</f>
        <v>21.125</v>
      </c>
      <c r="I19" s="85"/>
      <c r="J19" s="90">
        <f ca="1">SUM(J9:J18)</f>
        <v>2.7750000000000004</v>
      </c>
      <c r="K19" s="90" cm="1">
        <f t="array" aca="1" ref="K19" ca="1">_xll.RiskOutput()+SUM(K9:K18)</f>
        <v>23.199999999999996</v>
      </c>
      <c r="L19" s="221"/>
      <c r="M19" s="221" t="s">
        <v>251</v>
      </c>
      <c r="N19" s="222"/>
      <c r="O19" s="222"/>
      <c r="P19" s="222"/>
      <c r="Q19" s="222"/>
      <c r="R19" s="222"/>
      <c r="S19" s="222"/>
      <c r="T19" s="222"/>
      <c r="U19" s="222"/>
      <c r="V19" s="222"/>
      <c r="W19" s="220"/>
      <c r="X19" s="220"/>
      <c r="Y19" s="220"/>
    </row>
    <row r="20" spans="1:25" ht="17.350000000000001" x14ac:dyDescent="0.5">
      <c r="A20" s="56"/>
      <c r="B20" s="56"/>
      <c r="C20" s="56"/>
      <c r="D20" s="56"/>
      <c r="E20" s="56"/>
      <c r="F20" s="56"/>
      <c r="G20" s="56"/>
      <c r="H20" s="56"/>
      <c r="I20" s="56"/>
      <c r="J20" s="56"/>
      <c r="K20" s="56"/>
      <c r="L20" s="221"/>
      <c r="M20" s="221"/>
      <c r="N20" s="222"/>
      <c r="O20" s="222"/>
      <c r="P20" s="222"/>
      <c r="Q20" s="222"/>
      <c r="R20" s="222"/>
      <c r="S20" s="222"/>
      <c r="T20" s="222"/>
      <c r="U20" s="222"/>
      <c r="V20" s="222"/>
      <c r="W20" s="220"/>
      <c r="X20" s="220"/>
      <c r="Y20" s="220"/>
    </row>
    <row r="21" spans="1:25" ht="17.350000000000001" x14ac:dyDescent="0.5">
      <c r="A21" s="56"/>
      <c r="B21" s="56"/>
      <c r="C21" s="56"/>
      <c r="D21" s="56"/>
      <c r="E21" s="56"/>
      <c r="F21" s="56"/>
      <c r="G21" s="56"/>
      <c r="H21" s="56"/>
      <c r="I21" s="56"/>
      <c r="J21" s="56"/>
      <c r="K21" s="56"/>
      <c r="L21" s="56"/>
      <c r="M21" s="227"/>
      <c r="N21" s="220"/>
      <c r="O21" s="220"/>
      <c r="P21" s="220"/>
      <c r="Q21" s="220"/>
      <c r="R21" s="220"/>
      <c r="S21" s="220"/>
      <c r="T21" s="220"/>
      <c r="U21" s="220"/>
      <c r="V21" s="220"/>
      <c r="W21" s="220"/>
      <c r="X21" s="220"/>
      <c r="Y21" s="220"/>
    </row>
    <row r="22" spans="1:25" ht="18" thickBot="1" x14ac:dyDescent="0.6">
      <c r="A22" s="63" t="s">
        <v>315</v>
      </c>
      <c r="B22" s="56"/>
      <c r="C22" s="56"/>
      <c r="D22" s="56"/>
      <c r="E22" s="56"/>
      <c r="F22" s="56"/>
      <c r="G22" s="56"/>
      <c r="H22" s="56"/>
      <c r="I22" s="56"/>
      <c r="J22" s="56"/>
      <c r="K22" s="56"/>
      <c r="L22" s="56"/>
      <c r="M22" s="56"/>
    </row>
    <row r="23" spans="1:25" ht="36.75" customHeight="1" thickBot="1" x14ac:dyDescent="0.6">
      <c r="A23" s="192" t="s">
        <v>16</v>
      </c>
      <c r="B23" s="193"/>
      <c r="C23" s="194"/>
      <c r="D23" s="195" t="s">
        <v>237</v>
      </c>
      <c r="E23" s="194"/>
      <c r="F23" s="194"/>
      <c r="G23" s="194"/>
      <c r="H23" s="193"/>
      <c r="I23" s="194"/>
      <c r="J23" s="195" t="s">
        <v>348</v>
      </c>
      <c r="K23" s="194"/>
      <c r="L23" s="194"/>
      <c r="M23" s="194"/>
    </row>
    <row r="24" spans="1:25" ht="35.35" x14ac:dyDescent="0.5">
      <c r="A24" s="196"/>
      <c r="B24" s="197" t="s">
        <v>238</v>
      </c>
      <c r="C24" s="198" t="s">
        <v>18</v>
      </c>
      <c r="D24" s="198" t="s">
        <v>19</v>
      </c>
      <c r="E24" s="198" t="s">
        <v>20</v>
      </c>
      <c r="F24" s="198" t="s">
        <v>21</v>
      </c>
      <c r="G24" s="199" t="s">
        <v>22</v>
      </c>
      <c r="H24" s="200" t="s">
        <v>239</v>
      </c>
      <c r="I24" s="198" t="s">
        <v>18</v>
      </c>
      <c r="J24" s="198" t="s">
        <v>19</v>
      </c>
      <c r="K24" s="198" t="s">
        <v>20</v>
      </c>
      <c r="L24" s="198" t="s">
        <v>21</v>
      </c>
      <c r="M24" s="199" t="s">
        <v>22</v>
      </c>
    </row>
    <row r="25" spans="1:25" ht="17.350000000000001" x14ac:dyDescent="0.5">
      <c r="A25" s="64" t="s">
        <v>23</v>
      </c>
      <c r="B25" s="91">
        <f>'1 - Project Structuring'!D20</f>
        <v>0</v>
      </c>
      <c r="C25" s="92">
        <f>'1 - Project Structuring'!E20</f>
        <v>40148</v>
      </c>
      <c r="D25" s="92">
        <f>'1 - Project Structuring'!F20</f>
        <v>40148</v>
      </c>
      <c r="E25" s="92">
        <f>'1 - Project Structuring'!G20</f>
        <v>40148</v>
      </c>
      <c r="F25" s="92">
        <f>'1 - Project Structuring'!H20</f>
        <v>40148</v>
      </c>
      <c r="G25" s="92">
        <f>'1 - Project Structuring'!I20</f>
        <v>0</v>
      </c>
      <c r="H25" s="84">
        <f>I9</f>
        <v>0</v>
      </c>
      <c r="I25" s="172">
        <f>C25</f>
        <v>40148</v>
      </c>
      <c r="J25" s="172">
        <f>IF(OR(I25="",H25=""),"",I25+(H25*30.4))</f>
        <v>40148</v>
      </c>
      <c r="K25" s="172">
        <f ca="1">IF(OR(L25="",H25=""),"",L25-(H25*30.4))</f>
        <v>40122.35</v>
      </c>
      <c r="L25" s="172">
        <f ca="1">IF(K26 = "", "",K26)</f>
        <v>40122.35</v>
      </c>
      <c r="M25" s="84">
        <f ca="1">IF(OR(L25 ="",J25 =""),"",(L25-J25)/30.4)</f>
        <v>-0.84375000000004796</v>
      </c>
    </row>
    <row r="26" spans="1:25" ht="17.350000000000001" x14ac:dyDescent="0.5">
      <c r="A26" s="64" t="s">
        <v>24</v>
      </c>
      <c r="B26" s="91">
        <f>'1 - Project Structuring'!D21</f>
        <v>0</v>
      </c>
      <c r="C26" s="92">
        <f>'1 - Project Structuring'!E21</f>
        <v>40148</v>
      </c>
      <c r="D26" s="92">
        <f>'1 - Project Structuring'!F21</f>
        <v>40148</v>
      </c>
      <c r="E26" s="92">
        <f>'1 - Project Structuring'!G21</f>
        <v>40148</v>
      </c>
      <c r="F26" s="92">
        <f>'1 - Project Structuring'!H21</f>
        <v>40148</v>
      </c>
      <c r="G26" s="92">
        <f>'1 - Project Structuring'!I21</f>
        <v>0</v>
      </c>
      <c r="H26" s="84">
        <f>I10</f>
        <v>0</v>
      </c>
      <c r="I26" s="172">
        <f>IF(J25="","",J25)</f>
        <v>40148</v>
      </c>
      <c r="J26" s="172">
        <f>IF(OR(I26="",H26=""),"",I26+(H26*30.4))</f>
        <v>40148</v>
      </c>
      <c r="K26" s="172">
        <f ca="1">IF(OR(L26="",H26=""),"",L26-(H26*30.4))</f>
        <v>40122.35</v>
      </c>
      <c r="L26" s="172">
        <f ca="1">IF(K28 = "", "",K28)</f>
        <v>40122.35</v>
      </c>
      <c r="M26" s="84">
        <f t="shared" ref="M26:M35" ca="1" si="4">IF(OR(L26 ="",J26 =""),"",(L26-J26)/30.4)</f>
        <v>-0.84375000000004796</v>
      </c>
    </row>
    <row r="27" spans="1:25" ht="17.350000000000001" x14ac:dyDescent="0.5">
      <c r="A27" s="64" t="s">
        <v>25</v>
      </c>
      <c r="B27" s="92">
        <f>'1 - Project Structuring'!D22</f>
        <v>40148</v>
      </c>
      <c r="C27" s="92">
        <f>'1 - Project Structuring'!E22</f>
        <v>0</v>
      </c>
      <c r="D27" s="92">
        <f>'1 - Project Structuring'!F22</f>
        <v>40148</v>
      </c>
      <c r="E27" s="92">
        <f>'1 - Project Structuring'!G22</f>
        <v>0</v>
      </c>
      <c r="F27" s="92">
        <f>'1 - Project Structuring'!H22</f>
        <v>40148</v>
      </c>
      <c r="G27" s="92">
        <f>'1 - Project Structuring'!I22</f>
        <v>0</v>
      </c>
      <c r="H27" s="172">
        <f>B27</f>
        <v>40148</v>
      </c>
      <c r="I27" s="68"/>
      <c r="J27" s="172">
        <f>IF(H27 ="", "",H27)</f>
        <v>40148</v>
      </c>
      <c r="K27" s="68"/>
      <c r="L27" s="172">
        <f ca="1">IF(K28 = "", "",K28)</f>
        <v>40122.35</v>
      </c>
      <c r="M27" s="84">
        <f t="shared" ca="1" si="4"/>
        <v>-0.84375000000004796</v>
      </c>
    </row>
    <row r="28" spans="1:25" ht="17.350000000000001" x14ac:dyDescent="0.5">
      <c r="A28" s="64" t="s">
        <v>26</v>
      </c>
      <c r="B28" s="91">
        <f>'1 - Project Structuring'!D23</f>
        <v>12</v>
      </c>
      <c r="C28" s="92">
        <f>'1 - Project Structuring'!E23</f>
        <v>40148</v>
      </c>
      <c r="D28" s="92">
        <f>'1 - Project Structuring'!F23</f>
        <v>40512.800000000003</v>
      </c>
      <c r="E28" s="92">
        <f>'1 - Project Structuring'!G23</f>
        <v>40148</v>
      </c>
      <c r="F28" s="92">
        <f>'1 - Project Structuring'!H23</f>
        <v>40512.800000000003</v>
      </c>
      <c r="G28" s="92">
        <f>'1 - Project Structuring'!I23</f>
        <v>0</v>
      </c>
      <c r="H28" s="84">
        <f ca="1">I11</f>
        <v>13.9375</v>
      </c>
      <c r="I28" s="172">
        <f>IF(OR(J27="",J26=""),"",MAX(J27,J26))</f>
        <v>40148</v>
      </c>
      <c r="J28" s="172">
        <f ca="1">IF(OR(I28="",H28=""),"",I28+(H28*30.4))</f>
        <v>40571.699999999997</v>
      </c>
      <c r="K28" s="172">
        <f ca="1">IF(OR(L28="",H28=""),"",L28-(H28*30.4))</f>
        <v>40122.35</v>
      </c>
      <c r="L28" s="172">
        <f ca="1">IF(OR(K29="",K31="",K33=""),"",MIN(K29,K31,K33))</f>
        <v>40546.049999999996</v>
      </c>
      <c r="M28" s="84">
        <f t="shared" ca="1" si="4"/>
        <v>-0.84375000000004796</v>
      </c>
    </row>
    <row r="29" spans="1:25" ht="17.350000000000001" x14ac:dyDescent="0.5">
      <c r="A29" s="64" t="s">
        <v>27</v>
      </c>
      <c r="B29" s="91">
        <f>'1 - Project Structuring'!D24</f>
        <v>6</v>
      </c>
      <c r="C29" s="92">
        <f>'1 - Project Structuring'!E24</f>
        <v>40512.800000000003</v>
      </c>
      <c r="D29" s="92">
        <f>'1 - Project Structuring'!F24</f>
        <v>40695.200000000004</v>
      </c>
      <c r="E29" s="92">
        <f>'1 - Project Structuring'!G24</f>
        <v>40512.800000000003</v>
      </c>
      <c r="F29" s="92">
        <f>'1 - Project Structuring'!H24</f>
        <v>40695.200000000004</v>
      </c>
      <c r="G29" s="92">
        <f>'1 - Project Structuring'!I24</f>
        <v>0</v>
      </c>
      <c r="H29" s="84">
        <f>I12</f>
        <v>6.3125</v>
      </c>
      <c r="I29" s="172">
        <f ca="1">IF(J28="","",J28)</f>
        <v>40571.699999999997</v>
      </c>
      <c r="J29" s="172">
        <f ca="1">IF(OR(I29="",H29=""),"",I29+(H29*30.4))</f>
        <v>40763.599999999999</v>
      </c>
      <c r="K29" s="172">
        <f>IF(OR(L29="",H29=""),"",L29-(H29*30.4))</f>
        <v>40582.149999999994</v>
      </c>
      <c r="L29" s="172">
        <v>40774.049999999996</v>
      </c>
      <c r="M29" s="84">
        <f t="shared" ca="1" si="4"/>
        <v>0.3437499999999043</v>
      </c>
    </row>
    <row r="30" spans="1:25" ht="17.350000000000001" x14ac:dyDescent="0.5">
      <c r="A30" s="64" t="s">
        <v>28</v>
      </c>
      <c r="B30" s="92">
        <f>'1 - Project Structuring'!D25</f>
        <v>40148</v>
      </c>
      <c r="C30" s="92">
        <f>'1 - Project Structuring'!E25</f>
        <v>0</v>
      </c>
      <c r="D30" s="92">
        <f>'1 - Project Structuring'!F25</f>
        <v>40148</v>
      </c>
      <c r="E30" s="92">
        <f>'1 - Project Structuring'!G25</f>
        <v>0</v>
      </c>
      <c r="F30" s="92">
        <f>'1 - Project Structuring'!H25</f>
        <v>40877.600000000006</v>
      </c>
      <c r="G30" s="92">
        <f>'1 - Project Structuring'!I25</f>
        <v>24.000000000000192</v>
      </c>
      <c r="H30" s="172">
        <f>B30</f>
        <v>40148</v>
      </c>
      <c r="I30" s="68"/>
      <c r="J30" s="172">
        <f>IF(H30="","",H30)</f>
        <v>40148</v>
      </c>
      <c r="K30" s="68"/>
      <c r="L30" s="172">
        <v>40956.449999999997</v>
      </c>
      <c r="M30" s="84">
        <f t="shared" si="4"/>
        <v>26.593749999999904</v>
      </c>
    </row>
    <row r="31" spans="1:25" ht="17.350000000000001" x14ac:dyDescent="0.5">
      <c r="A31" s="64" t="s">
        <v>29</v>
      </c>
      <c r="B31" s="91">
        <f>'1 - Project Structuring'!D26</f>
        <v>12</v>
      </c>
      <c r="C31" s="92">
        <f>'1 - Project Structuring'!E26</f>
        <v>40512.800000000003</v>
      </c>
      <c r="D31" s="92">
        <f>'1 - Project Structuring'!F26</f>
        <v>40877.600000000006</v>
      </c>
      <c r="E31" s="92">
        <f>'1 - Project Structuring'!G26</f>
        <v>40512.800000000003</v>
      </c>
      <c r="F31" s="92">
        <f>'1 - Project Structuring'!H26</f>
        <v>40877.600000000006</v>
      </c>
      <c r="G31" s="92">
        <f>'1 - Project Structuring'!I26</f>
        <v>0</v>
      </c>
      <c r="H31" s="84">
        <f ca="1">I13</f>
        <v>13.5</v>
      </c>
      <c r="I31" s="172">
        <f ca="1">IF(J28="","",J28)</f>
        <v>40571.699999999997</v>
      </c>
      <c r="J31" s="172">
        <f ca="1">IF(H31="","",H31)</f>
        <v>13.5</v>
      </c>
      <c r="K31" s="172">
        <f ca="1">IF(OR(L31="",H31=""),"",L31-(H31*30.4))</f>
        <v>40546.049999999996</v>
      </c>
      <c r="L31" s="172">
        <v>40956.449999999997</v>
      </c>
      <c r="M31" s="84">
        <f t="shared" ca="1" si="4"/>
        <v>1346.8075657894738</v>
      </c>
    </row>
    <row r="32" spans="1:25" ht="17.350000000000001" x14ac:dyDescent="0.5">
      <c r="A32" s="64" t="s">
        <v>30</v>
      </c>
      <c r="B32" s="92">
        <f>'1 - Project Structuring'!D27</f>
        <v>40148</v>
      </c>
      <c r="C32" s="92">
        <f>'1 - Project Structuring'!E27</f>
        <v>0</v>
      </c>
      <c r="D32" s="92">
        <f>'1 - Project Structuring'!F27</f>
        <v>40148</v>
      </c>
      <c r="E32" s="92">
        <f>'1 - Project Structuring'!G27</f>
        <v>0</v>
      </c>
      <c r="F32" s="92">
        <f>'1 - Project Structuring'!H27</f>
        <v>40512.800000000003</v>
      </c>
      <c r="G32" s="92">
        <f>'1 - Project Structuring'!I27</f>
        <v>12.000000000000096</v>
      </c>
      <c r="H32" s="172">
        <f>B32</f>
        <v>40148</v>
      </c>
      <c r="I32" s="172"/>
      <c r="J32" s="172">
        <f>IF(H32="","",H32)</f>
        <v>40148</v>
      </c>
      <c r="K32" s="172"/>
      <c r="L32" s="172">
        <f>IF(K33="","",K33)</f>
        <v>40568.85</v>
      </c>
      <c r="M32" s="84">
        <f t="shared" si="4"/>
        <v>13.843749999999952</v>
      </c>
    </row>
    <row r="33" spans="1:13" ht="17.350000000000001" x14ac:dyDescent="0.5">
      <c r="A33" s="64" t="s">
        <v>31</v>
      </c>
      <c r="B33" s="91">
        <f>'1 - Project Structuring'!D28</f>
        <v>6</v>
      </c>
      <c r="C33" s="92">
        <f>'1 - Project Structuring'!E28</f>
        <v>40512.800000000003</v>
      </c>
      <c r="D33" s="92">
        <f>'1 - Project Structuring'!F28</f>
        <v>40695.200000000004</v>
      </c>
      <c r="E33" s="92">
        <f>'1 - Project Structuring'!G28</f>
        <v>40512.800000000003</v>
      </c>
      <c r="F33" s="92">
        <f>'1 - Project Structuring'!H28</f>
        <v>40695.200000000004</v>
      </c>
      <c r="G33" s="92">
        <f>'1 - Project Structuring'!I28</f>
        <v>0</v>
      </c>
      <c r="H33" s="84">
        <f>I14</f>
        <v>6.75</v>
      </c>
      <c r="I33" s="172">
        <f ca="1">IF(OR(J32="",J28=""),"",MAX(J32,J28))</f>
        <v>40571.699999999997</v>
      </c>
      <c r="J33" s="172">
        <v>40774.049999999996</v>
      </c>
      <c r="K33" s="172">
        <f>IF(OR(L33="",H33=""),"",L33-(H33*30.4))</f>
        <v>40568.85</v>
      </c>
      <c r="L33" s="172">
        <f>IF(K34="","",K34)</f>
        <v>40774.049999999996</v>
      </c>
      <c r="M33" s="84">
        <f t="shared" si="4"/>
        <v>0</v>
      </c>
    </row>
    <row r="34" spans="1:13" ht="17.350000000000001" x14ac:dyDescent="0.5">
      <c r="A34" s="64" t="s">
        <v>32</v>
      </c>
      <c r="B34" s="91">
        <f>'1 - Project Structuring'!D29</f>
        <v>6</v>
      </c>
      <c r="C34" s="92">
        <f>'1 - Project Structuring'!E29</f>
        <v>40695.200000000004</v>
      </c>
      <c r="D34" s="92">
        <f>'1 - Project Structuring'!F29</f>
        <v>40877.600000000006</v>
      </c>
      <c r="E34" s="92">
        <f>'1 - Project Structuring'!G29</f>
        <v>40695.200000000004</v>
      </c>
      <c r="F34" s="92">
        <f>'1 - Project Structuring'!H29</f>
        <v>41034.825000000004</v>
      </c>
      <c r="G34" s="92">
        <f>'1 - Project Structuring'!I29</f>
        <v>5.171874999999952</v>
      </c>
      <c r="H34" s="84">
        <f ca="1">I15</f>
        <v>6.328125</v>
      </c>
      <c r="I34" s="172">
        <f>IF(J33="","",J33)</f>
        <v>40774.049999999996</v>
      </c>
      <c r="J34" s="172">
        <f ca="1">IF(OR(I34="",H34=""),"",I34+(H34*30.4))</f>
        <v>40966.424999999996</v>
      </c>
      <c r="K34" s="172">
        <v>40774.049999999996</v>
      </c>
      <c r="L34" s="172">
        <v>41134.432499999995</v>
      </c>
      <c r="M34" s="84">
        <f t="shared" ca="1" si="4"/>
        <v>5.5265624999999909</v>
      </c>
    </row>
    <row r="35" spans="1:13" ht="17.350000000000001" x14ac:dyDescent="0.5">
      <c r="A35" s="69" t="s">
        <v>33</v>
      </c>
      <c r="B35" s="91">
        <f>'1 - Project Structuring'!D30</f>
        <v>16</v>
      </c>
      <c r="C35" s="92">
        <f>'1 - Project Structuring'!E30</f>
        <v>40725.600000000006</v>
      </c>
      <c r="D35" s="92">
        <f>'1 - Project Structuring'!F30</f>
        <v>41217.225000000006</v>
      </c>
      <c r="E35" s="92">
        <f>'1 - Project Structuring'!G30</f>
        <v>40730.825000000004</v>
      </c>
      <c r="F35" s="92">
        <f>'1 - Project Structuring'!H30</f>
        <v>41217.225000000006</v>
      </c>
      <c r="G35" s="92">
        <f>'1 - Project Structuring'!I30</f>
        <v>0</v>
      </c>
      <c r="H35" s="84">
        <f ca="1">I16</f>
        <v>16.959375000000001</v>
      </c>
      <c r="I35" s="172">
        <v>40804.449999999997</v>
      </c>
      <c r="J35" s="172">
        <f ca="1">IF(OR(I35="",H35=""),"",I35+(H35*30.4))</f>
        <v>41320.014999999999</v>
      </c>
      <c r="K35" s="172">
        <f ca="1">IF(OR(L35="",H35=""),"",L35-(H35*30.4))</f>
        <v>40804.449999999997</v>
      </c>
      <c r="L35" s="172">
        <f ca="1">IF(J35="","",J35)</f>
        <v>41320.014999999999</v>
      </c>
      <c r="M35" s="84">
        <f t="shared" ca="1" si="4"/>
        <v>0</v>
      </c>
    </row>
    <row r="36" spans="1:13" ht="17.350000000000001" x14ac:dyDescent="0.5">
      <c r="A36" s="69" t="s">
        <v>34</v>
      </c>
      <c r="B36" s="91">
        <f>'1 - Project Structuring'!D31</f>
        <v>600</v>
      </c>
      <c r="C36" s="92">
        <f>'1 - Project Structuring'!E31</f>
        <v>41212.000000000007</v>
      </c>
      <c r="D36" s="92">
        <f>'1 - Project Structuring'!F31</f>
        <v>59452.000000000007</v>
      </c>
      <c r="E36" s="92">
        <f>'1 - Project Structuring'!G31</f>
        <v>41212.000000000007</v>
      </c>
      <c r="F36" s="92">
        <f>'1 - Project Structuring'!H31</f>
        <v>59452.000000000007</v>
      </c>
      <c r="G36" s="70"/>
      <c r="H36" s="84">
        <f>I17</f>
        <v>600</v>
      </c>
      <c r="I36" s="172">
        <f ca="1">IF(OR(I35="",H35=""),"",I35+(H35*30.4))</f>
        <v>41320.014999999999</v>
      </c>
      <c r="J36" s="172">
        <f ca="1">IF(OR(I36="",H36=""),"",I36+(H36*30.4))</f>
        <v>59560.014999999999</v>
      </c>
      <c r="K36" s="172">
        <f ca="1">IF(OR(L36="",H36=""),"",L36-(H36*30.4))</f>
        <v>41320.014999999999</v>
      </c>
      <c r="L36" s="172">
        <f ca="1">IF(K37="","",K37)</f>
        <v>59560.014999999999</v>
      </c>
      <c r="M36" s="70"/>
    </row>
    <row r="37" spans="1:13" ht="17.7" thickBot="1" x14ac:dyDescent="0.55000000000000004">
      <c r="A37" s="71" t="s">
        <v>35</v>
      </c>
      <c r="B37" s="91">
        <f>'1 - Project Structuring'!D32</f>
        <v>0</v>
      </c>
      <c r="C37" s="92">
        <f>'1 - Project Structuring'!E32</f>
        <v>59452.000000000007</v>
      </c>
      <c r="D37" s="92">
        <f>'1 - Project Structuring'!F32</f>
        <v>59452.000000000007</v>
      </c>
      <c r="E37" s="92">
        <f>'1 - Project Structuring'!G32</f>
        <v>59452.000000000007</v>
      </c>
      <c r="F37" s="92">
        <f>'1 - Project Structuring'!H32</f>
        <v>59452.000000000007</v>
      </c>
      <c r="G37" s="70"/>
      <c r="H37" s="84">
        <f>I18</f>
        <v>0</v>
      </c>
      <c r="I37" s="172">
        <f ca="1">IF(J36="","",J36)</f>
        <v>59560.014999999999</v>
      </c>
      <c r="J37" s="172">
        <f ca="1">IF(OR(I37="",H37=""),"",I37+(H37*30.4))</f>
        <v>59560.014999999999</v>
      </c>
      <c r="K37" s="172">
        <f ca="1">IF(OR(L37="",H37=""),"",L37-(H37*30.4))</f>
        <v>59560.014999999999</v>
      </c>
      <c r="L37" s="172">
        <f ca="1">IF(J37="","",J37)</f>
        <v>59560.014999999999</v>
      </c>
      <c r="M37" s="70"/>
    </row>
    <row r="38" spans="1:13" ht="18" thickBot="1" x14ac:dyDescent="0.6">
      <c r="A38" s="72" t="s">
        <v>12</v>
      </c>
      <c r="B38" s="93">
        <f>'1 - Project Structuring'!E15</f>
        <v>40148</v>
      </c>
      <c r="C38" s="73"/>
      <c r="D38" s="73"/>
      <c r="E38" s="73"/>
      <c r="F38" s="73"/>
      <c r="G38" s="74"/>
      <c r="H38" s="93">
        <f>I25</f>
        <v>40148</v>
      </c>
      <c r="I38" s="73"/>
      <c r="J38" s="73"/>
      <c r="K38" s="73"/>
      <c r="L38" s="73"/>
      <c r="M38" s="75" t="s">
        <v>60</v>
      </c>
    </row>
    <row r="39" spans="1:13" ht="17.7" x14ac:dyDescent="0.55000000000000004">
      <c r="A39" s="76" t="s">
        <v>240</v>
      </c>
      <c r="B39" s="94">
        <f>'1 - Project Structuring'!D111</f>
        <v>41217.225000000006</v>
      </c>
      <c r="C39" s="77"/>
      <c r="D39" s="77"/>
      <c r="E39" s="77"/>
      <c r="F39" s="77"/>
      <c r="G39" s="78"/>
      <c r="H39" s="94">
        <f ca="1">J35</f>
        <v>41320.014999999999</v>
      </c>
      <c r="I39" s="77"/>
      <c r="J39" s="77"/>
      <c r="K39" s="77"/>
      <c r="L39" s="77"/>
      <c r="M39" s="79"/>
    </row>
    <row r="40" spans="1:13" ht="18" thickBot="1" x14ac:dyDescent="0.6">
      <c r="A40" s="81" t="s">
        <v>241</v>
      </c>
      <c r="B40" s="95">
        <f>'1 - Project Structuring'!D112</f>
        <v>35.171875000000192</v>
      </c>
      <c r="C40" s="82"/>
      <c r="D40" s="82"/>
      <c r="E40" s="82"/>
      <c r="F40" s="82"/>
      <c r="G40" s="82"/>
      <c r="H40" s="95" cm="1">
        <f t="array" aca="1" ref="H40" ca="1">_xll.RiskOutput()+IF(AND(H39&lt;&gt;"",H38&lt;&gt;""),(H39-H38)/30.4,"")</f>
        <v>38.55312499999998</v>
      </c>
      <c r="I40" s="82"/>
      <c r="J40" s="82"/>
      <c r="K40" s="82"/>
      <c r="L40" s="82"/>
      <c r="M40" s="83"/>
    </row>
  </sheetData>
  <sheetProtection sheet="1" objects="1" scenarios="1"/>
  <conditionalFormatting sqref="B25:G37">
    <cfRule type="containsBlanks" dxfId="50" priority="29">
      <formula>LEN(TRIM(B25))=0</formula>
    </cfRule>
  </conditionalFormatting>
  <conditionalFormatting sqref="M36:M37">
    <cfRule type="containsBlanks" dxfId="49" priority="16">
      <formula>LEN(TRIM(M36))=0</formula>
    </cfRule>
  </conditionalFormatting>
  <conditionalFormatting sqref="I30 K30">
    <cfRule type="containsBlanks" dxfId="48" priority="10">
      <formula>LEN(TRIM(I30))=0</formula>
    </cfRule>
  </conditionalFormatting>
  <conditionalFormatting sqref="I27 K27">
    <cfRule type="containsBlanks" dxfId="47" priority="11">
      <formula>LEN(TRIM(I27))=0</formula>
    </cfRule>
  </conditionalFormatting>
  <conditionalFormatting sqref="H40">
    <cfRule type="containsBlanks" dxfId="46" priority="5">
      <formula>LEN(TRIM(H40))=0</formula>
    </cfRule>
  </conditionalFormatting>
  <conditionalFormatting sqref="B40">
    <cfRule type="containsBlanks" dxfId="31" priority="18">
      <formula>LEN(TRIM(B40))=0</formula>
    </cfRule>
  </conditionalFormatting>
  <conditionalFormatting sqref="B40 H40 E19 H19 K19">
    <cfRule type="expression" dxfId="17" priority="30" stopIfTrue="1">
      <formula>RiskColorCellsSimOutput</formula>
    </cfRule>
    <cfRule type="expression" dxfId="16" priority="31" stopIfTrue="1">
      <formula>RiskColorCellsSimInput</formula>
    </cfRule>
    <cfRule type="expression" dxfId="15" priority="32" stopIfTrue="1">
      <formula>RiskColorCellsSimStatistics</formula>
    </cfRule>
  </conditionalFormatting>
  <dataValidations count="2">
    <dataValidation allowBlank="1" showInputMessage="1" showErrorMessage="1" promptTitle="Total Severity" prompt="Total Severity assumes a comprehensive and non-overlapping set of risks" sqref="M38" xr:uid="{93231856-5183-4869-AE1A-34E7AE4747BE}"/>
    <dataValidation allowBlank="1" showInputMessage="1" showErrorMessage="1" promptTitle="Project Duration" prompt="Project Duration is the difference between the Construction Finish Date and the Project Start Date" sqref="B40 H40" xr:uid="{18281572-FA9C-4881-A91D-2477E6495F28}"/>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D6F41-C657-4C3E-A86B-80DA17071105}">
  <sheetPr codeName="Sheet26"/>
  <dimension ref="A1:X10"/>
  <sheetViews>
    <sheetView workbookViewId="0"/>
  </sheetViews>
  <sheetFormatPr defaultColWidth="25.64453125" defaultRowHeight="14.35" x14ac:dyDescent="0.5"/>
  <sheetData>
    <row r="1" spans="1:24" x14ac:dyDescent="0.5">
      <c r="A1" t="s">
        <v>324</v>
      </c>
      <c r="B1" t="s">
        <v>325</v>
      </c>
    </row>
    <row r="2" spans="1:24" x14ac:dyDescent="0.5">
      <c r="A2" t="s">
        <v>326</v>
      </c>
      <c r="B2">
        <v>4</v>
      </c>
    </row>
    <row r="3" spans="1:24" x14ac:dyDescent="0.5">
      <c r="A3" t="s">
        <v>327</v>
      </c>
      <c r="B3">
        <v>0</v>
      </c>
    </row>
    <row r="5" spans="1:24" x14ac:dyDescent="0.5">
      <c r="A5" t="s">
        <v>328</v>
      </c>
      <c r="B5" t="s">
        <v>329</v>
      </c>
      <c r="C5" t="s">
        <v>330</v>
      </c>
      <c r="D5" t="s">
        <v>331</v>
      </c>
      <c r="E5" t="s">
        <v>332</v>
      </c>
      <c r="F5" t="s">
        <v>333</v>
      </c>
      <c r="J5" t="s">
        <v>334</v>
      </c>
      <c r="K5" t="s">
        <v>335</v>
      </c>
      <c r="L5" t="s">
        <v>336</v>
      </c>
      <c r="N5" t="s">
        <v>337</v>
      </c>
      <c r="O5" t="s">
        <v>338</v>
      </c>
      <c r="P5" t="s">
        <v>339</v>
      </c>
      <c r="R5" t="s">
        <v>340</v>
      </c>
      <c r="S5" t="s">
        <v>341</v>
      </c>
      <c r="T5" t="s">
        <v>342</v>
      </c>
      <c r="V5" t="s">
        <v>343</v>
      </c>
      <c r="W5" t="s">
        <v>344</v>
      </c>
      <c r="X5" t="s">
        <v>345</v>
      </c>
    </row>
    <row r="6" spans="1:24" x14ac:dyDescent="0.5">
      <c r="A6" t="e">
        <f ca="1">ModelRef('4 - Full Dashboard'!$H$40,1,0,0)</f>
        <v>#NAME?</v>
      </c>
      <c r="B6">
        <v>1</v>
      </c>
      <c r="C6">
        <v>3</v>
      </c>
      <c r="F6">
        <v>0</v>
      </c>
    </row>
    <row r="7" spans="1:24" x14ac:dyDescent="0.5">
      <c r="A7" t="e">
        <f ca="1">ModelRef('4 - Full Dashboard'!$K$19,1,0,0)</f>
        <v>#NAME?</v>
      </c>
      <c r="B7">
        <v>1</v>
      </c>
      <c r="C7">
        <v>3</v>
      </c>
      <c r="F7">
        <v>0</v>
      </c>
    </row>
    <row r="8" spans="1:24" x14ac:dyDescent="0.5">
      <c r="A8" t="e">
        <f ca="1">ModelRef('4 - Summary Dashboard'!$E$12,1,0,0)</f>
        <v>#NAME?</v>
      </c>
      <c r="B8">
        <v>1</v>
      </c>
      <c r="C8">
        <v>3</v>
      </c>
      <c r="F8">
        <v>0</v>
      </c>
    </row>
    <row r="9" spans="1:24" x14ac:dyDescent="0.5">
      <c r="A9" t="e">
        <f ca="1">ModelRef('4 - Full Dashboard'!$E$19,1,0,0)</f>
        <v>#NAME?</v>
      </c>
      <c r="B9">
        <v>1</v>
      </c>
      <c r="C9">
        <v>3</v>
      </c>
      <c r="F9">
        <v>0</v>
      </c>
      <c r="N9" t="s">
        <v>346</v>
      </c>
      <c r="O9" t="s">
        <v>347</v>
      </c>
      <c r="P9" t="e">
        <f ca="1">ModelRef('4 - Full Dashboard'!$E$19,1,0,0)</f>
        <v>#NAME?</v>
      </c>
    </row>
    <row r="10" spans="1:24" x14ac:dyDescent="0.5">
      <c r="A10" t="e">
        <f ca="1">ModelRef('3 - Risk Assessment'!$D$55,2,0,0)</f>
        <v>#NAME?</v>
      </c>
      <c r="B10">
        <v>0</v>
      </c>
      <c r="C10">
        <v>3</v>
      </c>
      <c r="F10">
        <v>0</v>
      </c>
      <c r="J10" t="b">
        <v>1</v>
      </c>
      <c r="K10" t="s">
        <v>351</v>
      </c>
      <c r="L10" t="e">
        <f ca="1">ModelRef('3 - Risk Assessment'!$D$55,2,0,0)+ModelRef('3 - Risk Assessment'!$D$55,3,0,-1)</f>
        <v>#NAME?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A31D9-6579-469B-8713-4F81C1518B97}">
  <sheetPr codeName="Dashboard"/>
  <dimension ref="A1:E23"/>
  <sheetViews>
    <sheetView showGridLines="0" showRowColHeaders="0" tabSelected="1" zoomScale="91" zoomScaleNormal="91" workbookViewId="0">
      <selection activeCell="H10" sqref="H10"/>
    </sheetView>
  </sheetViews>
  <sheetFormatPr defaultRowHeight="14.35" x14ac:dyDescent="0.5"/>
  <cols>
    <col min="4" max="4" width="35.1171875" customWidth="1"/>
    <col min="5" max="5" width="10.46875" bestFit="1" customWidth="1"/>
  </cols>
  <sheetData>
    <row r="1" spans="1:5" s="49" customFormat="1" ht="34.5" customHeight="1" x14ac:dyDescent="1.05">
      <c r="A1" s="49" t="s">
        <v>0</v>
      </c>
      <c r="D1" s="49" t="s">
        <v>349</v>
      </c>
    </row>
    <row r="2" spans="1:5" s="58" customFormat="1" ht="35.35" x14ac:dyDescent="1.05">
      <c r="A2" s="58" t="s">
        <v>0</v>
      </c>
      <c r="D2" s="58" t="s">
        <v>297</v>
      </c>
    </row>
    <row r="6" spans="1:5" ht="14.7" thickBot="1" x14ac:dyDescent="0.55000000000000004"/>
    <row r="7" spans="1:5" ht="22.35" customHeight="1" x14ac:dyDescent="0.5">
      <c r="C7" s="268" t="s">
        <v>303</v>
      </c>
      <c r="D7" s="267" t="s">
        <v>9</v>
      </c>
      <c r="E7" s="264"/>
    </row>
    <row r="8" spans="1:5" x14ac:dyDescent="0.5">
      <c r="C8" s="269"/>
      <c r="D8" s="173"/>
      <c r="E8" s="273"/>
    </row>
    <row r="9" spans="1:5" x14ac:dyDescent="0.5">
      <c r="C9" s="269"/>
      <c r="D9" s="173" t="s">
        <v>298</v>
      </c>
      <c r="E9" s="179">
        <f>'4 - Full Dashboard'!B19</f>
        <v>16.04</v>
      </c>
    </row>
    <row r="10" spans="1:5" ht="14.35" customHeight="1" x14ac:dyDescent="0.5">
      <c r="C10" s="271"/>
      <c r="D10" s="265" t="str">
        <f>'1 - Project Structuring'!F52</f>
        <v>Base Cost + Overhead Cost (YOE $M)</v>
      </c>
      <c r="E10" s="266">
        <f ca="1">'1 - Project Structuring'!F61+ _xlfn.SINGLE(_xll.RiskOutput())</f>
        <v>17.018279417836055</v>
      </c>
    </row>
    <row r="11" spans="1:5" ht="7.35" customHeight="1" x14ac:dyDescent="0.5">
      <c r="C11" s="272" t="s">
        <v>231</v>
      </c>
      <c r="D11" s="173"/>
      <c r="E11" s="179"/>
    </row>
    <row r="12" spans="1:5" x14ac:dyDescent="0.5">
      <c r="C12" s="269"/>
      <c r="D12" s="173" t="s">
        <v>299</v>
      </c>
      <c r="E12" s="179">
        <f ca="1">_xll.RiskOutput()+'4 - Full Dashboard'!E19</f>
        <v>5.0850000000000009</v>
      </c>
    </row>
    <row r="13" spans="1:5" ht="14.7" thickBot="1" x14ac:dyDescent="0.55000000000000004">
      <c r="C13" s="270"/>
      <c r="D13" s="175" t="s">
        <v>300</v>
      </c>
      <c r="E13" s="176">
        <f ca="1">_xll.RiskOutput()+'4 - Full Dashboard'!H19</f>
        <v>21.125</v>
      </c>
    </row>
    <row r="16" spans="1:5" ht="14.7" thickBot="1" x14ac:dyDescent="0.55000000000000004"/>
    <row r="17" spans="3:5" ht="22.7" customHeight="1" x14ac:dyDescent="0.5">
      <c r="C17" s="268" t="s">
        <v>303</v>
      </c>
      <c r="D17" s="267" t="s">
        <v>243</v>
      </c>
      <c r="E17" s="264"/>
    </row>
    <row r="18" spans="3:5" ht="14.35" customHeight="1" x14ac:dyDescent="0.5">
      <c r="C18" s="269"/>
      <c r="D18" s="173" t="s">
        <v>301</v>
      </c>
      <c r="E18" s="174">
        <f>'4 - Full Dashboard'!B38</f>
        <v>40148</v>
      </c>
    </row>
    <row r="19" spans="3:5" x14ac:dyDescent="0.5">
      <c r="C19" s="269"/>
      <c r="D19" s="173" t="s">
        <v>240</v>
      </c>
      <c r="E19" s="174">
        <f>'4 - Full Dashboard'!B39</f>
        <v>41217.225000000006</v>
      </c>
    </row>
    <row r="20" spans="3:5" ht="14.7" thickBot="1" x14ac:dyDescent="0.55000000000000004">
      <c r="C20" s="270"/>
      <c r="D20" s="175" t="s">
        <v>302</v>
      </c>
      <c r="E20" s="180">
        <f>_xll.RiskOutput()+'4 - Full Dashboard'!B40</f>
        <v>35.171875000000192</v>
      </c>
    </row>
    <row r="21" spans="3:5" x14ac:dyDescent="0.5">
      <c r="C21" s="268" t="s">
        <v>231</v>
      </c>
      <c r="D21" s="177" t="s">
        <v>301</v>
      </c>
      <c r="E21" s="178">
        <f>'4 - Full Dashboard'!H38</f>
        <v>40148</v>
      </c>
    </row>
    <row r="22" spans="3:5" x14ac:dyDescent="0.5">
      <c r="C22" s="269"/>
      <c r="D22" s="173" t="s">
        <v>240</v>
      </c>
      <c r="E22" s="174">
        <f ca="1">'4 - Full Dashboard'!H39</f>
        <v>41320.014999999999</v>
      </c>
    </row>
    <row r="23" spans="3:5" ht="14.5" customHeight="1" thickBot="1" x14ac:dyDescent="0.55000000000000004">
      <c r="C23" s="270"/>
      <c r="D23" s="175" t="s">
        <v>302</v>
      </c>
      <c r="E23" s="176">
        <f ca="1">_xll.RiskOutput()+'4 - Full Dashboard'!H40</f>
        <v>38.55312499999998</v>
      </c>
    </row>
  </sheetData>
  <sheetProtection sheet="1" objects="1" scenarios="1"/>
  <mergeCells count="6">
    <mergeCell ref="D7:E7"/>
    <mergeCell ref="D17:E17"/>
    <mergeCell ref="C21:C23"/>
    <mergeCell ref="C17:C20"/>
    <mergeCell ref="C7:C10"/>
    <mergeCell ref="C11:C13"/>
  </mergeCells>
  <conditionalFormatting sqref="E12:E13 E20 E23 E10 E6">
    <cfRule type="expression" dxfId="11" priority="1" stopIfTrue="1">
      <formula>RiskColorCellsSimOutput</formula>
    </cfRule>
    <cfRule type="expression" dxfId="10" priority="2" stopIfTrue="1">
      <formula>RiskColorCellsSimInput</formula>
    </cfRule>
    <cfRule type="expression" dxfId="9" priority="3" stopIfTrue="1">
      <formula>RiskColorCellsSimStatistics</formula>
    </cfRule>
  </conditionalFormatting>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9697" r:id="rId3" name="Button 1">
              <controlPr defaultSize="0" print="0" autoFill="0" autoPict="0" macro="[0]!AddOutput_Click">
                <anchor moveWithCells="1">
                  <from>
                    <xdr:col>9</xdr:col>
                    <xdr:colOff>592667</xdr:colOff>
                    <xdr:row>2</xdr:row>
                    <xdr:rowOff>122767</xdr:rowOff>
                  </from>
                  <to>
                    <xdr:col>13</xdr:col>
                    <xdr:colOff>254000</xdr:colOff>
                    <xdr:row>4</xdr:row>
                    <xdr:rowOff>93133</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6DAC-2671-42C1-B6CC-F57032AF3376}">
  <sheetPr codeName="Sheet1">
    <outlinePr summaryBelow="0"/>
    <pageSetUpPr fitToPage="1"/>
  </sheetPr>
  <dimension ref="A1:M19"/>
  <sheetViews>
    <sheetView showGridLines="0" topLeftCell="A9" workbookViewId="0"/>
  </sheetViews>
  <sheetFormatPr defaultRowHeight="14.35" x14ac:dyDescent="0.5"/>
  <cols>
    <col min="1" max="1" width="7.1171875" customWidth="1"/>
    <col min="2" max="2" width="3.1171875" customWidth="1"/>
    <col min="3" max="3" width="3.41015625" customWidth="1"/>
    <col min="4" max="4" width="10.29296875" customWidth="1"/>
    <col min="5" max="5" width="8.703125" customWidth="1"/>
    <col min="6" max="6" width="1.5859375" customWidth="1"/>
    <col min="7" max="11" width="10.29296875" customWidth="1"/>
    <col min="12" max="12" width="8.703125" customWidth="1"/>
    <col min="13" max="13" width="1.5859375" customWidth="1"/>
  </cols>
  <sheetData>
    <row r="1" spans="1:13" ht="17.25" customHeight="1" x14ac:dyDescent="0.5">
      <c r="D1" s="274" t="s">
        <v>353</v>
      </c>
      <c r="E1" s="274"/>
      <c r="F1" s="274"/>
      <c r="G1" s="274"/>
      <c r="H1" s="274"/>
      <c r="I1" s="274"/>
      <c r="J1" s="274"/>
      <c r="K1" s="274"/>
      <c r="L1" s="274"/>
      <c r="M1" s="274"/>
    </row>
    <row r="2" spans="1:13" ht="12.75" customHeight="1" x14ac:dyDescent="0.5">
      <c r="D2" s="275" t="s">
        <v>354</v>
      </c>
      <c r="E2" s="275"/>
      <c r="F2" s="276" t="s">
        <v>355</v>
      </c>
      <c r="G2" s="276"/>
      <c r="H2" s="276"/>
      <c r="I2" s="276"/>
      <c r="J2" s="276"/>
      <c r="K2" s="276"/>
      <c r="L2" s="276"/>
      <c r="M2" s="277"/>
    </row>
    <row r="3" spans="1:13" ht="12" customHeight="1" x14ac:dyDescent="0.5">
      <c r="D3" s="275" t="s">
        <v>356</v>
      </c>
      <c r="E3" s="275"/>
      <c r="F3" s="276" t="s">
        <v>357</v>
      </c>
      <c r="G3" s="276"/>
      <c r="H3" s="276"/>
      <c r="I3" s="276"/>
      <c r="J3" s="276"/>
      <c r="K3" s="276"/>
      <c r="L3" s="276"/>
      <c r="M3" s="277"/>
    </row>
    <row r="4" spans="1:13" ht="12" customHeight="1" x14ac:dyDescent="0.5">
      <c r="D4" s="275" t="s">
        <v>358</v>
      </c>
      <c r="E4" s="275"/>
      <c r="F4" s="276" t="s">
        <v>359</v>
      </c>
      <c r="G4" s="276"/>
      <c r="H4" s="276"/>
      <c r="I4" s="276"/>
      <c r="J4" s="276"/>
      <c r="K4" s="276"/>
      <c r="L4" s="276"/>
      <c r="M4" s="277"/>
    </row>
    <row r="5" spans="1:13" ht="4.5" customHeight="1" x14ac:dyDescent="0.5">
      <c r="D5" s="278"/>
      <c r="E5" s="278"/>
      <c r="F5" s="278"/>
      <c r="G5" s="278"/>
      <c r="H5" s="278"/>
      <c r="I5" s="278"/>
      <c r="J5" s="278"/>
      <c r="K5" s="278"/>
      <c r="L5" s="278"/>
      <c r="M5" s="277"/>
    </row>
    <row r="6" spans="1:13" ht="18" customHeight="1" x14ac:dyDescent="0.5"/>
    <row r="7" spans="1:13" ht="15.75" customHeight="1" x14ac:dyDescent="0.5">
      <c r="A7" s="279" t="s">
        <v>360</v>
      </c>
      <c r="B7" s="279"/>
      <c r="C7" s="279"/>
      <c r="D7" s="279"/>
      <c r="E7" s="279"/>
      <c r="F7" s="279"/>
      <c r="G7" s="279"/>
      <c r="H7" s="279"/>
      <c r="I7" s="279"/>
      <c r="J7" s="279"/>
      <c r="K7" s="279"/>
      <c r="L7" s="279"/>
      <c r="M7" s="279"/>
    </row>
    <row r="8" spans="1:13" ht="34.5" customHeight="1" x14ac:dyDescent="0.5">
      <c r="A8" s="280" t="s">
        <v>361</v>
      </c>
      <c r="B8" s="281" t="s">
        <v>362</v>
      </c>
      <c r="C8" s="281"/>
      <c r="D8" s="282" t="s">
        <v>363</v>
      </c>
      <c r="E8" s="283" t="s">
        <v>364</v>
      </c>
      <c r="F8" s="283"/>
      <c r="G8" s="284" t="s">
        <v>365</v>
      </c>
      <c r="H8" s="284" t="s">
        <v>366</v>
      </c>
      <c r="I8" s="284" t="s">
        <v>367</v>
      </c>
      <c r="J8" s="284" t="s">
        <v>368</v>
      </c>
      <c r="K8" s="285">
        <v>0.05</v>
      </c>
      <c r="L8" s="286">
        <v>0.95</v>
      </c>
      <c r="M8" s="286"/>
    </row>
    <row r="9" spans="1:13" ht="38.25" customHeight="1" x14ac:dyDescent="0.5">
      <c r="A9" s="287" t="s">
        <v>369</v>
      </c>
      <c r="B9" s="288" t="s">
        <v>370</v>
      </c>
      <c r="C9" s="288"/>
      <c r="D9" s="287"/>
      <c r="E9" s="289" t="s">
        <v>371</v>
      </c>
      <c r="F9" s="289"/>
      <c r="G9" s="290">
        <v>16.743350119678087</v>
      </c>
      <c r="H9" s="290">
        <v>17.264960766838676</v>
      </c>
      <c r="I9" s="290">
        <v>17.018428747350899</v>
      </c>
      <c r="J9" s="290">
        <v>8.3968191865982547E-2</v>
      </c>
      <c r="K9" s="290">
        <v>16.879691305117657</v>
      </c>
      <c r="L9" s="291">
        <v>17.157154951562774</v>
      </c>
      <c r="M9" s="291"/>
    </row>
    <row r="10" spans="1:13" ht="37.5" customHeight="1" x14ac:dyDescent="0.5">
      <c r="A10" s="292" t="s">
        <v>372</v>
      </c>
      <c r="B10" s="293" t="s">
        <v>373</v>
      </c>
      <c r="C10" s="293"/>
      <c r="D10" s="287"/>
      <c r="E10" s="294" t="s">
        <v>371</v>
      </c>
      <c r="F10" s="294"/>
      <c r="G10" s="295">
        <v>18.778325795621342</v>
      </c>
      <c r="H10" s="295">
        <v>18.778325795621342</v>
      </c>
      <c r="I10" s="295">
        <v>18.778325795621559</v>
      </c>
      <c r="J10" s="295">
        <v>0</v>
      </c>
      <c r="K10" s="295">
        <v>18.778325795621342</v>
      </c>
      <c r="L10" s="296">
        <v>18.778325795621342</v>
      </c>
      <c r="M10" s="296"/>
    </row>
    <row r="11" spans="1:13" ht="37.5" customHeight="1" x14ac:dyDescent="0.5">
      <c r="A11" s="292" t="s">
        <v>374</v>
      </c>
      <c r="B11" s="293" t="s">
        <v>375</v>
      </c>
      <c r="C11" s="293"/>
      <c r="D11" s="287"/>
      <c r="E11" s="294" t="s">
        <v>371</v>
      </c>
      <c r="F11" s="294"/>
      <c r="G11" s="297">
        <v>4.7650793548455406</v>
      </c>
      <c r="H11" s="297">
        <v>5.3747993092075568</v>
      </c>
      <c r="I11" s="297">
        <v>5.0849758987427096</v>
      </c>
      <c r="J11" s="297">
        <v>9.828145536669855E-2</v>
      </c>
      <c r="K11" s="297">
        <v>4.9137114528712775</v>
      </c>
      <c r="L11" s="298">
        <v>5.2427978459521309</v>
      </c>
      <c r="M11" s="298"/>
    </row>
    <row r="12" spans="1:13" ht="37.5" customHeight="1" x14ac:dyDescent="0.5">
      <c r="A12" s="292" t="s">
        <v>374</v>
      </c>
      <c r="B12" s="293" t="s">
        <v>376</v>
      </c>
      <c r="C12" s="293"/>
      <c r="D12" s="287"/>
      <c r="E12" s="294" t="s">
        <v>371</v>
      </c>
      <c r="F12" s="294"/>
      <c r="G12" s="297">
        <v>20.805079354845539</v>
      </c>
      <c r="H12" s="297">
        <v>21.414799309207556</v>
      </c>
      <c r="I12" s="297">
        <v>21.124975898742747</v>
      </c>
      <c r="J12" s="297">
        <v>9.8281455366698425E-2</v>
      </c>
      <c r="K12" s="297">
        <v>20.953711452871278</v>
      </c>
      <c r="L12" s="298">
        <v>21.282797845952132</v>
      </c>
      <c r="M12" s="298"/>
    </row>
    <row r="13" spans="1:13" ht="37.5" customHeight="1" x14ac:dyDescent="0.5">
      <c r="A13" s="292" t="s">
        <v>377</v>
      </c>
      <c r="B13" s="293" t="s">
        <v>378</v>
      </c>
      <c r="C13" s="293"/>
      <c r="D13" s="287"/>
      <c r="E13" s="294" t="s">
        <v>371</v>
      </c>
      <c r="F13" s="294"/>
      <c r="G13" s="297">
        <v>22.877184462606891</v>
      </c>
      <c r="H13" s="297">
        <v>23.494058899698576</v>
      </c>
      <c r="I13" s="297">
        <v>23.199964936992359</v>
      </c>
      <c r="J13" s="297">
        <v>9.8329247365380595E-2</v>
      </c>
      <c r="K13" s="297">
        <v>23.026242944373166</v>
      </c>
      <c r="L13" s="298">
        <v>23.35737223331207</v>
      </c>
      <c r="M13" s="298"/>
    </row>
    <row r="14" spans="1:13" ht="38.25" customHeight="1" x14ac:dyDescent="0.5">
      <c r="A14" s="292" t="s">
        <v>379</v>
      </c>
      <c r="B14" s="293" t="s">
        <v>380</v>
      </c>
      <c r="C14" s="293"/>
      <c r="D14" s="287"/>
      <c r="E14" s="294" t="s">
        <v>371</v>
      </c>
      <c r="F14" s="294"/>
      <c r="G14" s="297">
        <v>38.399153349614373</v>
      </c>
      <c r="H14" s="297">
        <v>38.717362848100926</v>
      </c>
      <c r="I14" s="297">
        <v>38.553143995783159</v>
      </c>
      <c r="J14" s="297">
        <v>5.1568895353228825E-2</v>
      </c>
      <c r="K14" s="297">
        <v>38.466457780799303</v>
      </c>
      <c r="L14" s="298">
        <v>38.637240407113403</v>
      </c>
      <c r="M14" s="298"/>
    </row>
    <row r="15" spans="1:13" ht="37.5" customHeight="1" x14ac:dyDescent="0.5">
      <c r="A15" s="292" t="s">
        <v>381</v>
      </c>
      <c r="B15" s="293" t="s">
        <v>382</v>
      </c>
      <c r="C15" s="293"/>
      <c r="D15" s="287"/>
      <c r="E15" s="294" t="s">
        <v>371</v>
      </c>
      <c r="F15" s="294"/>
      <c r="G15" s="297">
        <v>16.743350119678087</v>
      </c>
      <c r="H15" s="297">
        <v>17.264960766838676</v>
      </c>
      <c r="I15" s="297">
        <v>17.018428747350899</v>
      </c>
      <c r="J15" s="297">
        <v>8.3968191865982547E-2</v>
      </c>
      <c r="K15" s="297">
        <v>16.879691305117657</v>
      </c>
      <c r="L15" s="298">
        <v>17.157154951562774</v>
      </c>
      <c r="M15" s="298"/>
    </row>
    <row r="16" spans="1:13" ht="37.5" customHeight="1" x14ac:dyDescent="0.5">
      <c r="A16" s="292" t="s">
        <v>383</v>
      </c>
      <c r="B16" s="293" t="s">
        <v>384</v>
      </c>
      <c r="C16" s="293"/>
      <c r="D16" s="287"/>
      <c r="E16" s="294" t="s">
        <v>371</v>
      </c>
      <c r="F16" s="294"/>
      <c r="G16" s="297">
        <v>4.7650793548455406</v>
      </c>
      <c r="H16" s="297">
        <v>5.3747993092075568</v>
      </c>
      <c r="I16" s="297">
        <v>5.0849758987427096</v>
      </c>
      <c r="J16" s="297">
        <v>9.828145536669855E-2</v>
      </c>
      <c r="K16" s="297">
        <v>4.9137114528712775</v>
      </c>
      <c r="L16" s="298">
        <v>5.2427978459521309</v>
      </c>
      <c r="M16" s="298"/>
    </row>
    <row r="17" spans="1:13" ht="37.5" customHeight="1" x14ac:dyDescent="0.5">
      <c r="A17" s="292" t="s">
        <v>385</v>
      </c>
      <c r="B17" s="293" t="s">
        <v>386</v>
      </c>
      <c r="C17" s="293"/>
      <c r="D17" s="287"/>
      <c r="E17" s="294" t="s">
        <v>371</v>
      </c>
      <c r="F17" s="294"/>
      <c r="G17" s="297">
        <v>20.805079354845539</v>
      </c>
      <c r="H17" s="297">
        <v>21.414799309207556</v>
      </c>
      <c r="I17" s="297">
        <v>21.124975898742747</v>
      </c>
      <c r="J17" s="297">
        <v>9.8281455366698425E-2</v>
      </c>
      <c r="K17" s="297">
        <v>20.953711452871278</v>
      </c>
      <c r="L17" s="298">
        <v>21.282797845952132</v>
      </c>
      <c r="M17" s="298"/>
    </row>
    <row r="18" spans="1:13" ht="37.5" customHeight="1" x14ac:dyDescent="0.5">
      <c r="A18" s="292" t="s">
        <v>387</v>
      </c>
      <c r="B18" s="293" t="s">
        <v>388</v>
      </c>
      <c r="C18" s="293"/>
      <c r="D18" s="287"/>
      <c r="E18" s="294" t="s">
        <v>371</v>
      </c>
      <c r="F18" s="294"/>
      <c r="G18" s="295">
        <v>35.171875000000192</v>
      </c>
      <c r="H18" s="295">
        <v>35.171875000000192</v>
      </c>
      <c r="I18" s="295">
        <v>35.171875000000014</v>
      </c>
      <c r="J18" s="295">
        <v>0</v>
      </c>
      <c r="K18" s="295">
        <v>35.171875000000192</v>
      </c>
      <c r="L18" s="296">
        <v>35.171875000000192</v>
      </c>
      <c r="M18" s="296"/>
    </row>
    <row r="19" spans="1:13" ht="37.5" customHeight="1" x14ac:dyDescent="0.5">
      <c r="A19" s="292" t="s">
        <v>387</v>
      </c>
      <c r="B19" s="293" t="s">
        <v>389</v>
      </c>
      <c r="C19" s="293"/>
      <c r="D19" s="287"/>
      <c r="E19" s="294" t="s">
        <v>371</v>
      </c>
      <c r="F19" s="294"/>
      <c r="G19" s="297">
        <v>38.399153349614373</v>
      </c>
      <c r="H19" s="297">
        <v>38.717362848100926</v>
      </c>
      <c r="I19" s="297">
        <v>38.553143995783159</v>
      </c>
      <c r="J19" s="297">
        <v>5.1568895353228825E-2</v>
      </c>
      <c r="K19" s="297">
        <v>38.466457780799303</v>
      </c>
      <c r="L19" s="298">
        <v>38.637240407113403</v>
      </c>
      <c r="M19" s="298"/>
    </row>
  </sheetData>
  <mergeCells count="46">
    <mergeCell ref="B19:C19"/>
    <mergeCell ref="E19:F19"/>
    <mergeCell ref="L19:M19"/>
    <mergeCell ref="B17:C17"/>
    <mergeCell ref="E17:F17"/>
    <mergeCell ref="L17:M17"/>
    <mergeCell ref="B18:C18"/>
    <mergeCell ref="E18:F18"/>
    <mergeCell ref="L18:M18"/>
    <mergeCell ref="B15:C15"/>
    <mergeCell ref="E15:F15"/>
    <mergeCell ref="L15:M15"/>
    <mergeCell ref="B16:C16"/>
    <mergeCell ref="E16:F16"/>
    <mergeCell ref="L16:M16"/>
    <mergeCell ref="B13:C13"/>
    <mergeCell ref="E13:F13"/>
    <mergeCell ref="L13:M13"/>
    <mergeCell ref="B14:C14"/>
    <mergeCell ref="E14:F14"/>
    <mergeCell ref="L14:M14"/>
    <mergeCell ref="B11:C11"/>
    <mergeCell ref="E11:F11"/>
    <mergeCell ref="L11:M11"/>
    <mergeCell ref="B12:C12"/>
    <mergeCell ref="E12:F12"/>
    <mergeCell ref="L12:M12"/>
    <mergeCell ref="B9:C9"/>
    <mergeCell ref="E9:F9"/>
    <mergeCell ref="L9:M9"/>
    <mergeCell ref="B10:C10"/>
    <mergeCell ref="E10:F10"/>
    <mergeCell ref="L10:M10"/>
    <mergeCell ref="D5:E5"/>
    <mergeCell ref="F5:L5"/>
    <mergeCell ref="A7:M7"/>
    <mergeCell ref="B8:C8"/>
    <mergeCell ref="E8:F8"/>
    <mergeCell ref="L8:M8"/>
    <mergeCell ref="D1:M1"/>
    <mergeCell ref="D2:E2"/>
    <mergeCell ref="F2:L2"/>
    <mergeCell ref="D3:E3"/>
    <mergeCell ref="F3:L3"/>
    <mergeCell ref="D4:E4"/>
    <mergeCell ref="F4:L4"/>
  </mergeCells>
  <pageMargins left="0.75" right="0.75" top="0.75" bottom="0.75" header="0.3" footer="0.3"/>
  <pageSetup paperSize="0" fitToHeight="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90D76-7507-43A3-AACC-FF0487FE8E2D}">
  <sheetPr codeName="Sheet2">
    <outlinePr summaryBelow="0"/>
    <pageSetUpPr fitToPage="1"/>
  </sheetPr>
  <dimension ref="A1:M128"/>
  <sheetViews>
    <sheetView showGridLines="0" topLeftCell="A25" workbookViewId="0"/>
  </sheetViews>
  <sheetFormatPr defaultRowHeight="14.35" x14ac:dyDescent="0.5"/>
  <cols>
    <col min="1" max="1" width="7.1171875" customWidth="1"/>
    <col min="2" max="2" width="3.1171875" customWidth="1"/>
    <col min="3" max="3" width="3.41015625" customWidth="1"/>
    <col min="4" max="4" width="10.29296875" customWidth="1"/>
    <col min="5" max="5" width="8.703125" customWidth="1"/>
    <col min="6" max="6" width="1.5859375" customWidth="1"/>
    <col min="7" max="11" width="10.29296875" customWidth="1"/>
    <col min="12" max="12" width="8.703125" customWidth="1"/>
    <col min="13" max="13" width="1.5859375" customWidth="1"/>
  </cols>
  <sheetData>
    <row r="1" spans="1:13" ht="17.25" customHeight="1" x14ac:dyDescent="0.5">
      <c r="D1" s="274" t="s">
        <v>390</v>
      </c>
      <c r="E1" s="274"/>
      <c r="F1" s="274"/>
      <c r="G1" s="274"/>
      <c r="H1" s="274"/>
      <c r="I1" s="274"/>
      <c r="J1" s="274"/>
      <c r="K1" s="274"/>
      <c r="L1" s="274"/>
      <c r="M1" s="274"/>
    </row>
    <row r="2" spans="1:13" ht="12.75" customHeight="1" x14ac:dyDescent="0.5">
      <c r="D2" s="275" t="s">
        <v>354</v>
      </c>
      <c r="E2" s="275"/>
      <c r="F2" s="276" t="s">
        <v>355</v>
      </c>
      <c r="G2" s="276"/>
      <c r="H2" s="276"/>
      <c r="I2" s="276"/>
      <c r="J2" s="276"/>
      <c r="K2" s="276"/>
      <c r="L2" s="276"/>
      <c r="M2" s="277"/>
    </row>
    <row r="3" spans="1:13" ht="12" customHeight="1" x14ac:dyDescent="0.5">
      <c r="D3" s="275" t="s">
        <v>356</v>
      </c>
      <c r="E3" s="275"/>
      <c r="F3" s="276" t="s">
        <v>357</v>
      </c>
      <c r="G3" s="276"/>
      <c r="H3" s="276"/>
      <c r="I3" s="276"/>
      <c r="J3" s="276"/>
      <c r="K3" s="276"/>
      <c r="L3" s="276"/>
      <c r="M3" s="277"/>
    </row>
    <row r="4" spans="1:13" ht="12" customHeight="1" x14ac:dyDescent="0.5">
      <c r="D4" s="275" t="s">
        <v>358</v>
      </c>
      <c r="E4" s="275"/>
      <c r="F4" s="276" t="s">
        <v>359</v>
      </c>
      <c r="G4" s="276"/>
      <c r="H4" s="276"/>
      <c r="I4" s="276"/>
      <c r="J4" s="276"/>
      <c r="K4" s="276"/>
      <c r="L4" s="276"/>
      <c r="M4" s="277"/>
    </row>
    <row r="5" spans="1:13" ht="4.5" customHeight="1" x14ac:dyDescent="0.5">
      <c r="D5" s="278"/>
      <c r="E5" s="278"/>
      <c r="F5" s="278"/>
      <c r="G5" s="278"/>
      <c r="H5" s="278"/>
      <c r="I5" s="278"/>
      <c r="J5" s="278"/>
      <c r="K5" s="278"/>
      <c r="L5" s="278"/>
      <c r="M5" s="277"/>
    </row>
    <row r="6" spans="1:13" ht="11.25" customHeight="1" x14ac:dyDescent="0.5"/>
    <row r="7" spans="1:13" ht="15.75" customHeight="1" x14ac:dyDescent="0.5">
      <c r="A7" s="279" t="s">
        <v>360</v>
      </c>
      <c r="B7" s="279"/>
      <c r="C7" s="279"/>
      <c r="D7" s="279"/>
      <c r="E7" s="279"/>
      <c r="F7" s="279"/>
      <c r="G7" s="279"/>
      <c r="H7" s="279"/>
      <c r="I7" s="279"/>
      <c r="J7" s="279"/>
      <c r="K7" s="279"/>
      <c r="L7" s="279"/>
      <c r="M7" s="279"/>
    </row>
    <row r="8" spans="1:13" ht="34.5" customHeight="1" x14ac:dyDescent="0.5">
      <c r="A8" s="280" t="s">
        <v>391</v>
      </c>
      <c r="B8" s="281" t="s">
        <v>362</v>
      </c>
      <c r="C8" s="281"/>
      <c r="D8" s="282" t="s">
        <v>363</v>
      </c>
      <c r="E8" s="283" t="s">
        <v>364</v>
      </c>
      <c r="F8" s="283"/>
      <c r="G8" s="284" t="s">
        <v>365</v>
      </c>
      <c r="H8" s="284" t="s">
        <v>366</v>
      </c>
      <c r="I8" s="284" t="s">
        <v>367</v>
      </c>
      <c r="J8" s="284" t="s">
        <v>368</v>
      </c>
      <c r="K8" s="285">
        <v>0.05</v>
      </c>
      <c r="L8" s="286">
        <v>0.95</v>
      </c>
      <c r="M8" s="286"/>
    </row>
    <row r="9" spans="1:13" ht="33" customHeight="1" x14ac:dyDescent="0.5">
      <c r="A9" s="287" t="s">
        <v>392</v>
      </c>
      <c r="B9" s="288" t="s">
        <v>393</v>
      </c>
      <c r="C9" s="288"/>
      <c r="D9" s="287"/>
      <c r="E9" s="289" t="s">
        <v>394</v>
      </c>
      <c r="F9" s="289"/>
      <c r="G9" s="299">
        <v>1.9528235149041833</v>
      </c>
      <c r="H9" s="299">
        <v>4.1245868332805919</v>
      </c>
      <c r="I9" s="299">
        <v>3.0000755000528407</v>
      </c>
      <c r="J9" s="299">
        <v>0.30071119773941252</v>
      </c>
      <c r="K9" s="299">
        <v>2.5041786815031957</v>
      </c>
      <c r="L9" s="300">
        <v>3.4917577363639691</v>
      </c>
      <c r="M9" s="300"/>
    </row>
    <row r="10" spans="1:13" ht="33" customHeight="1" x14ac:dyDescent="0.5">
      <c r="A10" s="292" t="s">
        <v>395</v>
      </c>
      <c r="B10" s="293" t="s">
        <v>396</v>
      </c>
      <c r="C10" s="293"/>
      <c r="D10" s="287"/>
      <c r="E10" s="294" t="s">
        <v>394</v>
      </c>
      <c r="F10" s="294"/>
      <c r="G10" s="295">
        <v>1.9481774768194706</v>
      </c>
      <c r="H10" s="295">
        <v>3.9478098179739858</v>
      </c>
      <c r="I10" s="295">
        <v>2.999941737155527</v>
      </c>
      <c r="J10" s="295">
        <v>0.30024388302985527</v>
      </c>
      <c r="K10" s="295">
        <v>2.5064654441288283</v>
      </c>
      <c r="L10" s="296">
        <v>3.4931998325067211</v>
      </c>
      <c r="M10" s="296"/>
    </row>
    <row r="11" spans="1:13" ht="32.25" customHeight="1" x14ac:dyDescent="0.5">
      <c r="A11" s="292" t="s">
        <v>397</v>
      </c>
      <c r="B11" s="293" t="s">
        <v>398</v>
      </c>
      <c r="C11" s="293"/>
      <c r="D11" s="287"/>
      <c r="E11" s="294" t="s">
        <v>399</v>
      </c>
      <c r="F11" s="294"/>
      <c r="G11" s="295">
        <v>0</v>
      </c>
      <c r="H11" s="295">
        <v>0</v>
      </c>
      <c r="I11" s="295">
        <v>0</v>
      </c>
      <c r="J11" s="295">
        <v>0</v>
      </c>
      <c r="K11" s="295">
        <v>0</v>
      </c>
      <c r="L11" s="296">
        <v>0</v>
      </c>
      <c r="M11" s="296"/>
    </row>
    <row r="12" spans="1:13" ht="33" customHeight="1" x14ac:dyDescent="0.5">
      <c r="A12" s="292" t="s">
        <v>400</v>
      </c>
      <c r="B12" s="293" t="s">
        <v>401</v>
      </c>
      <c r="C12" s="293"/>
      <c r="D12" s="287"/>
      <c r="E12" s="294" t="s">
        <v>402</v>
      </c>
      <c r="F12" s="294"/>
      <c r="G12" s="301">
        <v>7.7902539737363108E-2</v>
      </c>
      <c r="H12" s="301">
        <v>0.164992077333045</v>
      </c>
      <c r="I12" s="301">
        <v>0.12499544135947412</v>
      </c>
      <c r="J12" s="301">
        <v>1.2512891043009795E-2</v>
      </c>
      <c r="K12" s="301">
        <v>0.10438405381451535</v>
      </c>
      <c r="L12" s="302">
        <v>0.14549923140193294</v>
      </c>
      <c r="M12" s="302"/>
    </row>
    <row r="13" spans="1:13" ht="33" customHeight="1" x14ac:dyDescent="0.5">
      <c r="A13" s="292" t="s">
        <v>403</v>
      </c>
      <c r="B13" s="293" t="s">
        <v>404</v>
      </c>
      <c r="C13" s="293"/>
      <c r="D13" s="287"/>
      <c r="E13" s="294" t="s">
        <v>405</v>
      </c>
      <c r="F13" s="294"/>
      <c r="G13" s="295">
        <v>0</v>
      </c>
      <c r="H13" s="295">
        <v>0</v>
      </c>
      <c r="I13" s="295">
        <v>0</v>
      </c>
      <c r="J13" s="295">
        <v>0</v>
      </c>
      <c r="K13" s="295">
        <v>0</v>
      </c>
      <c r="L13" s="296">
        <v>0</v>
      </c>
      <c r="M13" s="296"/>
    </row>
    <row r="14" spans="1:13" ht="33" customHeight="1" x14ac:dyDescent="0.5">
      <c r="A14" s="292" t="s">
        <v>406</v>
      </c>
      <c r="B14" s="293" t="s">
        <v>407</v>
      </c>
      <c r="C14" s="293"/>
      <c r="D14" s="287"/>
      <c r="E14" s="294" t="s">
        <v>408</v>
      </c>
      <c r="F14" s="294"/>
      <c r="G14" s="295">
        <v>0</v>
      </c>
      <c r="H14" s="295">
        <v>0</v>
      </c>
      <c r="I14" s="295">
        <v>0</v>
      </c>
      <c r="J14" s="295">
        <v>0</v>
      </c>
      <c r="K14" s="295">
        <v>0</v>
      </c>
      <c r="L14" s="296">
        <v>0</v>
      </c>
      <c r="M14" s="296"/>
    </row>
    <row r="15" spans="1:13" ht="33" customHeight="1" x14ac:dyDescent="0.5">
      <c r="A15" s="292" t="s">
        <v>409</v>
      </c>
      <c r="B15" s="293" t="s">
        <v>410</v>
      </c>
      <c r="C15" s="293"/>
      <c r="D15" s="287"/>
      <c r="E15" s="294" t="s">
        <v>411</v>
      </c>
      <c r="F15" s="294"/>
      <c r="G15" s="295">
        <v>0</v>
      </c>
      <c r="H15" s="295">
        <v>0</v>
      </c>
      <c r="I15" s="295">
        <v>0</v>
      </c>
      <c r="J15" s="295">
        <v>0</v>
      </c>
      <c r="K15" s="295">
        <v>0</v>
      </c>
      <c r="L15" s="296">
        <v>0</v>
      </c>
      <c r="M15" s="296"/>
    </row>
    <row r="16" spans="1:13" ht="33" customHeight="1" x14ac:dyDescent="0.5">
      <c r="A16" s="292" t="s">
        <v>412</v>
      </c>
      <c r="B16" s="293" t="s">
        <v>413</v>
      </c>
      <c r="C16" s="293"/>
      <c r="D16" s="287"/>
      <c r="E16" s="294" t="s">
        <v>414</v>
      </c>
      <c r="F16" s="294"/>
      <c r="G16" s="295">
        <v>0</v>
      </c>
      <c r="H16" s="295">
        <v>0</v>
      </c>
      <c r="I16" s="295">
        <v>0</v>
      </c>
      <c r="J16" s="295">
        <v>0</v>
      </c>
      <c r="K16" s="295">
        <v>0</v>
      </c>
      <c r="L16" s="296">
        <v>0</v>
      </c>
      <c r="M16" s="296"/>
    </row>
    <row r="17" spans="1:13" ht="32.25" customHeight="1" x14ac:dyDescent="0.5">
      <c r="A17" s="292" t="s">
        <v>415</v>
      </c>
      <c r="B17" s="293" t="s">
        <v>416</v>
      </c>
      <c r="C17" s="293"/>
      <c r="D17" s="287"/>
      <c r="E17" s="294" t="s">
        <v>417</v>
      </c>
      <c r="F17" s="294"/>
      <c r="G17" s="295">
        <v>0</v>
      </c>
      <c r="H17" s="295">
        <v>0</v>
      </c>
      <c r="I17" s="295">
        <v>0</v>
      </c>
      <c r="J17" s="295">
        <v>0</v>
      </c>
      <c r="K17" s="295">
        <v>0</v>
      </c>
      <c r="L17" s="296">
        <v>0</v>
      </c>
      <c r="M17" s="296"/>
    </row>
    <row r="18" spans="1:13" ht="33" customHeight="1" x14ac:dyDescent="0.5">
      <c r="A18" s="292" t="s">
        <v>418</v>
      </c>
      <c r="B18" s="293" t="s">
        <v>419</v>
      </c>
      <c r="C18" s="293"/>
      <c r="D18" s="287"/>
      <c r="E18" s="294" t="s">
        <v>420</v>
      </c>
      <c r="F18" s="294"/>
      <c r="G18" s="297">
        <v>0.19548693835725728</v>
      </c>
      <c r="H18" s="297">
        <v>0.3991735379801194</v>
      </c>
      <c r="I18" s="297">
        <v>0.29999488242186945</v>
      </c>
      <c r="J18" s="297">
        <v>3.0013440022691903E-2</v>
      </c>
      <c r="K18" s="297">
        <v>0.25055097740868099</v>
      </c>
      <c r="L18" s="298">
        <v>0.34917710310188277</v>
      </c>
      <c r="M18" s="298"/>
    </row>
    <row r="19" spans="1:13" ht="33" customHeight="1" x14ac:dyDescent="0.5">
      <c r="A19" s="292" t="s">
        <v>421</v>
      </c>
      <c r="B19" s="293" t="s">
        <v>422</v>
      </c>
      <c r="C19" s="293"/>
      <c r="D19" s="287"/>
      <c r="E19" s="294" t="s">
        <v>423</v>
      </c>
      <c r="F19" s="294"/>
      <c r="G19" s="297">
        <v>0.42509226607019723</v>
      </c>
      <c r="H19" s="297">
        <v>0.821467607223758</v>
      </c>
      <c r="I19" s="297">
        <v>0.62499629703892301</v>
      </c>
      <c r="J19" s="297">
        <v>6.2444498999221394E-2</v>
      </c>
      <c r="K19" s="297">
        <v>0.52200688891579994</v>
      </c>
      <c r="L19" s="298">
        <v>0.72749369328053404</v>
      </c>
      <c r="M19" s="298"/>
    </row>
    <row r="20" spans="1:13" ht="33" customHeight="1" x14ac:dyDescent="0.5">
      <c r="A20" s="292" t="s">
        <v>424</v>
      </c>
      <c r="B20" s="293" t="s">
        <v>425</v>
      </c>
      <c r="C20" s="293"/>
      <c r="D20" s="287"/>
      <c r="E20" s="294" t="s">
        <v>426</v>
      </c>
      <c r="F20" s="294"/>
      <c r="G20" s="295">
        <v>0</v>
      </c>
      <c r="H20" s="295">
        <v>0</v>
      </c>
      <c r="I20" s="295">
        <v>0</v>
      </c>
      <c r="J20" s="295">
        <v>0</v>
      </c>
      <c r="K20" s="295">
        <v>0</v>
      </c>
      <c r="L20" s="296">
        <v>0</v>
      </c>
      <c r="M20" s="296"/>
    </row>
    <row r="21" spans="1:13" ht="33" customHeight="1" x14ac:dyDescent="0.5">
      <c r="A21" s="292" t="s">
        <v>427</v>
      </c>
      <c r="B21" s="293" t="s">
        <v>428</v>
      </c>
      <c r="C21" s="293"/>
      <c r="D21" s="287"/>
      <c r="E21" s="294" t="s">
        <v>429</v>
      </c>
      <c r="F21" s="294"/>
      <c r="G21" s="295">
        <v>0</v>
      </c>
      <c r="H21" s="295">
        <v>0</v>
      </c>
      <c r="I21" s="295">
        <v>0</v>
      </c>
      <c r="J21" s="295">
        <v>0</v>
      </c>
      <c r="K21" s="295">
        <v>0</v>
      </c>
      <c r="L21" s="296">
        <v>0</v>
      </c>
      <c r="M21" s="296"/>
    </row>
    <row r="22" spans="1:13" ht="33" customHeight="1" x14ac:dyDescent="0.5">
      <c r="A22" s="292" t="s">
        <v>430</v>
      </c>
      <c r="B22" s="293" t="s">
        <v>431</v>
      </c>
      <c r="C22" s="293"/>
      <c r="D22" s="287"/>
      <c r="E22" s="294" t="s">
        <v>420</v>
      </c>
      <c r="F22" s="294"/>
      <c r="G22" s="297">
        <v>0.20422372900792185</v>
      </c>
      <c r="H22" s="297">
        <v>0.39614196300083598</v>
      </c>
      <c r="I22" s="297">
        <v>0.30000448767826149</v>
      </c>
      <c r="J22" s="297">
        <v>2.9994959640103219E-2</v>
      </c>
      <c r="K22" s="297">
        <v>0.25059343837425641</v>
      </c>
      <c r="L22" s="298">
        <v>0.34932332287249651</v>
      </c>
      <c r="M22" s="298"/>
    </row>
    <row r="23" spans="1:13" ht="32.25" customHeight="1" x14ac:dyDescent="0.5">
      <c r="A23" s="292" t="s">
        <v>432</v>
      </c>
      <c r="B23" s="293" t="s">
        <v>433</v>
      </c>
      <c r="C23" s="293"/>
      <c r="D23" s="287"/>
      <c r="E23" s="294" t="s">
        <v>434</v>
      </c>
      <c r="F23" s="294"/>
      <c r="G23" s="295">
        <v>0</v>
      </c>
      <c r="H23" s="295">
        <v>0</v>
      </c>
      <c r="I23" s="295">
        <v>0</v>
      </c>
      <c r="J23" s="295">
        <v>0</v>
      </c>
      <c r="K23" s="295">
        <v>0</v>
      </c>
      <c r="L23" s="296">
        <v>0</v>
      </c>
      <c r="M23" s="296"/>
    </row>
    <row r="24" spans="1:13" ht="33" customHeight="1" x14ac:dyDescent="0.5">
      <c r="A24" s="292" t="s">
        <v>435</v>
      </c>
      <c r="B24" s="293" t="s">
        <v>436</v>
      </c>
      <c r="C24" s="293"/>
      <c r="D24" s="287"/>
      <c r="E24" s="294" t="s">
        <v>437</v>
      </c>
      <c r="F24" s="294"/>
      <c r="G24" s="297">
        <v>0.3501196049395256</v>
      </c>
      <c r="H24" s="297">
        <v>0.72762226717524159</v>
      </c>
      <c r="I24" s="297">
        <v>0.549974391763694</v>
      </c>
      <c r="J24" s="297">
        <v>5.5034003222703916E-2</v>
      </c>
      <c r="K24" s="297">
        <v>0.45912402471299402</v>
      </c>
      <c r="L24" s="298">
        <v>0.64007005099832004</v>
      </c>
      <c r="M24" s="298"/>
    </row>
    <row r="25" spans="1:13" ht="33" customHeight="1" x14ac:dyDescent="0.5">
      <c r="A25" s="292" t="s">
        <v>438</v>
      </c>
      <c r="B25" s="293" t="s">
        <v>439</v>
      </c>
      <c r="C25" s="293"/>
      <c r="D25" s="287"/>
      <c r="E25" s="294" t="s">
        <v>440</v>
      </c>
      <c r="F25" s="294"/>
      <c r="G25" s="295">
        <v>0</v>
      </c>
      <c r="H25" s="295">
        <v>0</v>
      </c>
      <c r="I25" s="295">
        <v>0</v>
      </c>
      <c r="J25" s="295">
        <v>0</v>
      </c>
      <c r="K25" s="295">
        <v>0</v>
      </c>
      <c r="L25" s="296">
        <v>0</v>
      </c>
      <c r="M25" s="296"/>
    </row>
    <row r="26" spans="1:13" ht="33" customHeight="1" x14ac:dyDescent="0.5">
      <c r="A26" s="292" t="s">
        <v>441</v>
      </c>
      <c r="B26" s="293" t="s">
        <v>442</v>
      </c>
      <c r="C26" s="293"/>
      <c r="D26" s="287"/>
      <c r="E26" s="294" t="s">
        <v>443</v>
      </c>
      <c r="F26" s="294"/>
      <c r="G26" s="295">
        <v>0</v>
      </c>
      <c r="H26" s="295">
        <v>0</v>
      </c>
      <c r="I26" s="295">
        <v>0</v>
      </c>
      <c r="J26" s="295">
        <v>0</v>
      </c>
      <c r="K26" s="295">
        <v>0</v>
      </c>
      <c r="L26" s="296">
        <v>0</v>
      </c>
      <c r="M26" s="296"/>
    </row>
    <row r="27" spans="1:13" ht="33" customHeight="1" x14ac:dyDescent="0.5">
      <c r="A27" s="292" t="s">
        <v>444</v>
      </c>
      <c r="B27" s="293" t="s">
        <v>445</v>
      </c>
      <c r="C27" s="293"/>
      <c r="D27" s="287"/>
      <c r="E27" s="294" t="s">
        <v>446</v>
      </c>
      <c r="F27" s="294"/>
      <c r="G27" s="301">
        <v>1.6951932495627396E-2</v>
      </c>
      <c r="H27" s="301">
        <v>3.3302376047838353E-2</v>
      </c>
      <c r="I27" s="301">
        <v>2.5000795349411568E-2</v>
      </c>
      <c r="J27" s="301">
        <v>2.5010291723147724E-3</v>
      </c>
      <c r="K27" s="301">
        <v>2.0878310423525535E-2</v>
      </c>
      <c r="L27" s="302">
        <v>2.9091153929676004E-2</v>
      </c>
      <c r="M27" s="302"/>
    </row>
    <row r="28" spans="1:13" ht="33" customHeight="1" x14ac:dyDescent="0.5">
      <c r="A28" s="292" t="s">
        <v>447</v>
      </c>
      <c r="B28" s="293" t="s">
        <v>448</v>
      </c>
      <c r="C28" s="293"/>
      <c r="D28" s="287"/>
      <c r="E28" s="294" t="s">
        <v>449</v>
      </c>
      <c r="F28" s="294"/>
      <c r="G28" s="295">
        <v>1.6505924309384021</v>
      </c>
      <c r="H28" s="295">
        <v>3.3484034093648152</v>
      </c>
      <c r="I28" s="295">
        <v>2.5000042811474628</v>
      </c>
      <c r="J28" s="295">
        <v>0.25028880031519418</v>
      </c>
      <c r="K28" s="295">
        <v>2.0883457041133391</v>
      </c>
      <c r="L28" s="296">
        <v>2.910953164102374</v>
      </c>
      <c r="M28" s="296"/>
    </row>
    <row r="29" spans="1:13" ht="32.25" customHeight="1" x14ac:dyDescent="0.5">
      <c r="A29" s="292" t="s">
        <v>450</v>
      </c>
      <c r="B29" s="293" t="s">
        <v>451</v>
      </c>
      <c r="C29" s="293"/>
      <c r="D29" s="287"/>
      <c r="E29" s="294" t="s">
        <v>452</v>
      </c>
      <c r="F29" s="294"/>
      <c r="G29" s="295">
        <v>0</v>
      </c>
      <c r="H29" s="295">
        <v>0</v>
      </c>
      <c r="I29" s="295">
        <v>0</v>
      </c>
      <c r="J29" s="295">
        <v>0</v>
      </c>
      <c r="K29" s="295">
        <v>0</v>
      </c>
      <c r="L29" s="296">
        <v>0</v>
      </c>
      <c r="M29" s="296"/>
    </row>
    <row r="30" spans="1:13" ht="33" customHeight="1" x14ac:dyDescent="0.5">
      <c r="A30" s="292" t="s">
        <v>453</v>
      </c>
      <c r="B30" s="293" t="s">
        <v>454</v>
      </c>
      <c r="C30" s="293"/>
      <c r="D30" s="287"/>
      <c r="E30" s="294" t="s">
        <v>455</v>
      </c>
      <c r="F30" s="294"/>
      <c r="G30" s="295">
        <v>0</v>
      </c>
      <c r="H30" s="295">
        <v>0</v>
      </c>
      <c r="I30" s="295">
        <v>0</v>
      </c>
      <c r="J30" s="295">
        <v>0</v>
      </c>
      <c r="K30" s="295">
        <v>0</v>
      </c>
      <c r="L30" s="296">
        <v>0</v>
      </c>
      <c r="M30" s="296"/>
    </row>
    <row r="31" spans="1:13" ht="33" customHeight="1" x14ac:dyDescent="0.5">
      <c r="A31" s="292" t="s">
        <v>456</v>
      </c>
      <c r="B31" s="293" t="s">
        <v>457</v>
      </c>
      <c r="C31" s="293"/>
      <c r="D31" s="287"/>
      <c r="E31" s="294" t="s">
        <v>458</v>
      </c>
      <c r="F31" s="294"/>
      <c r="G31" s="295">
        <v>0</v>
      </c>
      <c r="H31" s="295">
        <v>0</v>
      </c>
      <c r="I31" s="295">
        <v>0</v>
      </c>
      <c r="J31" s="295">
        <v>0</v>
      </c>
      <c r="K31" s="295">
        <v>0</v>
      </c>
      <c r="L31" s="296">
        <v>0</v>
      </c>
      <c r="M31" s="296"/>
    </row>
    <row r="32" spans="1:13" ht="33" customHeight="1" x14ac:dyDescent="0.5">
      <c r="A32" s="292" t="s">
        <v>459</v>
      </c>
      <c r="B32" s="293" t="s">
        <v>460</v>
      </c>
      <c r="C32" s="293"/>
      <c r="D32" s="287"/>
      <c r="E32" s="294" t="s">
        <v>402</v>
      </c>
      <c r="F32" s="294"/>
      <c r="G32" s="301">
        <v>8.0905721007304032E-2</v>
      </c>
      <c r="H32" s="301">
        <v>0.16783137852083835</v>
      </c>
      <c r="I32" s="301">
        <v>0.12499861450459841</v>
      </c>
      <c r="J32" s="301">
        <v>1.2514136665634014E-2</v>
      </c>
      <c r="K32" s="301">
        <v>0.10434855359255577</v>
      </c>
      <c r="L32" s="302">
        <v>0.14544556957126614</v>
      </c>
      <c r="M32" s="302"/>
    </row>
    <row r="33" spans="1:13" ht="33" customHeight="1" x14ac:dyDescent="0.5">
      <c r="A33" s="292" t="s">
        <v>421</v>
      </c>
      <c r="B33" s="293" t="s">
        <v>461</v>
      </c>
      <c r="C33" s="293"/>
      <c r="D33" s="287"/>
      <c r="E33" s="294" t="s">
        <v>423</v>
      </c>
      <c r="F33" s="294"/>
      <c r="G33" s="297">
        <v>0.42981736880579691</v>
      </c>
      <c r="H33" s="297">
        <v>0.90218735393462568</v>
      </c>
      <c r="I33" s="297">
        <v>0.62509165146448264</v>
      </c>
      <c r="J33" s="297">
        <v>6.2755386426492643E-2</v>
      </c>
      <c r="K33" s="297">
        <v>0.52165265517866866</v>
      </c>
      <c r="L33" s="298">
        <v>0.72744943645701576</v>
      </c>
      <c r="M33" s="298"/>
    </row>
    <row r="34" spans="1:13" ht="33" customHeight="1" x14ac:dyDescent="0.5">
      <c r="A34" s="292" t="s">
        <v>462</v>
      </c>
      <c r="B34" s="293" t="s">
        <v>463</v>
      </c>
      <c r="C34" s="293"/>
      <c r="D34" s="287"/>
      <c r="E34" s="294" t="s">
        <v>464</v>
      </c>
      <c r="F34" s="294"/>
      <c r="G34" s="295">
        <v>0</v>
      </c>
      <c r="H34" s="295">
        <v>0</v>
      </c>
      <c r="I34" s="295">
        <v>0</v>
      </c>
      <c r="J34" s="295">
        <v>0</v>
      </c>
      <c r="K34" s="295">
        <v>0</v>
      </c>
      <c r="L34" s="296">
        <v>0</v>
      </c>
      <c r="M34" s="296"/>
    </row>
    <row r="35" spans="1:13" ht="33" customHeight="1" x14ac:dyDescent="0.5">
      <c r="A35" s="292" t="s">
        <v>465</v>
      </c>
      <c r="B35" s="293" t="s">
        <v>466</v>
      </c>
      <c r="C35" s="293"/>
      <c r="D35" s="287"/>
      <c r="E35" s="294" t="s">
        <v>446</v>
      </c>
      <c r="F35" s="294"/>
      <c r="G35" s="301">
        <v>1.681291865118871E-2</v>
      </c>
      <c r="H35" s="301">
        <v>3.3487234723520144E-2</v>
      </c>
      <c r="I35" s="301">
        <v>2.5000546311461366E-2</v>
      </c>
      <c r="J35" s="301">
        <v>2.5018028474277846E-3</v>
      </c>
      <c r="K35" s="301">
        <v>2.088607826604125E-2</v>
      </c>
      <c r="L35" s="302">
        <v>2.9096600302600285E-2</v>
      </c>
      <c r="M35" s="302"/>
    </row>
    <row r="36" spans="1:13" ht="32.25" customHeight="1" x14ac:dyDescent="0.5">
      <c r="A36" s="292" t="s">
        <v>467</v>
      </c>
      <c r="B36" s="293" t="s">
        <v>468</v>
      </c>
      <c r="C36" s="293"/>
      <c r="D36" s="287"/>
      <c r="E36" s="294" t="s">
        <v>469</v>
      </c>
      <c r="F36" s="294"/>
      <c r="G36" s="295">
        <v>0</v>
      </c>
      <c r="H36" s="295">
        <v>0</v>
      </c>
      <c r="I36" s="295">
        <v>0</v>
      </c>
      <c r="J36" s="295">
        <v>0</v>
      </c>
      <c r="K36" s="295">
        <v>0</v>
      </c>
      <c r="L36" s="296">
        <v>0</v>
      </c>
      <c r="M36" s="296"/>
    </row>
    <row r="37" spans="1:13" ht="33" customHeight="1" x14ac:dyDescent="0.5">
      <c r="A37" s="292" t="s">
        <v>470</v>
      </c>
      <c r="B37" s="293" t="s">
        <v>471</v>
      </c>
      <c r="C37" s="293"/>
      <c r="D37" s="287"/>
      <c r="E37" s="294" t="s">
        <v>446</v>
      </c>
      <c r="F37" s="294"/>
      <c r="G37" s="301">
        <v>1.6126669645488242E-2</v>
      </c>
      <c r="H37" s="301">
        <v>3.3748670186696042E-2</v>
      </c>
      <c r="I37" s="301">
        <v>2.5000269104847643E-2</v>
      </c>
      <c r="J37" s="301">
        <v>2.5044297810933418E-3</v>
      </c>
      <c r="K37" s="301">
        <v>2.0868826362275564E-2</v>
      </c>
      <c r="L37" s="302">
        <v>2.9108500079025438E-2</v>
      </c>
      <c r="M37" s="302"/>
    </row>
    <row r="38" spans="1:13" ht="33" customHeight="1" x14ac:dyDescent="0.5">
      <c r="A38" s="292" t="s">
        <v>472</v>
      </c>
      <c r="B38" s="293" t="s">
        <v>473</v>
      </c>
      <c r="C38" s="293"/>
      <c r="D38" s="287"/>
      <c r="E38" s="294" t="s">
        <v>474</v>
      </c>
      <c r="F38" s="294"/>
      <c r="G38" s="295">
        <v>0</v>
      </c>
      <c r="H38" s="295">
        <v>0</v>
      </c>
      <c r="I38" s="295">
        <v>0</v>
      </c>
      <c r="J38" s="295">
        <v>0</v>
      </c>
      <c r="K38" s="295">
        <v>0</v>
      </c>
      <c r="L38" s="296">
        <v>0</v>
      </c>
      <c r="M38" s="296"/>
    </row>
    <row r="39" spans="1:13" ht="33" customHeight="1" x14ac:dyDescent="0.5">
      <c r="A39" s="292" t="s">
        <v>475</v>
      </c>
      <c r="B39" s="293" t="s">
        <v>476</v>
      </c>
      <c r="C39" s="293"/>
      <c r="D39" s="287"/>
      <c r="E39" s="294" t="s">
        <v>477</v>
      </c>
      <c r="F39" s="294"/>
      <c r="G39" s="295">
        <v>0</v>
      </c>
      <c r="H39" s="295">
        <v>0</v>
      </c>
      <c r="I39" s="295">
        <v>0</v>
      </c>
      <c r="J39" s="295">
        <v>0</v>
      </c>
      <c r="K39" s="295">
        <v>0</v>
      </c>
      <c r="L39" s="296">
        <v>0</v>
      </c>
      <c r="M39" s="296"/>
    </row>
    <row r="40" spans="1:13" ht="33" customHeight="1" x14ac:dyDescent="0.5">
      <c r="A40" s="292" t="s">
        <v>478</v>
      </c>
      <c r="B40" s="293" t="s">
        <v>479</v>
      </c>
      <c r="C40" s="293"/>
      <c r="D40" s="287"/>
      <c r="E40" s="294" t="s">
        <v>420</v>
      </c>
      <c r="F40" s="294"/>
      <c r="G40" s="297">
        <v>0.20590306948302906</v>
      </c>
      <c r="H40" s="297">
        <v>0.3948415899503282</v>
      </c>
      <c r="I40" s="297">
        <v>0.30000131114602258</v>
      </c>
      <c r="J40" s="297">
        <v>2.9957719988037496E-2</v>
      </c>
      <c r="K40" s="297">
        <v>0.25050170752073075</v>
      </c>
      <c r="L40" s="298">
        <v>0.3493154682906493</v>
      </c>
      <c r="M40" s="298"/>
    </row>
    <row r="41" spans="1:13" ht="33" customHeight="1" x14ac:dyDescent="0.5">
      <c r="A41" s="292" t="s">
        <v>480</v>
      </c>
      <c r="B41" s="293" t="s">
        <v>481</v>
      </c>
      <c r="C41" s="293"/>
      <c r="D41" s="287"/>
      <c r="E41" s="294" t="s">
        <v>482</v>
      </c>
      <c r="F41" s="294"/>
      <c r="G41" s="295">
        <v>0</v>
      </c>
      <c r="H41" s="295">
        <v>0</v>
      </c>
      <c r="I41" s="295">
        <v>0</v>
      </c>
      <c r="J41" s="295">
        <v>0</v>
      </c>
      <c r="K41" s="295">
        <v>0</v>
      </c>
      <c r="L41" s="296">
        <v>0</v>
      </c>
      <c r="M41" s="296"/>
    </row>
    <row r="42" spans="1:13" ht="32.25" customHeight="1" x14ac:dyDescent="0.5">
      <c r="A42" s="292" t="s">
        <v>483</v>
      </c>
      <c r="B42" s="293" t="s">
        <v>484</v>
      </c>
      <c r="C42" s="293"/>
      <c r="D42" s="287"/>
      <c r="E42" s="294" t="s">
        <v>485</v>
      </c>
      <c r="F42" s="294"/>
      <c r="G42" s="295">
        <v>0</v>
      </c>
      <c r="H42" s="295">
        <v>0</v>
      </c>
      <c r="I42" s="295">
        <v>0</v>
      </c>
      <c r="J42" s="295">
        <v>0</v>
      </c>
      <c r="K42" s="295">
        <v>0</v>
      </c>
      <c r="L42" s="296">
        <v>0</v>
      </c>
      <c r="M42" s="296"/>
    </row>
    <row r="43" spans="1:13" ht="33" customHeight="1" x14ac:dyDescent="0.5">
      <c r="A43" s="292" t="s">
        <v>486</v>
      </c>
      <c r="B43" s="293" t="s">
        <v>487</v>
      </c>
      <c r="C43" s="293"/>
      <c r="D43" s="287"/>
      <c r="E43" s="294" t="s">
        <v>488</v>
      </c>
      <c r="F43" s="294"/>
      <c r="G43" s="295">
        <v>0</v>
      </c>
      <c r="H43" s="295">
        <v>0</v>
      </c>
      <c r="I43" s="295">
        <v>0</v>
      </c>
      <c r="J43" s="295">
        <v>0</v>
      </c>
      <c r="K43" s="295">
        <v>0</v>
      </c>
      <c r="L43" s="296">
        <v>0</v>
      </c>
      <c r="M43" s="296"/>
    </row>
    <row r="44" spans="1:13" ht="33" customHeight="1" x14ac:dyDescent="0.5">
      <c r="A44" s="292" t="s">
        <v>489</v>
      </c>
      <c r="B44" s="293" t="s">
        <v>490</v>
      </c>
      <c r="C44" s="293"/>
      <c r="D44" s="287"/>
      <c r="E44" s="294" t="s">
        <v>420</v>
      </c>
      <c r="F44" s="294"/>
      <c r="G44" s="297">
        <v>0.20072333992804664</v>
      </c>
      <c r="H44" s="297">
        <v>0.40045780780125106</v>
      </c>
      <c r="I44" s="297">
        <v>0.29999604624990395</v>
      </c>
      <c r="J44" s="297">
        <v>3.0013780706371198E-2</v>
      </c>
      <c r="K44" s="297">
        <v>0.2503861673728397</v>
      </c>
      <c r="L44" s="298">
        <v>0.3492934203187894</v>
      </c>
      <c r="M44" s="298"/>
    </row>
    <row r="45" spans="1:13" ht="33" customHeight="1" x14ac:dyDescent="0.5">
      <c r="A45" s="292" t="s">
        <v>491</v>
      </c>
      <c r="B45" s="293" t="s">
        <v>492</v>
      </c>
      <c r="C45" s="293"/>
      <c r="D45" s="287"/>
      <c r="E45" s="294" t="s">
        <v>493</v>
      </c>
      <c r="F45" s="294"/>
      <c r="G45" s="295">
        <v>0</v>
      </c>
      <c r="H45" s="295">
        <v>0</v>
      </c>
      <c r="I45" s="295">
        <v>0</v>
      </c>
      <c r="J45" s="295">
        <v>0</v>
      </c>
      <c r="K45" s="295">
        <v>0</v>
      </c>
      <c r="L45" s="296">
        <v>0</v>
      </c>
      <c r="M45" s="296"/>
    </row>
    <row r="46" spans="1:13" ht="33" customHeight="1" x14ac:dyDescent="0.5">
      <c r="A46" s="292" t="s">
        <v>494</v>
      </c>
      <c r="B46" s="293" t="s">
        <v>495</v>
      </c>
      <c r="C46" s="293"/>
      <c r="D46" s="287"/>
      <c r="E46" s="294" t="s">
        <v>496</v>
      </c>
      <c r="F46" s="294"/>
      <c r="G46" s="295">
        <v>0</v>
      </c>
      <c r="H46" s="295">
        <v>0</v>
      </c>
      <c r="I46" s="295">
        <v>0</v>
      </c>
      <c r="J46" s="295">
        <v>0</v>
      </c>
      <c r="K46" s="295">
        <v>0</v>
      </c>
      <c r="L46" s="296">
        <v>0</v>
      </c>
      <c r="M46" s="296"/>
    </row>
    <row r="47" spans="1:13" ht="33" customHeight="1" x14ac:dyDescent="0.5">
      <c r="A47" s="292" t="s">
        <v>497</v>
      </c>
      <c r="B47" s="293" t="s">
        <v>498</v>
      </c>
      <c r="C47" s="293"/>
      <c r="D47" s="287"/>
      <c r="E47" s="294" t="s">
        <v>499</v>
      </c>
      <c r="F47" s="294"/>
      <c r="G47" s="295">
        <v>0</v>
      </c>
      <c r="H47" s="295">
        <v>0</v>
      </c>
      <c r="I47" s="295">
        <v>0</v>
      </c>
      <c r="J47" s="295">
        <v>0</v>
      </c>
      <c r="K47" s="295">
        <v>0</v>
      </c>
      <c r="L47" s="296">
        <v>0</v>
      </c>
      <c r="M47" s="296"/>
    </row>
    <row r="48" spans="1:13" ht="32.25" customHeight="1" x14ac:dyDescent="0.5">
      <c r="A48" s="292" t="s">
        <v>500</v>
      </c>
      <c r="B48" s="293" t="s">
        <v>501</v>
      </c>
      <c r="C48" s="293"/>
      <c r="D48" s="287"/>
      <c r="E48" s="294" t="s">
        <v>502</v>
      </c>
      <c r="F48" s="294"/>
      <c r="G48" s="295">
        <v>0</v>
      </c>
      <c r="H48" s="295">
        <v>0</v>
      </c>
      <c r="I48" s="295">
        <v>0</v>
      </c>
      <c r="J48" s="295">
        <v>0</v>
      </c>
      <c r="K48" s="295">
        <v>0</v>
      </c>
      <c r="L48" s="296">
        <v>0</v>
      </c>
      <c r="M48" s="296"/>
    </row>
    <row r="49" spans="1:13" ht="33" customHeight="1" x14ac:dyDescent="0.5">
      <c r="A49" s="292" t="s">
        <v>503</v>
      </c>
      <c r="B49" s="293" t="s">
        <v>504</v>
      </c>
      <c r="C49" s="293"/>
      <c r="D49" s="287"/>
      <c r="E49" s="294" t="s">
        <v>505</v>
      </c>
      <c r="F49" s="294"/>
      <c r="G49" s="295">
        <v>0</v>
      </c>
      <c r="H49" s="295">
        <v>0</v>
      </c>
      <c r="I49" s="295">
        <v>0</v>
      </c>
      <c r="J49" s="295">
        <v>0</v>
      </c>
      <c r="K49" s="295">
        <v>0</v>
      </c>
      <c r="L49" s="296">
        <v>0</v>
      </c>
      <c r="M49" s="296"/>
    </row>
    <row r="50" spans="1:13" ht="33" customHeight="1" x14ac:dyDescent="0.5">
      <c r="A50" s="292" t="s">
        <v>506</v>
      </c>
      <c r="B50" s="293" t="s">
        <v>507</v>
      </c>
      <c r="C50" s="293"/>
      <c r="D50" s="287"/>
      <c r="E50" s="294" t="s">
        <v>508</v>
      </c>
      <c r="F50" s="294"/>
      <c r="G50" s="295">
        <v>0</v>
      </c>
      <c r="H50" s="295">
        <v>0</v>
      </c>
      <c r="I50" s="295">
        <v>0</v>
      </c>
      <c r="J50" s="295">
        <v>0</v>
      </c>
      <c r="K50" s="295">
        <v>0</v>
      </c>
      <c r="L50" s="296">
        <v>0</v>
      </c>
      <c r="M50" s="296"/>
    </row>
    <row r="51" spans="1:13" ht="33" customHeight="1" x14ac:dyDescent="0.5">
      <c r="A51" s="292" t="s">
        <v>509</v>
      </c>
      <c r="B51" s="293" t="s">
        <v>510</v>
      </c>
      <c r="C51" s="293"/>
      <c r="D51" s="287"/>
      <c r="E51" s="294" t="s">
        <v>511</v>
      </c>
      <c r="F51" s="294"/>
      <c r="G51" s="295">
        <v>0</v>
      </c>
      <c r="H51" s="295">
        <v>0</v>
      </c>
      <c r="I51" s="295">
        <v>0</v>
      </c>
      <c r="J51" s="295">
        <v>0</v>
      </c>
      <c r="K51" s="295">
        <v>0</v>
      </c>
      <c r="L51" s="296">
        <v>0</v>
      </c>
      <c r="M51" s="296"/>
    </row>
    <row r="52" spans="1:13" ht="33" customHeight="1" x14ac:dyDescent="0.5">
      <c r="A52" s="292" t="s">
        <v>512</v>
      </c>
      <c r="B52" s="293" t="s">
        <v>513</v>
      </c>
      <c r="C52" s="293"/>
      <c r="D52" s="287"/>
      <c r="E52" s="294" t="s">
        <v>514</v>
      </c>
      <c r="F52" s="294"/>
      <c r="G52" s="295">
        <v>0</v>
      </c>
      <c r="H52" s="295">
        <v>0</v>
      </c>
      <c r="I52" s="295">
        <v>0</v>
      </c>
      <c r="J52" s="295">
        <v>0</v>
      </c>
      <c r="K52" s="295">
        <v>0</v>
      </c>
      <c r="L52" s="296">
        <v>0</v>
      </c>
      <c r="M52" s="296"/>
    </row>
    <row r="53" spans="1:13" ht="33" customHeight="1" x14ac:dyDescent="0.5">
      <c r="A53" s="292" t="s">
        <v>515</v>
      </c>
      <c r="B53" s="293" t="s">
        <v>516</v>
      </c>
      <c r="C53" s="293"/>
      <c r="D53" s="287"/>
      <c r="E53" s="294" t="s">
        <v>517</v>
      </c>
      <c r="F53" s="294"/>
      <c r="G53" s="295">
        <v>0</v>
      </c>
      <c r="H53" s="295">
        <v>0</v>
      </c>
      <c r="I53" s="295">
        <v>0</v>
      </c>
      <c r="J53" s="295">
        <v>0</v>
      </c>
      <c r="K53" s="295">
        <v>0</v>
      </c>
      <c r="L53" s="296">
        <v>0</v>
      </c>
      <c r="M53" s="296"/>
    </row>
    <row r="54" spans="1:13" ht="32.25" customHeight="1" x14ac:dyDescent="0.5">
      <c r="A54" s="292" t="s">
        <v>447</v>
      </c>
      <c r="B54" s="293" t="s">
        <v>518</v>
      </c>
      <c r="C54" s="293"/>
      <c r="D54" s="287"/>
      <c r="E54" s="294" t="s">
        <v>449</v>
      </c>
      <c r="F54" s="294"/>
      <c r="G54" s="295">
        <v>1.6959788555217508</v>
      </c>
      <c r="H54" s="295">
        <v>3.3028993898408876</v>
      </c>
      <c r="I54" s="295">
        <v>2.4999909481569618</v>
      </c>
      <c r="J54" s="295">
        <v>0.24984796268096146</v>
      </c>
      <c r="K54" s="295">
        <v>2.0877536331737678</v>
      </c>
      <c r="L54" s="296">
        <v>2.9107211128548998</v>
      </c>
      <c r="M54" s="296"/>
    </row>
    <row r="55" spans="1:13" ht="33" customHeight="1" x14ac:dyDescent="0.5">
      <c r="A55" s="292" t="s">
        <v>519</v>
      </c>
      <c r="B55" s="293" t="s">
        <v>520</v>
      </c>
      <c r="C55" s="293"/>
      <c r="D55" s="287"/>
      <c r="E55" s="294" t="s">
        <v>521</v>
      </c>
      <c r="F55" s="294"/>
      <c r="G55" s="295">
        <v>0</v>
      </c>
      <c r="H55" s="295">
        <v>0</v>
      </c>
      <c r="I55" s="295">
        <v>0</v>
      </c>
      <c r="J55" s="295">
        <v>0</v>
      </c>
      <c r="K55" s="295">
        <v>0</v>
      </c>
      <c r="L55" s="296">
        <v>0</v>
      </c>
      <c r="M55" s="296"/>
    </row>
    <row r="56" spans="1:13" ht="33" customHeight="1" x14ac:dyDescent="0.5">
      <c r="A56" s="292" t="s">
        <v>522</v>
      </c>
      <c r="B56" s="293" t="s">
        <v>523</v>
      </c>
      <c r="C56" s="293"/>
      <c r="D56" s="287"/>
      <c r="E56" s="294" t="s">
        <v>524</v>
      </c>
      <c r="F56" s="294"/>
      <c r="G56" s="295">
        <v>0</v>
      </c>
      <c r="H56" s="295">
        <v>0</v>
      </c>
      <c r="I56" s="295">
        <v>0</v>
      </c>
      <c r="J56" s="295">
        <v>0</v>
      </c>
      <c r="K56" s="295">
        <v>0</v>
      </c>
      <c r="L56" s="296">
        <v>0</v>
      </c>
      <c r="M56" s="296"/>
    </row>
    <row r="57" spans="1:13" ht="33" customHeight="1" x14ac:dyDescent="0.5">
      <c r="A57" s="292" t="s">
        <v>525</v>
      </c>
      <c r="B57" s="293" t="s">
        <v>526</v>
      </c>
      <c r="C57" s="293"/>
      <c r="D57" s="287"/>
      <c r="E57" s="294" t="s">
        <v>527</v>
      </c>
      <c r="F57" s="294"/>
      <c r="G57" s="295">
        <v>0</v>
      </c>
      <c r="H57" s="295">
        <v>0</v>
      </c>
      <c r="I57" s="295">
        <v>0</v>
      </c>
      <c r="J57" s="295">
        <v>0</v>
      </c>
      <c r="K57" s="295">
        <v>0</v>
      </c>
      <c r="L57" s="296">
        <v>0</v>
      </c>
      <c r="M57" s="296"/>
    </row>
    <row r="58" spans="1:13" ht="33" customHeight="1" x14ac:dyDescent="0.5">
      <c r="A58" s="292" t="s">
        <v>528</v>
      </c>
      <c r="B58" s="293" t="s">
        <v>529</v>
      </c>
      <c r="C58" s="293"/>
      <c r="D58" s="287"/>
      <c r="E58" s="294" t="s">
        <v>530</v>
      </c>
      <c r="F58" s="294"/>
      <c r="G58" s="295">
        <v>0</v>
      </c>
      <c r="H58" s="295">
        <v>0</v>
      </c>
      <c r="I58" s="295">
        <v>0</v>
      </c>
      <c r="J58" s="295">
        <v>0</v>
      </c>
      <c r="K58" s="295">
        <v>0</v>
      </c>
      <c r="L58" s="296">
        <v>0</v>
      </c>
      <c r="M58" s="296"/>
    </row>
    <row r="59" spans="1:13" ht="33" customHeight="1" x14ac:dyDescent="0.5">
      <c r="A59" s="292" t="s">
        <v>531</v>
      </c>
      <c r="B59" s="293" t="s">
        <v>532</v>
      </c>
      <c r="C59" s="293"/>
      <c r="D59" s="287"/>
      <c r="E59" s="294" t="s">
        <v>533</v>
      </c>
      <c r="F59" s="294"/>
      <c r="G59" s="295">
        <v>0</v>
      </c>
      <c r="H59" s="295">
        <v>0</v>
      </c>
      <c r="I59" s="295">
        <v>0</v>
      </c>
      <c r="J59" s="295">
        <v>0</v>
      </c>
      <c r="K59" s="295">
        <v>0</v>
      </c>
      <c r="L59" s="296">
        <v>0</v>
      </c>
      <c r="M59" s="296"/>
    </row>
    <row r="60" spans="1:13" ht="33" customHeight="1" x14ac:dyDescent="0.5">
      <c r="A60" s="292" t="s">
        <v>534</v>
      </c>
      <c r="B60" s="293" t="s">
        <v>535</v>
      </c>
      <c r="C60" s="293"/>
      <c r="D60" s="287"/>
      <c r="E60" s="294" t="s">
        <v>536</v>
      </c>
      <c r="F60" s="294"/>
      <c r="G60" s="295">
        <v>0</v>
      </c>
      <c r="H60" s="295">
        <v>0</v>
      </c>
      <c r="I60" s="295">
        <v>0</v>
      </c>
      <c r="J60" s="295">
        <v>0</v>
      </c>
      <c r="K60" s="295">
        <v>0</v>
      </c>
      <c r="L60" s="296">
        <v>0</v>
      </c>
      <c r="M60" s="296"/>
    </row>
    <row r="61" spans="1:13" ht="32.25" customHeight="1" x14ac:dyDescent="0.5">
      <c r="A61" s="292" t="s">
        <v>537</v>
      </c>
      <c r="B61" s="293" t="s">
        <v>538</v>
      </c>
      <c r="C61" s="293"/>
      <c r="D61" s="287"/>
      <c r="E61" s="294" t="s">
        <v>539</v>
      </c>
      <c r="F61" s="294"/>
      <c r="G61" s="295">
        <v>0</v>
      </c>
      <c r="H61" s="295">
        <v>0</v>
      </c>
      <c r="I61" s="295">
        <v>0</v>
      </c>
      <c r="J61" s="295">
        <v>0</v>
      </c>
      <c r="K61" s="295">
        <v>0</v>
      </c>
      <c r="L61" s="296">
        <v>0</v>
      </c>
      <c r="M61" s="296"/>
    </row>
    <row r="62" spans="1:13" ht="33" customHeight="1" x14ac:dyDescent="0.5">
      <c r="A62" s="292" t="s">
        <v>540</v>
      </c>
      <c r="B62" s="293" t="s">
        <v>541</v>
      </c>
      <c r="C62" s="293"/>
      <c r="D62" s="287"/>
      <c r="E62" s="294" t="s">
        <v>542</v>
      </c>
      <c r="F62" s="294"/>
      <c r="G62" s="295">
        <v>0</v>
      </c>
      <c r="H62" s="295">
        <v>0</v>
      </c>
      <c r="I62" s="295">
        <v>0</v>
      </c>
      <c r="J62" s="295">
        <v>0</v>
      </c>
      <c r="K62" s="295">
        <v>0</v>
      </c>
      <c r="L62" s="296">
        <v>0</v>
      </c>
      <c r="M62" s="296"/>
    </row>
    <row r="63" spans="1:13" ht="33" customHeight="1" x14ac:dyDescent="0.5">
      <c r="A63" s="292" t="s">
        <v>543</v>
      </c>
      <c r="B63" s="293" t="s">
        <v>544</v>
      </c>
      <c r="C63" s="293"/>
      <c r="D63" s="287"/>
      <c r="E63" s="294" t="s">
        <v>545</v>
      </c>
      <c r="F63" s="294"/>
      <c r="G63" s="295">
        <v>0</v>
      </c>
      <c r="H63" s="295">
        <v>0</v>
      </c>
      <c r="I63" s="295">
        <v>0</v>
      </c>
      <c r="J63" s="295">
        <v>0</v>
      </c>
      <c r="K63" s="295">
        <v>0</v>
      </c>
      <c r="L63" s="296">
        <v>0</v>
      </c>
      <c r="M63" s="296"/>
    </row>
    <row r="64" spans="1:13" ht="33" customHeight="1" x14ac:dyDescent="0.5">
      <c r="A64" s="292" t="s">
        <v>546</v>
      </c>
      <c r="B64" s="293" t="s">
        <v>547</v>
      </c>
      <c r="C64" s="293"/>
      <c r="D64" s="287"/>
      <c r="E64" s="294" t="s">
        <v>437</v>
      </c>
      <c r="F64" s="294"/>
      <c r="G64" s="297">
        <v>0.37235613766205022</v>
      </c>
      <c r="H64" s="297">
        <v>0.73677288949328967</v>
      </c>
      <c r="I64" s="297">
        <v>0.55000697937941279</v>
      </c>
      <c r="J64" s="297">
        <v>5.4968991598589013E-2</v>
      </c>
      <c r="K64" s="297">
        <v>0.45948971132318545</v>
      </c>
      <c r="L64" s="298">
        <v>0.64007262274590948</v>
      </c>
      <c r="M64" s="298"/>
    </row>
    <row r="65" spans="1:13" ht="33" customHeight="1" x14ac:dyDescent="0.5">
      <c r="A65" s="292" t="s">
        <v>548</v>
      </c>
      <c r="B65" s="293" t="s">
        <v>549</v>
      </c>
      <c r="C65" s="293"/>
      <c r="D65" s="287"/>
      <c r="E65" s="294" t="s">
        <v>550</v>
      </c>
      <c r="F65" s="294"/>
      <c r="G65" s="295">
        <v>0</v>
      </c>
      <c r="H65" s="295">
        <v>0</v>
      </c>
      <c r="I65" s="295">
        <v>0</v>
      </c>
      <c r="J65" s="295">
        <v>0</v>
      </c>
      <c r="K65" s="295">
        <v>0</v>
      </c>
      <c r="L65" s="296">
        <v>0</v>
      </c>
      <c r="M65" s="296"/>
    </row>
    <row r="66" spans="1:13" ht="33" customHeight="1" x14ac:dyDescent="0.5">
      <c r="A66" s="292" t="s">
        <v>551</v>
      </c>
      <c r="B66" s="293" t="s">
        <v>552</v>
      </c>
      <c r="C66" s="293"/>
      <c r="D66" s="287"/>
      <c r="E66" s="294" t="s">
        <v>553</v>
      </c>
      <c r="F66" s="294"/>
      <c r="G66" s="295">
        <v>0</v>
      </c>
      <c r="H66" s="295">
        <v>0</v>
      </c>
      <c r="I66" s="295">
        <v>0</v>
      </c>
      <c r="J66" s="295">
        <v>0</v>
      </c>
      <c r="K66" s="295">
        <v>0</v>
      </c>
      <c r="L66" s="296">
        <v>0</v>
      </c>
      <c r="M66" s="296"/>
    </row>
    <row r="67" spans="1:13" ht="32.25" customHeight="1" x14ac:dyDescent="0.5">
      <c r="A67" s="292" t="s">
        <v>554</v>
      </c>
      <c r="B67" s="293" t="s">
        <v>555</v>
      </c>
      <c r="C67" s="293"/>
      <c r="D67" s="287"/>
      <c r="E67" s="294" t="s">
        <v>556</v>
      </c>
      <c r="F67" s="294"/>
      <c r="G67" s="295">
        <v>0</v>
      </c>
      <c r="H67" s="295">
        <v>0</v>
      </c>
      <c r="I67" s="295">
        <v>0</v>
      </c>
      <c r="J67" s="295">
        <v>0</v>
      </c>
      <c r="K67" s="295">
        <v>0</v>
      </c>
      <c r="L67" s="296">
        <v>0</v>
      </c>
      <c r="M67" s="296"/>
    </row>
    <row r="68" spans="1:13" ht="33" customHeight="1" x14ac:dyDescent="0.5">
      <c r="A68" s="292" t="s">
        <v>557</v>
      </c>
      <c r="B68" s="293" t="s">
        <v>558</v>
      </c>
      <c r="C68" s="293"/>
      <c r="D68" s="287"/>
      <c r="E68" s="294" t="s">
        <v>559</v>
      </c>
      <c r="F68" s="294"/>
      <c r="G68" s="295">
        <v>0</v>
      </c>
      <c r="H68" s="295">
        <v>0</v>
      </c>
      <c r="I68" s="295">
        <v>0</v>
      </c>
      <c r="J68" s="295">
        <v>0</v>
      </c>
      <c r="K68" s="295">
        <v>0</v>
      </c>
      <c r="L68" s="296">
        <v>0</v>
      </c>
      <c r="M68" s="296"/>
    </row>
    <row r="69" spans="1:13" ht="33" customHeight="1" x14ac:dyDescent="0.5">
      <c r="A69" s="292" t="s">
        <v>560</v>
      </c>
      <c r="B69" s="293" t="s">
        <v>561</v>
      </c>
      <c r="C69" s="293"/>
      <c r="D69" s="287"/>
      <c r="E69" s="294" t="s">
        <v>562</v>
      </c>
      <c r="F69" s="294"/>
      <c r="G69" s="295">
        <v>0</v>
      </c>
      <c r="H69" s="295">
        <v>0</v>
      </c>
      <c r="I69" s="295">
        <v>0</v>
      </c>
      <c r="J69" s="295">
        <v>0</v>
      </c>
      <c r="K69" s="295">
        <v>0</v>
      </c>
      <c r="L69" s="296">
        <v>0</v>
      </c>
      <c r="M69" s="296"/>
    </row>
    <row r="70" spans="1:13" ht="33" customHeight="1" x14ac:dyDescent="0.5">
      <c r="A70" s="292" t="s">
        <v>563</v>
      </c>
      <c r="B70" s="293" t="s">
        <v>564</v>
      </c>
      <c r="C70" s="293"/>
      <c r="D70" s="287"/>
      <c r="E70" s="294" t="s">
        <v>565</v>
      </c>
      <c r="F70" s="294"/>
      <c r="G70" s="295">
        <v>0</v>
      </c>
      <c r="H70" s="295">
        <v>0</v>
      </c>
      <c r="I70" s="295">
        <v>0</v>
      </c>
      <c r="J70" s="295">
        <v>0</v>
      </c>
      <c r="K70" s="295">
        <v>0</v>
      </c>
      <c r="L70" s="296">
        <v>0</v>
      </c>
      <c r="M70" s="296"/>
    </row>
    <row r="71" spans="1:13" ht="33" customHeight="1" x14ac:dyDescent="0.5">
      <c r="A71" s="292" t="s">
        <v>566</v>
      </c>
      <c r="B71" s="293" t="s">
        <v>567</v>
      </c>
      <c r="C71" s="293"/>
      <c r="D71" s="287"/>
      <c r="E71" s="294" t="s">
        <v>568</v>
      </c>
      <c r="F71" s="294"/>
      <c r="G71" s="295">
        <v>0</v>
      </c>
      <c r="H71" s="295">
        <v>0</v>
      </c>
      <c r="I71" s="295">
        <v>0</v>
      </c>
      <c r="J71" s="295">
        <v>0</v>
      </c>
      <c r="K71" s="295">
        <v>0</v>
      </c>
      <c r="L71" s="296">
        <v>0</v>
      </c>
      <c r="M71" s="296"/>
    </row>
    <row r="72" spans="1:13" ht="33" customHeight="1" x14ac:dyDescent="0.5">
      <c r="A72" s="292" t="s">
        <v>569</v>
      </c>
      <c r="B72" s="293" t="s">
        <v>570</v>
      </c>
      <c r="C72" s="293"/>
      <c r="D72" s="287"/>
      <c r="E72" s="294" t="s">
        <v>402</v>
      </c>
      <c r="F72" s="294"/>
      <c r="G72" s="301">
        <v>8.6061396472778967E-2</v>
      </c>
      <c r="H72" s="301">
        <v>0.166366172871938</v>
      </c>
      <c r="I72" s="301">
        <v>0.12500331440176277</v>
      </c>
      <c r="J72" s="301">
        <v>1.2491525964810811E-2</v>
      </c>
      <c r="K72" s="301">
        <v>0.10434311353626365</v>
      </c>
      <c r="L72" s="302">
        <v>0.14548154875088126</v>
      </c>
      <c r="M72" s="302"/>
    </row>
    <row r="73" spans="1:13" ht="32.25" customHeight="1" x14ac:dyDescent="0.5">
      <c r="A73" s="292" t="s">
        <v>571</v>
      </c>
      <c r="B73" s="293" t="s">
        <v>572</v>
      </c>
      <c r="C73" s="293"/>
      <c r="D73" s="287"/>
      <c r="E73" s="294" t="s">
        <v>573</v>
      </c>
      <c r="F73" s="294"/>
      <c r="G73" s="295">
        <v>0</v>
      </c>
      <c r="H73" s="295">
        <v>0</v>
      </c>
      <c r="I73" s="295">
        <v>0</v>
      </c>
      <c r="J73" s="295">
        <v>0</v>
      </c>
      <c r="K73" s="295">
        <v>0</v>
      </c>
      <c r="L73" s="296">
        <v>0</v>
      </c>
      <c r="M73" s="296"/>
    </row>
    <row r="74" spans="1:13" ht="33" customHeight="1" x14ac:dyDescent="0.5">
      <c r="A74" s="292" t="s">
        <v>574</v>
      </c>
      <c r="B74" s="293" t="s">
        <v>575</v>
      </c>
      <c r="C74" s="293"/>
      <c r="D74" s="287"/>
      <c r="E74" s="294" t="s">
        <v>576</v>
      </c>
      <c r="F74" s="294"/>
      <c r="G74" s="297">
        <v>0.16978897933747783</v>
      </c>
      <c r="H74" s="297">
        <v>0.32936106144268984</v>
      </c>
      <c r="I74" s="297">
        <v>0.24999899436488587</v>
      </c>
      <c r="J74" s="297">
        <v>2.4974189727192193E-2</v>
      </c>
      <c r="K74" s="297">
        <v>0.20866675904625689</v>
      </c>
      <c r="L74" s="298">
        <v>0.29101657070794024</v>
      </c>
      <c r="M74" s="298"/>
    </row>
    <row r="75" spans="1:13" ht="33" customHeight="1" x14ac:dyDescent="0.5">
      <c r="A75" s="292" t="s">
        <v>33</v>
      </c>
      <c r="B75" s="293" t="s">
        <v>577</v>
      </c>
      <c r="C75" s="293"/>
      <c r="D75" s="287"/>
      <c r="E75" s="294" t="s">
        <v>578</v>
      </c>
      <c r="F75" s="294"/>
      <c r="G75" s="301">
        <v>6.6946924585492062E-2</v>
      </c>
      <c r="H75" s="301">
        <v>0.13280301106421483</v>
      </c>
      <c r="I75" s="301">
        <v>9.9998834650609866E-2</v>
      </c>
      <c r="J75" s="301">
        <v>1.0006426693990321E-2</v>
      </c>
      <c r="K75" s="301">
        <v>8.3457552265595925E-2</v>
      </c>
      <c r="L75" s="302">
        <v>0.1163828435652737</v>
      </c>
      <c r="M75" s="302"/>
    </row>
    <row r="76" spans="1:13" ht="33" customHeight="1" x14ac:dyDescent="0.5">
      <c r="A76" s="292" t="s">
        <v>579</v>
      </c>
      <c r="B76" s="293" t="s">
        <v>580</v>
      </c>
      <c r="C76" s="293"/>
      <c r="D76" s="287"/>
      <c r="E76" s="294" t="s">
        <v>581</v>
      </c>
      <c r="F76" s="294"/>
      <c r="G76" s="295">
        <v>0</v>
      </c>
      <c r="H76" s="295">
        <v>0</v>
      </c>
      <c r="I76" s="295">
        <v>0</v>
      </c>
      <c r="J76" s="295">
        <v>0</v>
      </c>
      <c r="K76" s="295">
        <v>0</v>
      </c>
      <c r="L76" s="296">
        <v>0</v>
      </c>
      <c r="M76" s="296"/>
    </row>
    <row r="77" spans="1:13" ht="33" customHeight="1" x14ac:dyDescent="0.5">
      <c r="A77" s="292" t="s">
        <v>582</v>
      </c>
      <c r="B77" s="293" t="s">
        <v>583</v>
      </c>
      <c r="C77" s="293"/>
      <c r="D77" s="287"/>
      <c r="E77" s="294" t="s">
        <v>584</v>
      </c>
      <c r="F77" s="294"/>
      <c r="G77" s="295">
        <v>0</v>
      </c>
      <c r="H77" s="295">
        <v>0</v>
      </c>
      <c r="I77" s="295">
        <v>0</v>
      </c>
      <c r="J77" s="295">
        <v>0</v>
      </c>
      <c r="K77" s="295">
        <v>0</v>
      </c>
      <c r="L77" s="296">
        <v>0</v>
      </c>
      <c r="M77" s="296"/>
    </row>
    <row r="78" spans="1:13" ht="33" customHeight="1" x14ac:dyDescent="0.5">
      <c r="A78" s="292" t="s">
        <v>585</v>
      </c>
      <c r="B78" s="293" t="s">
        <v>586</v>
      </c>
      <c r="C78" s="293"/>
      <c r="D78" s="287"/>
      <c r="E78" s="294" t="s">
        <v>587</v>
      </c>
      <c r="F78" s="294"/>
      <c r="G78" s="295">
        <v>0</v>
      </c>
      <c r="H78" s="295">
        <v>0</v>
      </c>
      <c r="I78" s="295">
        <v>0</v>
      </c>
      <c r="J78" s="295">
        <v>0</v>
      </c>
      <c r="K78" s="295">
        <v>0</v>
      </c>
      <c r="L78" s="296">
        <v>0</v>
      </c>
      <c r="M78" s="296"/>
    </row>
    <row r="79" spans="1:13" ht="32.25" customHeight="1" x14ac:dyDescent="0.5">
      <c r="A79" s="292" t="s">
        <v>588</v>
      </c>
      <c r="B79" s="293" t="s">
        <v>589</v>
      </c>
      <c r="C79" s="293"/>
      <c r="D79" s="287"/>
      <c r="E79" s="294" t="s">
        <v>590</v>
      </c>
      <c r="F79" s="294"/>
      <c r="G79" s="295">
        <v>0</v>
      </c>
      <c r="H79" s="295">
        <v>0</v>
      </c>
      <c r="I79" s="295">
        <v>0</v>
      </c>
      <c r="J79" s="295">
        <v>0</v>
      </c>
      <c r="K79" s="295">
        <v>0</v>
      </c>
      <c r="L79" s="296">
        <v>0</v>
      </c>
      <c r="M79" s="296"/>
    </row>
    <row r="80" spans="1:13" ht="33" customHeight="1" x14ac:dyDescent="0.5">
      <c r="A80" s="292" t="s">
        <v>591</v>
      </c>
      <c r="B80" s="293" t="s">
        <v>592</v>
      </c>
      <c r="C80" s="293"/>
      <c r="D80" s="287"/>
      <c r="E80" s="294" t="s">
        <v>593</v>
      </c>
      <c r="F80" s="294"/>
      <c r="G80" s="295">
        <v>0</v>
      </c>
      <c r="H80" s="295">
        <v>0</v>
      </c>
      <c r="I80" s="295">
        <v>0</v>
      </c>
      <c r="J80" s="295">
        <v>0</v>
      </c>
      <c r="K80" s="295">
        <v>0</v>
      </c>
      <c r="L80" s="296">
        <v>0</v>
      </c>
      <c r="M80" s="296"/>
    </row>
    <row r="81" spans="1:13" ht="33" customHeight="1" x14ac:dyDescent="0.5">
      <c r="A81" s="292" t="s">
        <v>594</v>
      </c>
      <c r="B81" s="293" t="s">
        <v>595</v>
      </c>
      <c r="C81" s="293"/>
      <c r="D81" s="287"/>
      <c r="E81" s="294" t="s">
        <v>596</v>
      </c>
      <c r="F81" s="294"/>
      <c r="G81" s="295">
        <v>0</v>
      </c>
      <c r="H81" s="295">
        <v>0</v>
      </c>
      <c r="I81" s="295">
        <v>0</v>
      </c>
      <c r="J81" s="295">
        <v>0</v>
      </c>
      <c r="K81" s="295">
        <v>0</v>
      </c>
      <c r="L81" s="296">
        <v>0</v>
      </c>
      <c r="M81" s="296"/>
    </row>
    <row r="82" spans="1:13" ht="33" customHeight="1" x14ac:dyDescent="0.5">
      <c r="A82" s="292" t="s">
        <v>597</v>
      </c>
      <c r="B82" s="293" t="s">
        <v>598</v>
      </c>
      <c r="C82" s="293"/>
      <c r="D82" s="287"/>
      <c r="E82" s="294" t="s">
        <v>599</v>
      </c>
      <c r="F82" s="294"/>
      <c r="G82" s="295">
        <v>0</v>
      </c>
      <c r="H82" s="295">
        <v>0</v>
      </c>
      <c r="I82" s="295">
        <v>0</v>
      </c>
      <c r="J82" s="295">
        <v>0</v>
      </c>
      <c r="K82" s="295">
        <v>0</v>
      </c>
      <c r="L82" s="296">
        <v>0</v>
      </c>
      <c r="M82" s="296"/>
    </row>
    <row r="83" spans="1:13" ht="33" customHeight="1" x14ac:dyDescent="0.5">
      <c r="A83" s="292" t="s">
        <v>600</v>
      </c>
      <c r="B83" s="293" t="s">
        <v>601</v>
      </c>
      <c r="C83" s="293"/>
      <c r="D83" s="287"/>
      <c r="E83" s="294" t="s">
        <v>602</v>
      </c>
      <c r="F83" s="294"/>
      <c r="G83" s="295">
        <v>0</v>
      </c>
      <c r="H83" s="295">
        <v>0</v>
      </c>
      <c r="I83" s="295">
        <v>0</v>
      </c>
      <c r="J83" s="295">
        <v>0</v>
      </c>
      <c r="K83" s="295">
        <v>0</v>
      </c>
      <c r="L83" s="296">
        <v>0</v>
      </c>
      <c r="M83" s="296"/>
    </row>
    <row r="84" spans="1:13" ht="33" customHeight="1" x14ac:dyDescent="0.5">
      <c r="A84" s="292" t="s">
        <v>603</v>
      </c>
      <c r="B84" s="293" t="s">
        <v>604</v>
      </c>
      <c r="C84" s="293"/>
      <c r="D84" s="287"/>
      <c r="E84" s="294" t="s">
        <v>605</v>
      </c>
      <c r="F84" s="294"/>
      <c r="G84" s="295">
        <v>0</v>
      </c>
      <c r="H84" s="295">
        <v>0</v>
      </c>
      <c r="I84" s="295">
        <v>0</v>
      </c>
      <c r="J84" s="295">
        <v>0</v>
      </c>
      <c r="K84" s="295">
        <v>0</v>
      </c>
      <c r="L84" s="296">
        <v>0</v>
      </c>
      <c r="M84" s="296"/>
    </row>
    <row r="85" spans="1:13" ht="33" customHeight="1" x14ac:dyDescent="0.5">
      <c r="A85" s="292" t="s">
        <v>606</v>
      </c>
      <c r="B85" s="293" t="s">
        <v>607</v>
      </c>
      <c r="C85" s="293"/>
      <c r="D85" s="287"/>
      <c r="E85" s="294" t="s">
        <v>608</v>
      </c>
      <c r="F85" s="294"/>
      <c r="G85" s="295">
        <v>0</v>
      </c>
      <c r="H85" s="295">
        <v>0</v>
      </c>
      <c r="I85" s="295">
        <v>0</v>
      </c>
      <c r="J85" s="295">
        <v>0</v>
      </c>
      <c r="K85" s="295">
        <v>0</v>
      </c>
      <c r="L85" s="296">
        <v>0</v>
      </c>
      <c r="M85" s="296"/>
    </row>
    <row r="86" spans="1:13" ht="32.25" customHeight="1" x14ac:dyDescent="0.5">
      <c r="A86" s="292" t="s">
        <v>609</v>
      </c>
      <c r="B86" s="293" t="s">
        <v>610</v>
      </c>
      <c r="C86" s="293"/>
      <c r="D86" s="287"/>
      <c r="E86" s="294" t="s">
        <v>611</v>
      </c>
      <c r="F86" s="294"/>
      <c r="G86" s="295">
        <v>0</v>
      </c>
      <c r="H86" s="295">
        <v>0</v>
      </c>
      <c r="I86" s="295">
        <v>0</v>
      </c>
      <c r="J86" s="295">
        <v>0</v>
      </c>
      <c r="K86" s="295">
        <v>0</v>
      </c>
      <c r="L86" s="296">
        <v>0</v>
      </c>
      <c r="M86" s="296"/>
    </row>
    <row r="87" spans="1:13" ht="33" customHeight="1" x14ac:dyDescent="0.5">
      <c r="A87" s="292" t="s">
        <v>612</v>
      </c>
      <c r="B87" s="293" t="s">
        <v>613</v>
      </c>
      <c r="C87" s="293"/>
      <c r="D87" s="287"/>
      <c r="E87" s="294" t="s">
        <v>614</v>
      </c>
      <c r="F87" s="294"/>
      <c r="G87" s="295">
        <v>0</v>
      </c>
      <c r="H87" s="295">
        <v>0</v>
      </c>
      <c r="I87" s="295">
        <v>0</v>
      </c>
      <c r="J87" s="295">
        <v>0</v>
      </c>
      <c r="K87" s="295">
        <v>0</v>
      </c>
      <c r="L87" s="296">
        <v>0</v>
      </c>
      <c r="M87" s="296"/>
    </row>
    <row r="88" spans="1:13" ht="33" customHeight="1" x14ac:dyDescent="0.5">
      <c r="A88" s="292" t="s">
        <v>615</v>
      </c>
      <c r="B88" s="293" t="s">
        <v>616</v>
      </c>
      <c r="C88" s="293"/>
      <c r="D88" s="287"/>
      <c r="E88" s="294" t="s">
        <v>617</v>
      </c>
      <c r="F88" s="294"/>
      <c r="G88" s="295">
        <v>0</v>
      </c>
      <c r="H88" s="295">
        <v>0</v>
      </c>
      <c r="I88" s="295">
        <v>0</v>
      </c>
      <c r="J88" s="295">
        <v>0</v>
      </c>
      <c r="K88" s="295">
        <v>0</v>
      </c>
      <c r="L88" s="296">
        <v>0</v>
      </c>
      <c r="M88" s="296"/>
    </row>
    <row r="89" spans="1:13" ht="33" customHeight="1" x14ac:dyDescent="0.5">
      <c r="A89" s="292" t="s">
        <v>618</v>
      </c>
      <c r="B89" s="293" t="s">
        <v>619</v>
      </c>
      <c r="C89" s="293"/>
      <c r="D89" s="287"/>
      <c r="E89" s="294" t="s">
        <v>620</v>
      </c>
      <c r="F89" s="294"/>
      <c r="G89" s="295">
        <v>0</v>
      </c>
      <c r="H89" s="295">
        <v>0</v>
      </c>
      <c r="I89" s="295">
        <v>0</v>
      </c>
      <c r="J89" s="295">
        <v>0</v>
      </c>
      <c r="K89" s="295">
        <v>0</v>
      </c>
      <c r="L89" s="296">
        <v>0</v>
      </c>
      <c r="M89" s="296"/>
    </row>
    <row r="90" spans="1:13" ht="33" customHeight="1" x14ac:dyDescent="0.5">
      <c r="A90" s="292" t="s">
        <v>621</v>
      </c>
      <c r="B90" s="293" t="s">
        <v>622</v>
      </c>
      <c r="C90" s="293"/>
      <c r="D90" s="287"/>
      <c r="E90" s="294" t="s">
        <v>623</v>
      </c>
      <c r="F90" s="294"/>
      <c r="G90" s="295">
        <v>0</v>
      </c>
      <c r="H90" s="295">
        <v>0</v>
      </c>
      <c r="I90" s="295">
        <v>0</v>
      </c>
      <c r="J90" s="295">
        <v>0</v>
      </c>
      <c r="K90" s="295">
        <v>0</v>
      </c>
      <c r="L90" s="296">
        <v>0</v>
      </c>
      <c r="M90" s="296"/>
    </row>
    <row r="91" spans="1:13" ht="33" customHeight="1" x14ac:dyDescent="0.5">
      <c r="A91" s="292" t="s">
        <v>624</v>
      </c>
      <c r="B91" s="293" t="s">
        <v>625</v>
      </c>
      <c r="C91" s="293"/>
      <c r="D91" s="287"/>
      <c r="E91" s="294" t="s">
        <v>626</v>
      </c>
      <c r="F91" s="294"/>
      <c r="G91" s="295">
        <v>0</v>
      </c>
      <c r="H91" s="295">
        <v>0</v>
      </c>
      <c r="I91" s="295">
        <v>0</v>
      </c>
      <c r="J91" s="295">
        <v>0</v>
      </c>
      <c r="K91" s="295">
        <v>0</v>
      </c>
      <c r="L91" s="296">
        <v>0</v>
      </c>
      <c r="M91" s="296"/>
    </row>
    <row r="92" spans="1:13" ht="32.25" customHeight="1" x14ac:dyDescent="0.5">
      <c r="A92" s="292" t="s">
        <v>627</v>
      </c>
      <c r="B92" s="293" t="s">
        <v>628</v>
      </c>
      <c r="C92" s="293"/>
      <c r="D92" s="287"/>
      <c r="E92" s="294" t="s">
        <v>629</v>
      </c>
      <c r="F92" s="294"/>
      <c r="G92" s="295">
        <v>0</v>
      </c>
      <c r="H92" s="295">
        <v>0</v>
      </c>
      <c r="I92" s="295">
        <v>0</v>
      </c>
      <c r="J92" s="295">
        <v>0</v>
      </c>
      <c r="K92" s="295">
        <v>0</v>
      </c>
      <c r="L92" s="296">
        <v>0</v>
      </c>
      <c r="M92" s="296"/>
    </row>
    <row r="93" spans="1:13" ht="33" customHeight="1" x14ac:dyDescent="0.5">
      <c r="A93" s="292" t="s">
        <v>630</v>
      </c>
      <c r="B93" s="293" t="s">
        <v>631</v>
      </c>
      <c r="C93" s="293"/>
      <c r="D93" s="287"/>
      <c r="E93" s="294" t="s">
        <v>632</v>
      </c>
      <c r="F93" s="294"/>
      <c r="G93" s="295">
        <v>0</v>
      </c>
      <c r="H93" s="295">
        <v>0</v>
      </c>
      <c r="I93" s="295">
        <v>0</v>
      </c>
      <c r="J93" s="295">
        <v>0</v>
      </c>
      <c r="K93" s="295">
        <v>0</v>
      </c>
      <c r="L93" s="296">
        <v>0</v>
      </c>
      <c r="M93" s="296"/>
    </row>
    <row r="94" spans="1:13" ht="33" customHeight="1" x14ac:dyDescent="0.5">
      <c r="A94" s="292" t="s">
        <v>633</v>
      </c>
      <c r="B94" s="293" t="s">
        <v>634</v>
      </c>
      <c r="C94" s="293"/>
      <c r="D94" s="287"/>
      <c r="E94" s="294" t="s">
        <v>635</v>
      </c>
      <c r="F94" s="294"/>
      <c r="G94" s="295">
        <v>0</v>
      </c>
      <c r="H94" s="295">
        <v>0</v>
      </c>
      <c r="I94" s="295">
        <v>0</v>
      </c>
      <c r="J94" s="295">
        <v>0</v>
      </c>
      <c r="K94" s="295">
        <v>0</v>
      </c>
      <c r="L94" s="296">
        <v>0</v>
      </c>
      <c r="M94" s="296"/>
    </row>
    <row r="95" spans="1:13" ht="33" customHeight="1" x14ac:dyDescent="0.5">
      <c r="A95" s="292" t="s">
        <v>636</v>
      </c>
      <c r="B95" s="293" t="s">
        <v>637</v>
      </c>
      <c r="C95" s="293"/>
      <c r="D95" s="287"/>
      <c r="E95" s="294" t="s">
        <v>638</v>
      </c>
      <c r="F95" s="294"/>
      <c r="G95" s="295">
        <v>0</v>
      </c>
      <c r="H95" s="295">
        <v>0</v>
      </c>
      <c r="I95" s="295">
        <v>0</v>
      </c>
      <c r="J95" s="295">
        <v>0</v>
      </c>
      <c r="K95" s="295">
        <v>0</v>
      </c>
      <c r="L95" s="296">
        <v>0</v>
      </c>
      <c r="M95" s="296"/>
    </row>
    <row r="96" spans="1:13" ht="33" customHeight="1" x14ac:dyDescent="0.5">
      <c r="A96" s="292" t="s">
        <v>639</v>
      </c>
      <c r="B96" s="293" t="s">
        <v>640</v>
      </c>
      <c r="C96" s="293"/>
      <c r="D96" s="287"/>
      <c r="E96" s="294" t="s">
        <v>641</v>
      </c>
      <c r="F96" s="294"/>
      <c r="G96" s="295">
        <v>0</v>
      </c>
      <c r="H96" s="295">
        <v>0</v>
      </c>
      <c r="I96" s="295">
        <v>0</v>
      </c>
      <c r="J96" s="295">
        <v>0</v>
      </c>
      <c r="K96" s="295">
        <v>0</v>
      </c>
      <c r="L96" s="296">
        <v>0</v>
      </c>
      <c r="M96" s="296"/>
    </row>
    <row r="97" spans="1:13" ht="33" customHeight="1" x14ac:dyDescent="0.5">
      <c r="A97" s="292" t="s">
        <v>642</v>
      </c>
      <c r="B97" s="293" t="s">
        <v>643</v>
      </c>
      <c r="C97" s="293"/>
      <c r="D97" s="287"/>
      <c r="E97" s="294" t="s">
        <v>644</v>
      </c>
      <c r="F97" s="294"/>
      <c r="G97" s="295">
        <v>0</v>
      </c>
      <c r="H97" s="295">
        <v>0</v>
      </c>
      <c r="I97" s="295">
        <v>0</v>
      </c>
      <c r="J97" s="295">
        <v>0</v>
      </c>
      <c r="K97" s="295">
        <v>0</v>
      </c>
      <c r="L97" s="296">
        <v>0</v>
      </c>
      <c r="M97" s="296"/>
    </row>
    <row r="98" spans="1:13" ht="32.25" customHeight="1" x14ac:dyDescent="0.5">
      <c r="A98" s="292" t="s">
        <v>645</v>
      </c>
      <c r="B98" s="293" t="s">
        <v>646</v>
      </c>
      <c r="C98" s="293"/>
      <c r="D98" s="287"/>
      <c r="E98" s="294" t="s">
        <v>647</v>
      </c>
      <c r="F98" s="294"/>
      <c r="G98" s="295">
        <v>0</v>
      </c>
      <c r="H98" s="295">
        <v>0</v>
      </c>
      <c r="I98" s="295">
        <v>0</v>
      </c>
      <c r="J98" s="295">
        <v>0</v>
      </c>
      <c r="K98" s="295">
        <v>0</v>
      </c>
      <c r="L98" s="296">
        <v>0</v>
      </c>
      <c r="M98" s="296"/>
    </row>
    <row r="99" spans="1:13" ht="33" customHeight="1" x14ac:dyDescent="0.5">
      <c r="A99" s="292" t="s">
        <v>648</v>
      </c>
      <c r="B99" s="293" t="s">
        <v>649</v>
      </c>
      <c r="C99" s="293"/>
      <c r="D99" s="287"/>
      <c r="E99" s="294" t="s">
        <v>650</v>
      </c>
      <c r="F99" s="294"/>
      <c r="G99" s="295">
        <v>0</v>
      </c>
      <c r="H99" s="295">
        <v>0</v>
      </c>
      <c r="I99" s="295">
        <v>0</v>
      </c>
      <c r="J99" s="295">
        <v>0</v>
      </c>
      <c r="K99" s="295">
        <v>0</v>
      </c>
      <c r="L99" s="296">
        <v>0</v>
      </c>
      <c r="M99" s="296"/>
    </row>
    <row r="100" spans="1:13" ht="33" customHeight="1" x14ac:dyDescent="0.5">
      <c r="A100" s="292" t="s">
        <v>651</v>
      </c>
      <c r="B100" s="293" t="s">
        <v>652</v>
      </c>
      <c r="C100" s="293"/>
      <c r="D100" s="287"/>
      <c r="E100" s="294" t="s">
        <v>653</v>
      </c>
      <c r="F100" s="294"/>
      <c r="G100" s="295">
        <v>0</v>
      </c>
      <c r="H100" s="295">
        <v>0</v>
      </c>
      <c r="I100" s="295">
        <v>0</v>
      </c>
      <c r="J100" s="295">
        <v>0</v>
      </c>
      <c r="K100" s="295">
        <v>0</v>
      </c>
      <c r="L100" s="296">
        <v>0</v>
      </c>
      <c r="M100" s="296"/>
    </row>
    <row r="101" spans="1:13" ht="33" customHeight="1" x14ac:dyDescent="0.5">
      <c r="A101" s="292" t="s">
        <v>654</v>
      </c>
      <c r="B101" s="293" t="s">
        <v>655</v>
      </c>
      <c r="C101" s="293"/>
      <c r="D101" s="287"/>
      <c r="E101" s="294" t="s">
        <v>656</v>
      </c>
      <c r="F101" s="294"/>
      <c r="G101" s="295">
        <v>0</v>
      </c>
      <c r="H101" s="295">
        <v>0</v>
      </c>
      <c r="I101" s="295">
        <v>0</v>
      </c>
      <c r="J101" s="295">
        <v>0</v>
      </c>
      <c r="K101" s="295">
        <v>0</v>
      </c>
      <c r="L101" s="296">
        <v>0</v>
      </c>
      <c r="M101" s="296"/>
    </row>
    <row r="102" spans="1:13" ht="33" customHeight="1" x14ac:dyDescent="0.5">
      <c r="A102" s="292" t="s">
        <v>657</v>
      </c>
      <c r="B102" s="293" t="s">
        <v>658</v>
      </c>
      <c r="C102" s="293"/>
      <c r="D102" s="287"/>
      <c r="E102" s="294" t="s">
        <v>659</v>
      </c>
      <c r="F102" s="294"/>
      <c r="G102" s="295">
        <v>0</v>
      </c>
      <c r="H102" s="295">
        <v>0</v>
      </c>
      <c r="I102" s="295">
        <v>0</v>
      </c>
      <c r="J102" s="295">
        <v>0</v>
      </c>
      <c r="K102" s="295">
        <v>0</v>
      </c>
      <c r="L102" s="296">
        <v>0</v>
      </c>
      <c r="M102" s="296"/>
    </row>
    <row r="103" spans="1:13" ht="33" customHeight="1" x14ac:dyDescent="0.5">
      <c r="A103" s="292" t="s">
        <v>660</v>
      </c>
      <c r="B103" s="293" t="s">
        <v>661</v>
      </c>
      <c r="C103" s="293"/>
      <c r="D103" s="287"/>
      <c r="E103" s="294" t="s">
        <v>662</v>
      </c>
      <c r="F103" s="294"/>
      <c r="G103" s="295">
        <v>0</v>
      </c>
      <c r="H103" s="295">
        <v>0</v>
      </c>
      <c r="I103" s="295">
        <v>0</v>
      </c>
      <c r="J103" s="295">
        <v>0</v>
      </c>
      <c r="K103" s="295">
        <v>0</v>
      </c>
      <c r="L103" s="296">
        <v>0</v>
      </c>
      <c r="M103" s="296"/>
    </row>
    <row r="104" spans="1:13" ht="32.25" customHeight="1" x14ac:dyDescent="0.5">
      <c r="A104" s="292" t="s">
        <v>663</v>
      </c>
      <c r="B104" s="293" t="s">
        <v>664</v>
      </c>
      <c r="C104" s="293"/>
      <c r="D104" s="287"/>
      <c r="E104" s="294" t="s">
        <v>665</v>
      </c>
      <c r="F104" s="294"/>
      <c r="G104" s="295">
        <v>0</v>
      </c>
      <c r="H104" s="295">
        <v>0</v>
      </c>
      <c r="I104" s="295">
        <v>0</v>
      </c>
      <c r="J104" s="295">
        <v>0</v>
      </c>
      <c r="K104" s="295">
        <v>0</v>
      </c>
      <c r="L104" s="296">
        <v>0</v>
      </c>
      <c r="M104" s="296"/>
    </row>
    <row r="105" spans="1:13" ht="33" customHeight="1" x14ac:dyDescent="0.5">
      <c r="A105" s="292" t="s">
        <v>666</v>
      </c>
      <c r="B105" s="293" t="s">
        <v>667</v>
      </c>
      <c r="C105" s="293"/>
      <c r="D105" s="287"/>
      <c r="E105" s="294" t="s">
        <v>668</v>
      </c>
      <c r="F105" s="294"/>
      <c r="G105" s="295">
        <v>0</v>
      </c>
      <c r="H105" s="295">
        <v>0</v>
      </c>
      <c r="I105" s="295">
        <v>0</v>
      </c>
      <c r="J105" s="295">
        <v>0</v>
      </c>
      <c r="K105" s="295">
        <v>0</v>
      </c>
      <c r="L105" s="296">
        <v>0</v>
      </c>
      <c r="M105" s="296"/>
    </row>
    <row r="106" spans="1:13" ht="33" customHeight="1" x14ac:dyDescent="0.5">
      <c r="A106" s="292" t="s">
        <v>669</v>
      </c>
      <c r="B106" s="293" t="s">
        <v>670</v>
      </c>
      <c r="C106" s="293"/>
      <c r="D106" s="287"/>
      <c r="E106" s="294" t="s">
        <v>671</v>
      </c>
      <c r="F106" s="294"/>
      <c r="G106" s="295">
        <v>0</v>
      </c>
      <c r="H106" s="295">
        <v>0</v>
      </c>
      <c r="I106" s="295">
        <v>0</v>
      </c>
      <c r="J106" s="295">
        <v>0</v>
      </c>
      <c r="K106" s="295">
        <v>0</v>
      </c>
      <c r="L106" s="296">
        <v>0</v>
      </c>
      <c r="M106" s="296"/>
    </row>
    <row r="107" spans="1:13" ht="33" customHeight="1" x14ac:dyDescent="0.5">
      <c r="A107" s="292" t="s">
        <v>672</v>
      </c>
      <c r="B107" s="293" t="s">
        <v>673</v>
      </c>
      <c r="C107" s="293"/>
      <c r="D107" s="287"/>
      <c r="E107" s="294" t="s">
        <v>674</v>
      </c>
      <c r="F107" s="294"/>
      <c r="G107" s="295">
        <v>0</v>
      </c>
      <c r="H107" s="295">
        <v>0</v>
      </c>
      <c r="I107" s="295">
        <v>0</v>
      </c>
      <c r="J107" s="295">
        <v>0</v>
      </c>
      <c r="K107" s="295">
        <v>0</v>
      </c>
      <c r="L107" s="296">
        <v>0</v>
      </c>
      <c r="M107" s="296"/>
    </row>
    <row r="108" spans="1:13" ht="33" customHeight="1" x14ac:dyDescent="0.5">
      <c r="A108" s="292" t="s">
        <v>675</v>
      </c>
      <c r="B108" s="293" t="s">
        <v>676</v>
      </c>
      <c r="C108" s="293"/>
      <c r="D108" s="287"/>
      <c r="E108" s="294" t="s">
        <v>677</v>
      </c>
      <c r="F108" s="294"/>
      <c r="G108" s="295">
        <v>0</v>
      </c>
      <c r="H108" s="295">
        <v>0</v>
      </c>
      <c r="I108" s="295">
        <v>0</v>
      </c>
      <c r="J108" s="295">
        <v>0</v>
      </c>
      <c r="K108" s="295">
        <v>0</v>
      </c>
      <c r="L108" s="296">
        <v>0</v>
      </c>
      <c r="M108" s="296"/>
    </row>
    <row r="109" spans="1:13" ht="33" customHeight="1" x14ac:dyDescent="0.5">
      <c r="A109" s="292" t="s">
        <v>678</v>
      </c>
      <c r="B109" s="293" t="s">
        <v>679</v>
      </c>
      <c r="C109" s="293"/>
      <c r="D109" s="287"/>
      <c r="E109" s="294" t="s">
        <v>680</v>
      </c>
      <c r="F109" s="294"/>
      <c r="G109" s="295">
        <v>0</v>
      </c>
      <c r="H109" s="295">
        <v>0</v>
      </c>
      <c r="I109" s="295">
        <v>0</v>
      </c>
      <c r="J109" s="295">
        <v>0</v>
      </c>
      <c r="K109" s="295">
        <v>0</v>
      </c>
      <c r="L109" s="296">
        <v>0</v>
      </c>
      <c r="M109" s="296"/>
    </row>
    <row r="110" spans="1:13" ht="33" customHeight="1" x14ac:dyDescent="0.5">
      <c r="A110" s="292" t="s">
        <v>681</v>
      </c>
      <c r="B110" s="293" t="s">
        <v>682</v>
      </c>
      <c r="C110" s="293"/>
      <c r="D110" s="287"/>
      <c r="E110" s="294" t="s">
        <v>683</v>
      </c>
      <c r="F110" s="294"/>
      <c r="G110" s="295">
        <v>0</v>
      </c>
      <c r="H110" s="295">
        <v>0</v>
      </c>
      <c r="I110" s="295">
        <v>0</v>
      </c>
      <c r="J110" s="295">
        <v>0</v>
      </c>
      <c r="K110" s="295">
        <v>0</v>
      </c>
      <c r="L110" s="296">
        <v>0</v>
      </c>
      <c r="M110" s="296"/>
    </row>
    <row r="111" spans="1:13" ht="32.25" customHeight="1" x14ac:dyDescent="0.5">
      <c r="A111" s="292" t="s">
        <v>684</v>
      </c>
      <c r="B111" s="293" t="s">
        <v>685</v>
      </c>
      <c r="C111" s="293"/>
      <c r="D111" s="287"/>
      <c r="E111" s="294" t="s">
        <v>686</v>
      </c>
      <c r="F111" s="294"/>
      <c r="G111" s="295">
        <v>0</v>
      </c>
      <c r="H111" s="295">
        <v>0</v>
      </c>
      <c r="I111" s="295">
        <v>0</v>
      </c>
      <c r="J111" s="295">
        <v>0</v>
      </c>
      <c r="K111" s="295">
        <v>0</v>
      </c>
      <c r="L111" s="296">
        <v>0</v>
      </c>
      <c r="M111" s="296"/>
    </row>
    <row r="112" spans="1:13" ht="33" customHeight="1" x14ac:dyDescent="0.5">
      <c r="A112" s="292" t="s">
        <v>687</v>
      </c>
      <c r="B112" s="293" t="s">
        <v>688</v>
      </c>
      <c r="C112" s="293"/>
      <c r="D112" s="287"/>
      <c r="E112" s="294" t="s">
        <v>689</v>
      </c>
      <c r="F112" s="294"/>
      <c r="G112" s="295">
        <v>0</v>
      </c>
      <c r="H112" s="295">
        <v>0</v>
      </c>
      <c r="I112" s="295">
        <v>0</v>
      </c>
      <c r="J112" s="295">
        <v>0</v>
      </c>
      <c r="K112" s="295">
        <v>0</v>
      </c>
      <c r="L112" s="296">
        <v>0</v>
      </c>
      <c r="M112" s="296"/>
    </row>
    <row r="113" spans="1:13" ht="33" customHeight="1" x14ac:dyDescent="0.5">
      <c r="A113" s="292" t="s">
        <v>690</v>
      </c>
      <c r="B113" s="293" t="s">
        <v>691</v>
      </c>
      <c r="C113" s="293"/>
      <c r="D113" s="287"/>
      <c r="E113" s="294" t="s">
        <v>692</v>
      </c>
      <c r="F113" s="294"/>
      <c r="G113" s="295">
        <v>0</v>
      </c>
      <c r="H113" s="295">
        <v>0</v>
      </c>
      <c r="I113" s="295">
        <v>0</v>
      </c>
      <c r="J113" s="295">
        <v>0</v>
      </c>
      <c r="K113" s="295">
        <v>0</v>
      </c>
      <c r="L113" s="296">
        <v>0</v>
      </c>
      <c r="M113" s="296"/>
    </row>
    <row r="114" spans="1:13" ht="33" customHeight="1" x14ac:dyDescent="0.5">
      <c r="A114" s="292" t="s">
        <v>693</v>
      </c>
      <c r="B114" s="293" t="s">
        <v>694</v>
      </c>
      <c r="C114" s="293"/>
      <c r="D114" s="287"/>
      <c r="E114" s="294" t="s">
        <v>695</v>
      </c>
      <c r="F114" s="294"/>
      <c r="G114" s="295">
        <v>0</v>
      </c>
      <c r="H114" s="295">
        <v>0</v>
      </c>
      <c r="I114" s="295">
        <v>0</v>
      </c>
      <c r="J114" s="295">
        <v>0</v>
      </c>
      <c r="K114" s="295">
        <v>0</v>
      </c>
      <c r="L114" s="296">
        <v>0</v>
      </c>
      <c r="M114" s="296"/>
    </row>
    <row r="115" spans="1:13" ht="33" customHeight="1" x14ac:dyDescent="0.5">
      <c r="A115" s="292" t="s">
        <v>696</v>
      </c>
      <c r="B115" s="293" t="s">
        <v>697</v>
      </c>
      <c r="C115" s="293"/>
      <c r="D115" s="287"/>
      <c r="E115" s="294" t="s">
        <v>698</v>
      </c>
      <c r="F115" s="294"/>
      <c r="G115" s="295">
        <v>0</v>
      </c>
      <c r="H115" s="295">
        <v>0</v>
      </c>
      <c r="I115" s="295">
        <v>0</v>
      </c>
      <c r="J115" s="295">
        <v>0</v>
      </c>
      <c r="K115" s="295">
        <v>0</v>
      </c>
      <c r="L115" s="296">
        <v>0</v>
      </c>
      <c r="M115" s="296"/>
    </row>
    <row r="116" spans="1:13" ht="33" customHeight="1" x14ac:dyDescent="0.5">
      <c r="A116" s="292" t="s">
        <v>699</v>
      </c>
      <c r="B116" s="293" t="s">
        <v>700</v>
      </c>
      <c r="C116" s="293"/>
      <c r="D116" s="287"/>
      <c r="E116" s="294" t="s">
        <v>701</v>
      </c>
      <c r="F116" s="294"/>
      <c r="G116" s="295">
        <v>0</v>
      </c>
      <c r="H116" s="295">
        <v>0</v>
      </c>
      <c r="I116" s="295">
        <v>0</v>
      </c>
      <c r="J116" s="295">
        <v>0</v>
      </c>
      <c r="K116" s="295">
        <v>0</v>
      </c>
      <c r="L116" s="296">
        <v>0</v>
      </c>
      <c r="M116" s="296"/>
    </row>
    <row r="117" spans="1:13" ht="32.25" customHeight="1" x14ac:dyDescent="0.5">
      <c r="A117" s="292" t="s">
        <v>702</v>
      </c>
      <c r="B117" s="293" t="s">
        <v>703</v>
      </c>
      <c r="C117" s="293"/>
      <c r="D117" s="287"/>
      <c r="E117" s="294" t="s">
        <v>704</v>
      </c>
      <c r="F117" s="294"/>
      <c r="G117" s="295">
        <v>0</v>
      </c>
      <c r="H117" s="295">
        <v>0</v>
      </c>
      <c r="I117" s="295">
        <v>0</v>
      </c>
      <c r="J117" s="295">
        <v>0</v>
      </c>
      <c r="K117" s="295">
        <v>0</v>
      </c>
      <c r="L117" s="296">
        <v>0</v>
      </c>
      <c r="M117" s="296"/>
    </row>
    <row r="118" spans="1:13" ht="33" customHeight="1" x14ac:dyDescent="0.5">
      <c r="A118" s="292" t="s">
        <v>705</v>
      </c>
      <c r="B118" s="293" t="s">
        <v>706</v>
      </c>
      <c r="C118" s="293"/>
      <c r="D118" s="287"/>
      <c r="E118" s="294" t="s">
        <v>707</v>
      </c>
      <c r="F118" s="294"/>
      <c r="G118" s="295">
        <v>0</v>
      </c>
      <c r="H118" s="295">
        <v>0</v>
      </c>
      <c r="I118" s="295">
        <v>0</v>
      </c>
      <c r="J118" s="295">
        <v>0</v>
      </c>
      <c r="K118" s="295">
        <v>0</v>
      </c>
      <c r="L118" s="296">
        <v>0</v>
      </c>
      <c r="M118" s="296"/>
    </row>
    <row r="119" spans="1:13" ht="33" customHeight="1" x14ac:dyDescent="0.5">
      <c r="A119" s="292" t="s">
        <v>708</v>
      </c>
      <c r="B119" s="293" t="s">
        <v>709</v>
      </c>
      <c r="C119" s="293"/>
      <c r="D119" s="287"/>
      <c r="E119" s="294" t="s">
        <v>710</v>
      </c>
      <c r="F119" s="294"/>
      <c r="G119" s="295">
        <v>0</v>
      </c>
      <c r="H119" s="295">
        <v>0</v>
      </c>
      <c r="I119" s="295">
        <v>0</v>
      </c>
      <c r="J119" s="295">
        <v>0</v>
      </c>
      <c r="K119" s="295">
        <v>0</v>
      </c>
      <c r="L119" s="296">
        <v>0</v>
      </c>
      <c r="M119" s="296"/>
    </row>
    <row r="120" spans="1:13" ht="33" customHeight="1" x14ac:dyDescent="0.5">
      <c r="A120" s="292" t="s">
        <v>711</v>
      </c>
      <c r="B120" s="293" t="s">
        <v>712</v>
      </c>
      <c r="C120" s="293"/>
      <c r="D120" s="287"/>
      <c r="E120" s="294" t="s">
        <v>713</v>
      </c>
      <c r="F120" s="294"/>
      <c r="G120" s="295">
        <v>0</v>
      </c>
      <c r="H120" s="295">
        <v>0</v>
      </c>
      <c r="I120" s="295">
        <v>0</v>
      </c>
      <c r="J120" s="295">
        <v>0</v>
      </c>
      <c r="K120" s="295">
        <v>0</v>
      </c>
      <c r="L120" s="296">
        <v>0</v>
      </c>
      <c r="M120" s="296"/>
    </row>
    <row r="121" spans="1:13" ht="33" customHeight="1" x14ac:dyDescent="0.5">
      <c r="A121" s="292" t="s">
        <v>714</v>
      </c>
      <c r="B121" s="293" t="s">
        <v>715</v>
      </c>
      <c r="C121" s="293"/>
      <c r="D121" s="287"/>
      <c r="E121" s="294" t="s">
        <v>716</v>
      </c>
      <c r="F121" s="294"/>
      <c r="G121" s="295">
        <v>0</v>
      </c>
      <c r="H121" s="295">
        <v>0</v>
      </c>
      <c r="I121" s="295">
        <v>0</v>
      </c>
      <c r="J121" s="295">
        <v>0</v>
      </c>
      <c r="K121" s="295">
        <v>0</v>
      </c>
      <c r="L121" s="296">
        <v>0</v>
      </c>
      <c r="M121" s="296"/>
    </row>
    <row r="122" spans="1:13" ht="33" customHeight="1" x14ac:dyDescent="0.5">
      <c r="A122" s="292" t="s">
        <v>717</v>
      </c>
      <c r="B122" s="293" t="s">
        <v>718</v>
      </c>
      <c r="C122" s="293"/>
      <c r="D122" s="287"/>
      <c r="E122" s="294" t="s">
        <v>719</v>
      </c>
      <c r="F122" s="294"/>
      <c r="G122" s="295">
        <v>0</v>
      </c>
      <c r="H122" s="295">
        <v>0</v>
      </c>
      <c r="I122" s="295">
        <v>0</v>
      </c>
      <c r="J122" s="295">
        <v>0</v>
      </c>
      <c r="K122" s="295">
        <v>0</v>
      </c>
      <c r="L122" s="296">
        <v>0</v>
      </c>
      <c r="M122" s="296"/>
    </row>
    <row r="123" spans="1:13" ht="32.25" customHeight="1" x14ac:dyDescent="0.5">
      <c r="A123" s="292" t="s">
        <v>720</v>
      </c>
      <c r="B123" s="293" t="s">
        <v>721</v>
      </c>
      <c r="C123" s="293"/>
      <c r="D123" s="287"/>
      <c r="E123" s="294" t="s">
        <v>722</v>
      </c>
      <c r="F123" s="294"/>
      <c r="G123" s="295">
        <v>0</v>
      </c>
      <c r="H123" s="295">
        <v>0</v>
      </c>
      <c r="I123" s="295">
        <v>0</v>
      </c>
      <c r="J123" s="295">
        <v>0</v>
      </c>
      <c r="K123" s="295">
        <v>0</v>
      </c>
      <c r="L123" s="296">
        <v>0</v>
      </c>
      <c r="M123" s="296"/>
    </row>
    <row r="124" spans="1:13" ht="33" customHeight="1" x14ac:dyDescent="0.5">
      <c r="A124" s="292" t="s">
        <v>723</v>
      </c>
      <c r="B124" s="293" t="s">
        <v>724</v>
      </c>
      <c r="C124" s="293"/>
      <c r="D124" s="287"/>
      <c r="E124" s="294" t="s">
        <v>725</v>
      </c>
      <c r="F124" s="294"/>
      <c r="G124" s="295">
        <v>0</v>
      </c>
      <c r="H124" s="295">
        <v>0</v>
      </c>
      <c r="I124" s="295">
        <v>0</v>
      </c>
      <c r="J124" s="295">
        <v>0</v>
      </c>
      <c r="K124" s="295">
        <v>0</v>
      </c>
      <c r="L124" s="296">
        <v>0</v>
      </c>
      <c r="M124" s="296"/>
    </row>
    <row r="125" spans="1:13" ht="33" customHeight="1" x14ac:dyDescent="0.5">
      <c r="A125" s="292" t="s">
        <v>726</v>
      </c>
      <c r="B125" s="293" t="s">
        <v>727</v>
      </c>
      <c r="C125" s="293"/>
      <c r="D125" s="287"/>
      <c r="E125" s="294" t="s">
        <v>728</v>
      </c>
      <c r="F125" s="294"/>
      <c r="G125" s="295">
        <v>0</v>
      </c>
      <c r="H125" s="295">
        <v>0</v>
      </c>
      <c r="I125" s="295">
        <v>0</v>
      </c>
      <c r="J125" s="295">
        <v>0</v>
      </c>
      <c r="K125" s="295">
        <v>0</v>
      </c>
      <c r="L125" s="296">
        <v>0</v>
      </c>
      <c r="M125" s="296"/>
    </row>
    <row r="126" spans="1:13" ht="33" customHeight="1" x14ac:dyDescent="0.5">
      <c r="A126" s="292" t="s">
        <v>729</v>
      </c>
      <c r="B126" s="293" t="s">
        <v>730</v>
      </c>
      <c r="C126" s="293"/>
      <c r="D126" s="287"/>
      <c r="E126" s="294" t="s">
        <v>731</v>
      </c>
      <c r="F126" s="294"/>
      <c r="G126" s="295">
        <v>0</v>
      </c>
      <c r="H126" s="295">
        <v>0</v>
      </c>
      <c r="I126" s="295">
        <v>0</v>
      </c>
      <c r="J126" s="295">
        <v>0</v>
      </c>
      <c r="K126" s="295">
        <v>0</v>
      </c>
      <c r="L126" s="296">
        <v>0</v>
      </c>
      <c r="M126" s="296"/>
    </row>
    <row r="127" spans="1:13" ht="33" customHeight="1" x14ac:dyDescent="0.5">
      <c r="A127" s="292" t="s">
        <v>732</v>
      </c>
      <c r="B127" s="293" t="s">
        <v>733</v>
      </c>
      <c r="C127" s="293"/>
      <c r="D127" s="287"/>
      <c r="E127" s="294" t="s">
        <v>734</v>
      </c>
      <c r="F127" s="294"/>
      <c r="G127" s="295">
        <v>0</v>
      </c>
      <c r="H127" s="295">
        <v>0</v>
      </c>
      <c r="I127" s="295">
        <v>0</v>
      </c>
      <c r="J127" s="295">
        <v>0</v>
      </c>
      <c r="K127" s="295">
        <v>0</v>
      </c>
      <c r="L127" s="296">
        <v>0</v>
      </c>
      <c r="M127" s="296"/>
    </row>
    <row r="128" spans="1:13" ht="33" customHeight="1" x14ac:dyDescent="0.5">
      <c r="A128" s="292" t="s">
        <v>735</v>
      </c>
      <c r="B128" s="293" t="s">
        <v>736</v>
      </c>
      <c r="C128" s="293"/>
      <c r="D128" s="287"/>
      <c r="E128" s="294" t="s">
        <v>737</v>
      </c>
      <c r="F128" s="294"/>
      <c r="G128" s="295">
        <v>0</v>
      </c>
      <c r="H128" s="295">
        <v>0</v>
      </c>
      <c r="I128" s="295">
        <v>0</v>
      </c>
      <c r="J128" s="295">
        <v>0</v>
      </c>
      <c r="K128" s="295">
        <v>0</v>
      </c>
      <c r="L128" s="296">
        <v>0</v>
      </c>
      <c r="M128" s="296"/>
    </row>
  </sheetData>
  <mergeCells count="373">
    <mergeCell ref="B127:C127"/>
    <mergeCell ref="E127:F127"/>
    <mergeCell ref="L127:M127"/>
    <mergeCell ref="B128:C128"/>
    <mergeCell ref="E128:F128"/>
    <mergeCell ref="L128:M128"/>
    <mergeCell ref="B125:C125"/>
    <mergeCell ref="E125:F125"/>
    <mergeCell ref="L125:M125"/>
    <mergeCell ref="B126:C126"/>
    <mergeCell ref="E126:F126"/>
    <mergeCell ref="L126:M126"/>
    <mergeCell ref="B123:C123"/>
    <mergeCell ref="E123:F123"/>
    <mergeCell ref="L123:M123"/>
    <mergeCell ref="B124:C124"/>
    <mergeCell ref="E124:F124"/>
    <mergeCell ref="L124:M124"/>
    <mergeCell ref="B121:C121"/>
    <mergeCell ref="E121:F121"/>
    <mergeCell ref="L121:M121"/>
    <mergeCell ref="B122:C122"/>
    <mergeCell ref="E122:F122"/>
    <mergeCell ref="L122:M122"/>
    <mergeCell ref="B119:C119"/>
    <mergeCell ref="E119:F119"/>
    <mergeCell ref="L119:M119"/>
    <mergeCell ref="B120:C120"/>
    <mergeCell ref="E120:F120"/>
    <mergeCell ref="L120:M120"/>
    <mergeCell ref="B117:C117"/>
    <mergeCell ref="E117:F117"/>
    <mergeCell ref="L117:M117"/>
    <mergeCell ref="B118:C118"/>
    <mergeCell ref="E118:F118"/>
    <mergeCell ref="L118:M118"/>
    <mergeCell ref="B115:C115"/>
    <mergeCell ref="E115:F115"/>
    <mergeCell ref="L115:M115"/>
    <mergeCell ref="B116:C116"/>
    <mergeCell ref="E116:F116"/>
    <mergeCell ref="L116:M116"/>
    <mergeCell ref="B113:C113"/>
    <mergeCell ref="E113:F113"/>
    <mergeCell ref="L113:M113"/>
    <mergeCell ref="B114:C114"/>
    <mergeCell ref="E114:F114"/>
    <mergeCell ref="L114:M114"/>
    <mergeCell ref="B111:C111"/>
    <mergeCell ref="E111:F111"/>
    <mergeCell ref="L111:M111"/>
    <mergeCell ref="B112:C112"/>
    <mergeCell ref="E112:F112"/>
    <mergeCell ref="L112:M112"/>
    <mergeCell ref="B109:C109"/>
    <mergeCell ref="E109:F109"/>
    <mergeCell ref="L109:M109"/>
    <mergeCell ref="B110:C110"/>
    <mergeCell ref="E110:F110"/>
    <mergeCell ref="L110:M110"/>
    <mergeCell ref="B107:C107"/>
    <mergeCell ref="E107:F107"/>
    <mergeCell ref="L107:M107"/>
    <mergeCell ref="B108:C108"/>
    <mergeCell ref="E108:F108"/>
    <mergeCell ref="L108:M108"/>
    <mergeCell ref="B105:C105"/>
    <mergeCell ref="E105:F105"/>
    <mergeCell ref="L105:M105"/>
    <mergeCell ref="B106:C106"/>
    <mergeCell ref="E106:F106"/>
    <mergeCell ref="L106:M106"/>
    <mergeCell ref="B103:C103"/>
    <mergeCell ref="E103:F103"/>
    <mergeCell ref="L103:M103"/>
    <mergeCell ref="B104:C104"/>
    <mergeCell ref="E104:F104"/>
    <mergeCell ref="L104:M104"/>
    <mergeCell ref="B101:C101"/>
    <mergeCell ref="E101:F101"/>
    <mergeCell ref="L101:M101"/>
    <mergeCell ref="B102:C102"/>
    <mergeCell ref="E102:F102"/>
    <mergeCell ref="L102:M102"/>
    <mergeCell ref="B99:C99"/>
    <mergeCell ref="E99:F99"/>
    <mergeCell ref="L99:M99"/>
    <mergeCell ref="B100:C100"/>
    <mergeCell ref="E100:F100"/>
    <mergeCell ref="L100:M100"/>
    <mergeCell ref="B97:C97"/>
    <mergeCell ref="E97:F97"/>
    <mergeCell ref="L97:M97"/>
    <mergeCell ref="B98:C98"/>
    <mergeCell ref="E98:F98"/>
    <mergeCell ref="L98:M98"/>
    <mergeCell ref="B95:C95"/>
    <mergeCell ref="E95:F95"/>
    <mergeCell ref="L95:M95"/>
    <mergeCell ref="B96:C96"/>
    <mergeCell ref="E96:F96"/>
    <mergeCell ref="L96:M96"/>
    <mergeCell ref="B93:C93"/>
    <mergeCell ref="E93:F93"/>
    <mergeCell ref="L93:M93"/>
    <mergeCell ref="B94:C94"/>
    <mergeCell ref="E94:F94"/>
    <mergeCell ref="L94:M94"/>
    <mergeCell ref="B91:C91"/>
    <mergeCell ref="E91:F91"/>
    <mergeCell ref="L91:M91"/>
    <mergeCell ref="B92:C92"/>
    <mergeCell ref="E92:F92"/>
    <mergeCell ref="L92:M92"/>
    <mergeCell ref="B89:C89"/>
    <mergeCell ref="E89:F89"/>
    <mergeCell ref="L89:M89"/>
    <mergeCell ref="B90:C90"/>
    <mergeCell ref="E90:F90"/>
    <mergeCell ref="L90:M90"/>
    <mergeCell ref="B87:C87"/>
    <mergeCell ref="E87:F87"/>
    <mergeCell ref="L87:M87"/>
    <mergeCell ref="B88:C88"/>
    <mergeCell ref="E88:F88"/>
    <mergeCell ref="L88:M88"/>
    <mergeCell ref="B85:C85"/>
    <mergeCell ref="E85:F85"/>
    <mergeCell ref="L85:M85"/>
    <mergeCell ref="B86:C86"/>
    <mergeCell ref="E86:F86"/>
    <mergeCell ref="L86:M86"/>
    <mergeCell ref="B83:C83"/>
    <mergeCell ref="E83:F83"/>
    <mergeCell ref="L83:M83"/>
    <mergeCell ref="B84:C84"/>
    <mergeCell ref="E84:F84"/>
    <mergeCell ref="L84:M84"/>
    <mergeCell ref="B81:C81"/>
    <mergeCell ref="E81:F81"/>
    <mergeCell ref="L81:M81"/>
    <mergeCell ref="B82:C82"/>
    <mergeCell ref="E82:F82"/>
    <mergeCell ref="L82:M82"/>
    <mergeCell ref="B79:C79"/>
    <mergeCell ref="E79:F79"/>
    <mergeCell ref="L79:M79"/>
    <mergeCell ref="B80:C80"/>
    <mergeCell ref="E80:F80"/>
    <mergeCell ref="L80:M80"/>
    <mergeCell ref="B77:C77"/>
    <mergeCell ref="E77:F77"/>
    <mergeCell ref="L77:M77"/>
    <mergeCell ref="B78:C78"/>
    <mergeCell ref="E78:F78"/>
    <mergeCell ref="L78:M78"/>
    <mergeCell ref="B75:C75"/>
    <mergeCell ref="E75:F75"/>
    <mergeCell ref="L75:M75"/>
    <mergeCell ref="B76:C76"/>
    <mergeCell ref="E76:F76"/>
    <mergeCell ref="L76:M76"/>
    <mergeCell ref="B73:C73"/>
    <mergeCell ref="E73:F73"/>
    <mergeCell ref="L73:M73"/>
    <mergeCell ref="B74:C74"/>
    <mergeCell ref="E74:F74"/>
    <mergeCell ref="L74:M74"/>
    <mergeCell ref="B71:C71"/>
    <mergeCell ref="E71:F71"/>
    <mergeCell ref="L71:M71"/>
    <mergeCell ref="B72:C72"/>
    <mergeCell ref="E72:F72"/>
    <mergeCell ref="L72:M72"/>
    <mergeCell ref="B69:C69"/>
    <mergeCell ref="E69:F69"/>
    <mergeCell ref="L69:M69"/>
    <mergeCell ref="B70:C70"/>
    <mergeCell ref="E70:F70"/>
    <mergeCell ref="L70:M70"/>
    <mergeCell ref="B67:C67"/>
    <mergeCell ref="E67:F67"/>
    <mergeCell ref="L67:M67"/>
    <mergeCell ref="B68:C68"/>
    <mergeCell ref="E68:F68"/>
    <mergeCell ref="L68:M68"/>
    <mergeCell ref="B65:C65"/>
    <mergeCell ref="E65:F65"/>
    <mergeCell ref="L65:M65"/>
    <mergeCell ref="B66:C66"/>
    <mergeCell ref="E66:F66"/>
    <mergeCell ref="L66:M66"/>
    <mergeCell ref="B63:C63"/>
    <mergeCell ref="E63:F63"/>
    <mergeCell ref="L63:M63"/>
    <mergeCell ref="B64:C64"/>
    <mergeCell ref="E64:F64"/>
    <mergeCell ref="L64:M64"/>
    <mergeCell ref="B61:C61"/>
    <mergeCell ref="E61:F61"/>
    <mergeCell ref="L61:M61"/>
    <mergeCell ref="B62:C62"/>
    <mergeCell ref="E62:F62"/>
    <mergeCell ref="L62:M62"/>
    <mergeCell ref="B59:C59"/>
    <mergeCell ref="E59:F59"/>
    <mergeCell ref="L59:M59"/>
    <mergeCell ref="B60:C60"/>
    <mergeCell ref="E60:F60"/>
    <mergeCell ref="L60:M60"/>
    <mergeCell ref="B57:C57"/>
    <mergeCell ref="E57:F57"/>
    <mergeCell ref="L57:M57"/>
    <mergeCell ref="B58:C58"/>
    <mergeCell ref="E58:F58"/>
    <mergeCell ref="L58:M58"/>
    <mergeCell ref="B55:C55"/>
    <mergeCell ref="E55:F55"/>
    <mergeCell ref="L55:M55"/>
    <mergeCell ref="B56:C56"/>
    <mergeCell ref="E56:F56"/>
    <mergeCell ref="L56:M56"/>
    <mergeCell ref="B53:C53"/>
    <mergeCell ref="E53:F53"/>
    <mergeCell ref="L53:M53"/>
    <mergeCell ref="B54:C54"/>
    <mergeCell ref="E54:F54"/>
    <mergeCell ref="L54:M54"/>
    <mergeCell ref="B51:C51"/>
    <mergeCell ref="E51:F51"/>
    <mergeCell ref="L51:M51"/>
    <mergeCell ref="B52:C52"/>
    <mergeCell ref="E52:F52"/>
    <mergeCell ref="L52:M52"/>
    <mergeCell ref="B49:C49"/>
    <mergeCell ref="E49:F49"/>
    <mergeCell ref="L49:M49"/>
    <mergeCell ref="B50:C50"/>
    <mergeCell ref="E50:F50"/>
    <mergeCell ref="L50:M50"/>
    <mergeCell ref="B47:C47"/>
    <mergeCell ref="E47:F47"/>
    <mergeCell ref="L47:M47"/>
    <mergeCell ref="B48:C48"/>
    <mergeCell ref="E48:F48"/>
    <mergeCell ref="L48:M48"/>
    <mergeCell ref="B45:C45"/>
    <mergeCell ref="E45:F45"/>
    <mergeCell ref="L45:M45"/>
    <mergeCell ref="B46:C46"/>
    <mergeCell ref="E46:F46"/>
    <mergeCell ref="L46:M46"/>
    <mergeCell ref="B43:C43"/>
    <mergeCell ref="E43:F43"/>
    <mergeCell ref="L43:M43"/>
    <mergeCell ref="B44:C44"/>
    <mergeCell ref="E44:F44"/>
    <mergeCell ref="L44:M44"/>
    <mergeCell ref="B41:C41"/>
    <mergeCell ref="E41:F41"/>
    <mergeCell ref="L41:M41"/>
    <mergeCell ref="B42:C42"/>
    <mergeCell ref="E42:F42"/>
    <mergeCell ref="L42:M42"/>
    <mergeCell ref="B39:C39"/>
    <mergeCell ref="E39:F39"/>
    <mergeCell ref="L39:M39"/>
    <mergeCell ref="B40:C40"/>
    <mergeCell ref="E40:F40"/>
    <mergeCell ref="L40:M40"/>
    <mergeCell ref="B37:C37"/>
    <mergeCell ref="E37:F37"/>
    <mergeCell ref="L37:M37"/>
    <mergeCell ref="B38:C38"/>
    <mergeCell ref="E38:F38"/>
    <mergeCell ref="L38:M38"/>
    <mergeCell ref="B35:C35"/>
    <mergeCell ref="E35:F35"/>
    <mergeCell ref="L35:M35"/>
    <mergeCell ref="B36:C36"/>
    <mergeCell ref="E36:F36"/>
    <mergeCell ref="L36:M36"/>
    <mergeCell ref="B33:C33"/>
    <mergeCell ref="E33:F33"/>
    <mergeCell ref="L33:M33"/>
    <mergeCell ref="B34:C34"/>
    <mergeCell ref="E34:F34"/>
    <mergeCell ref="L34:M34"/>
    <mergeCell ref="B31:C31"/>
    <mergeCell ref="E31:F31"/>
    <mergeCell ref="L31:M31"/>
    <mergeCell ref="B32:C32"/>
    <mergeCell ref="E32:F32"/>
    <mergeCell ref="L32:M32"/>
    <mergeCell ref="B29:C29"/>
    <mergeCell ref="E29:F29"/>
    <mergeCell ref="L29:M29"/>
    <mergeCell ref="B30:C30"/>
    <mergeCell ref="E30:F30"/>
    <mergeCell ref="L30:M30"/>
    <mergeCell ref="B27:C27"/>
    <mergeCell ref="E27:F27"/>
    <mergeCell ref="L27:M27"/>
    <mergeCell ref="B28:C28"/>
    <mergeCell ref="E28:F28"/>
    <mergeCell ref="L28:M28"/>
    <mergeCell ref="B25:C25"/>
    <mergeCell ref="E25:F25"/>
    <mergeCell ref="L25:M25"/>
    <mergeCell ref="B26:C26"/>
    <mergeCell ref="E26:F26"/>
    <mergeCell ref="L26:M26"/>
    <mergeCell ref="B23:C23"/>
    <mergeCell ref="E23:F23"/>
    <mergeCell ref="L23:M23"/>
    <mergeCell ref="B24:C24"/>
    <mergeCell ref="E24:F24"/>
    <mergeCell ref="L24:M24"/>
    <mergeCell ref="B21:C21"/>
    <mergeCell ref="E21:F21"/>
    <mergeCell ref="L21:M21"/>
    <mergeCell ref="B22:C22"/>
    <mergeCell ref="E22:F22"/>
    <mergeCell ref="L22:M22"/>
    <mergeCell ref="B19:C19"/>
    <mergeCell ref="E19:F19"/>
    <mergeCell ref="L19:M19"/>
    <mergeCell ref="B20:C20"/>
    <mergeCell ref="E20:F20"/>
    <mergeCell ref="L20:M20"/>
    <mergeCell ref="B17:C17"/>
    <mergeCell ref="E17:F17"/>
    <mergeCell ref="L17:M17"/>
    <mergeCell ref="B18:C18"/>
    <mergeCell ref="E18:F18"/>
    <mergeCell ref="L18:M18"/>
    <mergeCell ref="B15:C15"/>
    <mergeCell ref="E15:F15"/>
    <mergeCell ref="L15:M15"/>
    <mergeCell ref="B16:C16"/>
    <mergeCell ref="E16:F16"/>
    <mergeCell ref="L16:M16"/>
    <mergeCell ref="B13:C13"/>
    <mergeCell ref="E13:F13"/>
    <mergeCell ref="L13:M13"/>
    <mergeCell ref="B14:C14"/>
    <mergeCell ref="E14:F14"/>
    <mergeCell ref="L14:M14"/>
    <mergeCell ref="B11:C11"/>
    <mergeCell ref="E11:F11"/>
    <mergeCell ref="L11:M11"/>
    <mergeCell ref="B12:C12"/>
    <mergeCell ref="E12:F12"/>
    <mergeCell ref="L12:M12"/>
    <mergeCell ref="B9:C9"/>
    <mergeCell ref="E9:F9"/>
    <mergeCell ref="L9:M9"/>
    <mergeCell ref="B10:C10"/>
    <mergeCell ref="E10:F10"/>
    <mergeCell ref="L10:M10"/>
    <mergeCell ref="D5:E5"/>
    <mergeCell ref="F5:L5"/>
    <mergeCell ref="A7:M7"/>
    <mergeCell ref="B8:C8"/>
    <mergeCell ref="E8:F8"/>
    <mergeCell ref="L8:M8"/>
    <mergeCell ref="D1:M1"/>
    <mergeCell ref="D2:E2"/>
    <mergeCell ref="F2:L2"/>
    <mergeCell ref="D3:E3"/>
    <mergeCell ref="F3:L3"/>
    <mergeCell ref="D4:E4"/>
    <mergeCell ref="F4:L4"/>
  </mergeCells>
  <pageMargins left="0.75" right="0.75" top="0.75" bottom="0.75" header="0.3" footer="0.3"/>
  <pageSetup paperSize="0" fitToHeight="0"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HOME</vt:lpstr>
      <vt:lpstr>1-Hidden</vt:lpstr>
      <vt:lpstr>1 - Project Structuring</vt:lpstr>
      <vt:lpstr>2 - Risk Identification</vt:lpstr>
      <vt:lpstr>3 - Risk Assessment</vt:lpstr>
      <vt:lpstr>4 - Full Dashboard</vt:lpstr>
      <vt:lpstr>RiskSerializationData8</vt:lpstr>
      <vt:lpstr>4 - Summary Dashboard</vt:lpstr>
      <vt:lpstr>Summary Outputs</vt:lpstr>
      <vt:lpstr>Summary Inputs</vt:lpstr>
      <vt:lpstr>RiskSerializationData8!BrowseRecords</vt:lpstr>
      <vt:lpstr>Cost_Disruption</vt:lpstr>
      <vt:lpstr>Duration</vt:lpstr>
      <vt:lpstr>Opp_Mit</vt:lpstr>
      <vt:lpstr>Opp_Unmit</vt:lpstr>
      <vt:lpstr>Proj_Phases_Codes</vt:lpstr>
      <vt:lpstr>RiskSerializationData8!SerializationHeader</vt:lpstr>
      <vt:lpstr>Thrt_Mit</vt:lpstr>
      <vt:lpstr>Thrt_Unmit</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Alfonso Bastias</dc:creator>
  <cp:lastModifiedBy>Alfonso Bastias</cp:lastModifiedBy>
  <dcterms:created xsi:type="dcterms:W3CDTF">2019-09-04T04:08:13Z</dcterms:created>
  <dcterms:modified xsi:type="dcterms:W3CDTF">2022-09-30T23:00:13Z</dcterms:modified>
</cp:coreProperties>
</file>