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.sharepoint.com/sites/finaid/Shared Documents/Student Employment/Forms/25-26/"/>
    </mc:Choice>
  </mc:AlternateContent>
  <xr:revisionPtr revIDLastSave="0" documentId="8_{87992E93-3BBE-48F5-BCFA-9547AEA4F06E}" xr6:coauthVersionLast="47" xr6:coauthVersionMax="47" xr10:uidLastSave="{00000000-0000-0000-0000-000000000000}"/>
  <bookViews>
    <workbookView xWindow="-120" yWindow="2025" windowWidth="28560" windowHeight="12660" xr2:uid="{00000000-000D-0000-FFFF-FFFF00000000}"/>
  </bookViews>
  <sheets>
    <sheet name="blank form" sheetId="1" r:id="rId1"/>
    <sheet name="Sample Complet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B11" i="1"/>
  <c r="B10" i="1"/>
  <c r="B9" i="1"/>
  <c r="B8" i="1"/>
  <c r="B7" i="1"/>
  <c r="B6" i="1"/>
  <c r="K5" i="2"/>
  <c r="B6" i="2"/>
  <c r="B7" i="2" s="1"/>
  <c r="I11" i="1" l="1"/>
  <c r="D11" i="1"/>
  <c r="D10" i="1"/>
  <c r="D9" i="1"/>
  <c r="D8" i="1"/>
  <c r="D7" i="1"/>
  <c r="D6" i="1"/>
  <c r="D5" i="1"/>
  <c r="E5" i="1" s="1"/>
  <c r="F5" i="1" l="1"/>
  <c r="G5" i="1" s="1"/>
  <c r="H5" i="1" s="1"/>
  <c r="I5" i="1" s="1"/>
  <c r="E6" i="1"/>
  <c r="E7" i="1" s="1"/>
  <c r="H11" i="1"/>
  <c r="F6" i="1" l="1"/>
  <c r="G6" i="1" s="1"/>
  <c r="H6" i="1" s="1"/>
  <c r="I6" i="1" s="1"/>
  <c r="F7" i="1"/>
  <c r="G7" i="1" s="1"/>
  <c r="H7" i="1" s="1"/>
  <c r="I7" i="1" s="1"/>
  <c r="E8" i="1"/>
  <c r="B19" i="2"/>
  <c r="D19" i="2" s="1"/>
  <c r="D6" i="2"/>
  <c r="I24" i="2"/>
  <c r="D18" i="2"/>
  <c r="E18" i="2" s="1"/>
  <c r="F18" i="2" s="1"/>
  <c r="G18" i="2" s="1"/>
  <c r="H18" i="2" s="1"/>
  <c r="I18" i="2" s="1"/>
  <c r="I11" i="2"/>
  <c r="D5" i="2"/>
  <c r="E5" i="2" s="1"/>
  <c r="F5" i="2" s="1"/>
  <c r="G5" i="2" s="1"/>
  <c r="H5" i="2" s="1"/>
  <c r="I5" i="2" s="1"/>
  <c r="B24" i="2"/>
  <c r="H24" i="2" s="1"/>
  <c r="D23" i="2"/>
  <c r="E19" i="2" l="1"/>
  <c r="F19" i="2" s="1"/>
  <c r="G19" i="2" s="1"/>
  <c r="H19" i="2" s="1"/>
  <c r="I19" i="2" s="1"/>
  <c r="E9" i="1"/>
  <c r="F8" i="1"/>
  <c r="G8" i="1" s="1"/>
  <c r="H8" i="1" s="1"/>
  <c r="I8" i="1" s="1"/>
  <c r="E6" i="2"/>
  <c r="F6" i="2" s="1"/>
  <c r="G6" i="2" s="1"/>
  <c r="H6" i="2" s="1"/>
  <c r="I6" i="2" s="1"/>
  <c r="B20" i="2"/>
  <c r="D20" i="2" s="1"/>
  <c r="D24" i="2"/>
  <c r="D7" i="2"/>
  <c r="E20" i="2" l="1"/>
  <c r="E10" i="1"/>
  <c r="F9" i="1"/>
  <c r="G9" i="1" s="1"/>
  <c r="H9" i="1" s="1"/>
  <c r="I9" i="1" s="1"/>
  <c r="E7" i="2"/>
  <c r="F7" i="2" s="1"/>
  <c r="G7" i="2" s="1"/>
  <c r="H7" i="2" s="1"/>
  <c r="I7" i="2" s="1"/>
  <c r="B21" i="2"/>
  <c r="B22" i="2" s="1"/>
  <c r="D22" i="2" s="1"/>
  <c r="B8" i="2"/>
  <c r="D8" i="2" s="1"/>
  <c r="F20" i="2"/>
  <c r="G20" i="2" s="1"/>
  <c r="H20" i="2" s="1"/>
  <c r="I20" i="2" s="1"/>
  <c r="F10" i="1" l="1"/>
  <c r="G10" i="1" s="1"/>
  <c r="H10" i="1" s="1"/>
  <c r="I10" i="1" s="1"/>
  <c r="E11" i="1"/>
  <c r="F11" i="1" s="1"/>
  <c r="G11" i="1" s="1"/>
  <c r="E8" i="2"/>
  <c r="F8" i="2" s="1"/>
  <c r="G8" i="2" s="1"/>
  <c r="H8" i="2" s="1"/>
  <c r="I8" i="2" s="1"/>
  <c r="D21" i="2"/>
  <c r="E21" i="2" s="1"/>
  <c r="E22" i="2" s="1"/>
  <c r="B9" i="2"/>
  <c r="D9" i="2" s="1"/>
  <c r="E9" i="2" l="1"/>
  <c r="F9" i="2" s="1"/>
  <c r="G9" i="2" s="1"/>
  <c r="H9" i="2" s="1"/>
  <c r="I9" i="2" s="1"/>
  <c r="F21" i="2"/>
  <c r="G21" i="2" s="1"/>
  <c r="H21" i="2" s="1"/>
  <c r="I21" i="2" s="1"/>
  <c r="B10" i="2"/>
  <c r="D10" i="2" s="1"/>
  <c r="E23" i="2"/>
  <c r="F22" i="2"/>
  <c r="G22" i="2" s="1"/>
  <c r="H22" i="2" s="1"/>
  <c r="I22" i="2" s="1"/>
  <c r="E10" i="2" l="1"/>
  <c r="F10" i="2" s="1"/>
  <c r="G10" i="2" s="1"/>
  <c r="H10" i="2" s="1"/>
  <c r="I10" i="2" s="1"/>
  <c r="B11" i="2"/>
  <c r="H11" i="2" s="1"/>
  <c r="E24" i="2"/>
  <c r="F24" i="2" s="1"/>
  <c r="F23" i="2"/>
  <c r="G24" i="2" l="1"/>
  <c r="K18" i="2"/>
  <c r="G23" i="2"/>
  <c r="H23" i="2" s="1"/>
  <c r="I23" i="2" s="1"/>
  <c r="D11" i="2"/>
  <c r="E11" i="2" s="1"/>
  <c r="F11" i="2" s="1"/>
  <c r="G11" i="2" s="1"/>
</calcChain>
</file>

<file path=xl/sharedStrings.xml><?xml version="1.0" encoding="utf-8"?>
<sst xmlns="http://schemas.openxmlformats.org/spreadsheetml/2006/main" count="101" uniqueCount="38">
  <si>
    <t>Mickey Mouse</t>
  </si>
  <si>
    <t>Empl ID</t>
  </si>
  <si>
    <t>Term:</t>
  </si>
  <si>
    <t>Award:</t>
  </si>
  <si>
    <t>Remaining</t>
  </si>
  <si>
    <t>810-00-0000</t>
  </si>
  <si>
    <t>Summer</t>
  </si>
  <si>
    <t>Enter amount</t>
  </si>
  <si>
    <t>Hours</t>
  </si>
  <si>
    <t>Pay Period</t>
  </si>
  <si>
    <t>Pay</t>
  </si>
  <si>
    <t>Gross</t>
  </si>
  <si>
    <t>Semester</t>
  </si>
  <si>
    <t>Per</t>
  </si>
  <si>
    <t>Ending Date</t>
  </si>
  <si>
    <t>Rate</t>
  </si>
  <si>
    <t>Worked</t>
  </si>
  <si>
    <t>Earnings</t>
  </si>
  <si>
    <t>Award</t>
  </si>
  <si>
    <t>Total</t>
  </si>
  <si>
    <t>Week</t>
  </si>
  <si>
    <t>Approved for hourly for fall</t>
  </si>
  <si>
    <t>Remaining hourly amount</t>
  </si>
  <si>
    <t>move box to field if they went over</t>
  </si>
  <si>
    <t xml:space="preserve">may need to change the "+" or "-" </t>
  </si>
  <si>
    <t>to calculate correctly</t>
  </si>
  <si>
    <t>**Students who will graduate in the SUMMER 2026 must stop working on 8/13/26</t>
  </si>
  <si>
    <t>Under Remaining Hours Section</t>
  </si>
  <si>
    <t xml:space="preserve">u </t>
  </si>
  <si>
    <r>
      <rPr>
        <b/>
        <sz val="10"/>
        <color rgb="FF000000"/>
        <rFont val="Arial"/>
      </rPr>
      <t xml:space="preserve">Total: </t>
    </r>
    <r>
      <rPr>
        <sz val="10"/>
        <color rgb="FF000000"/>
        <rFont val="Arial"/>
      </rPr>
      <t>How much in dollars the student has left to earn until the end of fall or spring term</t>
    </r>
  </si>
  <si>
    <r>
      <rPr>
        <b/>
        <sz val="10"/>
        <color rgb="FF000000"/>
        <rFont val="Arial"/>
      </rPr>
      <t>Per Week:</t>
    </r>
    <r>
      <rPr>
        <sz val="10"/>
        <color rgb="FF000000"/>
        <rFont val="Arial"/>
      </rPr>
      <t xml:space="preserve"> How many hours a student should work in a week to not go over their award and go until the end of fall or spring term</t>
    </r>
  </si>
  <si>
    <r>
      <rPr>
        <b/>
        <sz val="10"/>
        <color rgb="FF000000"/>
        <rFont val="Arial"/>
      </rPr>
      <t xml:space="preserve">Per Pay Period: </t>
    </r>
    <r>
      <rPr>
        <sz val="10"/>
        <color rgb="FF000000"/>
        <rFont val="Arial"/>
      </rPr>
      <t>How many hours a student should work in a bi-weekly pay period to not go over their award and go until the end of fall or spring term</t>
    </r>
  </si>
  <si>
    <t>If the student is working for 2 employers or more using their work-study award you can enter the gross pay column and enter their dollar amount earned there. See sample on other tab</t>
  </si>
  <si>
    <t>Any unused summer work-study will be cancelled at the end of the summer term.</t>
  </si>
  <si>
    <t>See sample on other tab</t>
  </si>
  <si>
    <t>**Students who will graduate in the summer 2017 must stop working on 8/12/17</t>
  </si>
  <si>
    <t>123456-2 employers</t>
  </si>
  <si>
    <t xml:space="preserve">Press F2 or select cell and it will take you into that cell and you can see how the other employers earnings were added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</si>
</sst>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6.5"/>
      <name val="Arial"/>
      <family val="2"/>
    </font>
    <font>
      <sz val="9.5"/>
      <color indexed="14"/>
      <name val="Arial"/>
      <family val="2"/>
    </font>
    <font>
      <sz val="10"/>
      <color rgb="FF0061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2" fontId="4" fillId="0" borderId="0" xfId="3" applyNumberFormat="1" applyFont="1"/>
    <xf numFmtId="2" fontId="6" fillId="0" borderId="0" xfId="3" applyNumberFormat="1" applyFont="1"/>
    <xf numFmtId="0" fontId="8" fillId="0" borderId="0" xfId="0" applyFont="1"/>
    <xf numFmtId="7" fontId="10" fillId="4" borderId="17" xfId="2" applyNumberFormat="1" applyFont="1" applyFill="1" applyBorder="1" applyAlignment="1" applyProtection="1">
      <alignment horizontal="left"/>
    </xf>
    <xf numFmtId="0" fontId="10" fillId="4" borderId="19" xfId="0" applyFont="1" applyFill="1" applyBorder="1"/>
    <xf numFmtId="0" fontId="10" fillId="4" borderId="20" xfId="0" applyFont="1" applyFill="1" applyBorder="1"/>
    <xf numFmtId="0" fontId="10" fillId="4" borderId="16" xfId="0" applyFont="1" applyFill="1" applyBorder="1"/>
    <xf numFmtId="0" fontId="10" fillId="4" borderId="21" xfId="0" applyFont="1" applyFill="1" applyBorder="1"/>
    <xf numFmtId="0" fontId="10" fillId="4" borderId="18" xfId="2" applyNumberFormat="1" applyFont="1" applyFill="1" applyBorder="1" applyAlignment="1" applyProtection="1">
      <alignment horizontal="left"/>
    </xf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0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14" fontId="2" fillId="2" borderId="27" xfId="0" applyNumberFormat="1" applyFont="1" applyFill="1" applyBorder="1" applyAlignment="1">
      <alignment horizontal="center"/>
    </xf>
    <xf numFmtId="7" fontId="2" fillId="2" borderId="28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>
      <alignment horizontal="center"/>
    </xf>
    <xf numFmtId="8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14" fontId="2" fillId="2" borderId="29" xfId="0" applyNumberFormat="1" applyFont="1" applyFill="1" applyBorder="1" applyAlignment="1">
      <alignment horizontal="center"/>
    </xf>
    <xf numFmtId="7" fontId="2" fillId="2" borderId="30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7" fontId="2" fillId="2" borderId="10" xfId="0" applyNumberFormat="1" applyFont="1" applyFill="1" applyBorder="1" applyAlignment="1">
      <alignment horizontal="center"/>
    </xf>
    <xf numFmtId="8" fontId="2" fillId="2" borderId="11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4" fontId="2" fillId="2" borderId="31" xfId="0" applyNumberFormat="1" applyFont="1" applyFill="1" applyBorder="1" applyAlignment="1">
      <alignment horizontal="center"/>
    </xf>
    <xf numFmtId="14" fontId="2" fillId="2" borderId="32" xfId="0" applyNumberFormat="1" applyFont="1" applyFill="1" applyBorder="1" applyAlignment="1">
      <alignment horizontal="center"/>
    </xf>
    <xf numFmtId="7" fontId="2" fillId="2" borderId="33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7" fontId="2" fillId="2" borderId="13" xfId="0" applyNumberFormat="1" applyFont="1" applyFill="1" applyBorder="1" applyAlignment="1">
      <alignment horizontal="center"/>
    </xf>
    <xf numFmtId="8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12" fillId="0" borderId="0" xfId="0" applyFont="1"/>
    <xf numFmtId="44" fontId="5" fillId="0" borderId="0" xfId="1" applyFont="1" applyFill="1"/>
    <xf numFmtId="0" fontId="5" fillId="0" borderId="0" xfId="3" applyFont="1"/>
    <xf numFmtId="14" fontId="2" fillId="2" borderId="1" xfId="0" applyNumberFormat="1" applyFont="1" applyFill="1" applyBorder="1" applyAlignment="1">
      <alignment horizontal="center"/>
    </xf>
    <xf numFmtId="7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7" fontId="2" fillId="2" borderId="9" xfId="0" applyNumberFormat="1" applyFont="1" applyFill="1" applyBorder="1" applyAlignment="1">
      <alignment horizontal="center"/>
    </xf>
    <xf numFmtId="14" fontId="2" fillId="2" borderId="25" xfId="0" applyNumberFormat="1" applyFont="1" applyFill="1" applyBorder="1" applyAlignment="1">
      <alignment horizontal="center"/>
    </xf>
    <xf numFmtId="7" fontId="2" fillId="2" borderId="12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44" fontId="5" fillId="0" borderId="0" xfId="1" applyFont="1" applyFill="1" applyAlignment="1"/>
    <xf numFmtId="0" fontId="13" fillId="0" borderId="0" xfId="0" applyFont="1"/>
    <xf numFmtId="0" fontId="14" fillId="0" borderId="0" xfId="0" applyFont="1"/>
  </cellXfs>
  <cellStyles count="4">
    <cellStyle name="Currency 2" xfId="1" xr:uid="{00000000-0005-0000-0000-000000000000}"/>
    <cellStyle name="Good" xfId="2" builtinId="26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20</xdr:row>
      <xdr:rowOff>114300</xdr:rowOff>
    </xdr:from>
    <xdr:to>
      <xdr:col>4</xdr:col>
      <xdr:colOff>19050</xdr:colOff>
      <xdr:row>22</xdr:row>
      <xdr:rowOff>19050</xdr:rowOff>
    </xdr:to>
    <xdr:sp macro="" textlink="">
      <xdr:nvSpPr>
        <xdr:cNvPr id="2" name="Oval 1" descr="Callout&#10;" title="Callou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43200" y="3409950"/>
          <a:ext cx="676275" cy="22860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25</xdr:row>
      <xdr:rowOff>133350</xdr:rowOff>
    </xdr:from>
    <xdr:to>
      <xdr:col>9</xdr:col>
      <xdr:colOff>371475</xdr:colOff>
      <xdr:row>29</xdr:row>
      <xdr:rowOff>0</xdr:rowOff>
    </xdr:to>
    <xdr:sp macro="" textlink="">
      <xdr:nvSpPr>
        <xdr:cNvPr id="3" name="Oval 2" descr="Instructions" title="Instruction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248150"/>
          <a:ext cx="6896100" cy="51435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115" zoomScaleNormal="115" workbookViewId="0">
      <selection activeCell="K24" sqref="K24"/>
    </sheetView>
  </sheetViews>
  <sheetFormatPr defaultRowHeight="12.75"/>
  <cols>
    <col min="1" max="1" width="21.85546875" bestFit="1" customWidth="1"/>
    <col min="2" max="2" width="10.140625" bestFit="1" customWidth="1"/>
    <col min="6" max="6" width="10.5703125" bestFit="1" customWidth="1"/>
    <col min="9" max="9" width="9.7109375" customWidth="1"/>
  </cols>
  <sheetData>
    <row r="1" spans="1:12" s="2" customFormat="1">
      <c r="A1" s="6" t="s">
        <v>0</v>
      </c>
      <c r="B1" s="6" t="s">
        <v>1</v>
      </c>
      <c r="C1" s="7"/>
      <c r="D1" s="7" t="s">
        <v>2</v>
      </c>
      <c r="E1" s="7"/>
      <c r="F1" s="8" t="s">
        <v>3</v>
      </c>
      <c r="G1" s="9"/>
      <c r="H1" s="9" t="s">
        <v>4</v>
      </c>
      <c r="I1" s="10"/>
    </row>
    <row r="2" spans="1:12" s="2" customFormat="1" ht="13.5" thickBot="1">
      <c r="A2" s="11" t="s">
        <v>5</v>
      </c>
      <c r="B2" s="11">
        <v>123456</v>
      </c>
      <c r="C2" s="12"/>
      <c r="D2" s="12" t="s">
        <v>6</v>
      </c>
      <c r="E2" s="12"/>
      <c r="F2" s="13" t="s">
        <v>7</v>
      </c>
      <c r="G2" s="12"/>
      <c r="H2" s="12" t="s">
        <v>8</v>
      </c>
      <c r="I2" s="13"/>
    </row>
    <row r="3" spans="1:12" s="2" customFormat="1">
      <c r="A3" s="14" t="s">
        <v>9</v>
      </c>
      <c r="B3" s="15" t="s">
        <v>10</v>
      </c>
      <c r="C3" s="16" t="s">
        <v>8</v>
      </c>
      <c r="D3" s="16" t="s">
        <v>11</v>
      </c>
      <c r="E3" s="16" t="s">
        <v>12</v>
      </c>
      <c r="F3" s="14" t="s">
        <v>4</v>
      </c>
      <c r="G3" s="16"/>
      <c r="H3" s="16" t="s">
        <v>13</v>
      </c>
      <c r="I3" s="17" t="s">
        <v>13</v>
      </c>
    </row>
    <row r="4" spans="1:12" s="2" customFormat="1" ht="13.5" thickBot="1">
      <c r="A4" s="18" t="s">
        <v>14</v>
      </c>
      <c r="B4" s="19" t="s">
        <v>15</v>
      </c>
      <c r="C4" s="19" t="s">
        <v>16</v>
      </c>
      <c r="D4" s="19" t="s">
        <v>10</v>
      </c>
      <c r="E4" s="19" t="s">
        <v>17</v>
      </c>
      <c r="F4" s="18" t="s">
        <v>18</v>
      </c>
      <c r="G4" s="19" t="s">
        <v>19</v>
      </c>
      <c r="H4" s="19" t="s">
        <v>20</v>
      </c>
      <c r="I4" s="18" t="s">
        <v>9</v>
      </c>
      <c r="K4" s="3">
        <v>0</v>
      </c>
      <c r="L4" s="47" t="s">
        <v>21</v>
      </c>
    </row>
    <row r="5" spans="1:12" s="2" customFormat="1">
      <c r="A5" s="20">
        <v>46165</v>
      </c>
      <c r="B5" s="21"/>
      <c r="C5" s="22"/>
      <c r="D5" s="23" t="str">
        <f t="shared" ref="D5:D11" si="0">IF(C5="","",B5*C5)</f>
        <v/>
      </c>
      <c r="E5" s="23" t="str">
        <f>IF(C5="","",D5)</f>
        <v/>
      </c>
      <c r="F5" s="24" t="str">
        <f>IF(C5="","",F2-E5)</f>
        <v/>
      </c>
      <c r="G5" s="25" t="str">
        <f t="shared" ref="G5:G11" si="1">IF(C5="","",F5/B5)</f>
        <v/>
      </c>
      <c r="H5" s="26" t="str">
        <f>IF(C5="","",G5/12)</f>
        <v/>
      </c>
      <c r="I5" s="27" t="str">
        <f t="shared" ref="I5:I10" si="2">IF(C5="","",H5*2)</f>
        <v/>
      </c>
      <c r="K5" s="4">
        <f>+K4-G12</f>
        <v>0</v>
      </c>
      <c r="L5" s="48" t="s">
        <v>22</v>
      </c>
    </row>
    <row r="6" spans="1:12" s="2" customFormat="1">
      <c r="A6" s="28">
        <v>46179</v>
      </c>
      <c r="B6" s="29" t="str">
        <f ca="1">IF(TODAY()&gt;DATEVALUE("06/6/2026"),B5,"")</f>
        <v/>
      </c>
      <c r="C6" s="30"/>
      <c r="D6" s="31" t="str">
        <f t="shared" si="0"/>
        <v/>
      </c>
      <c r="E6" s="31" t="str">
        <f>IF(C6="","",E5+D6)</f>
        <v/>
      </c>
      <c r="F6" s="32" t="str">
        <f>IF(C6="","",F2-E6)</f>
        <v/>
      </c>
      <c r="G6" s="33" t="str">
        <f t="shared" si="1"/>
        <v/>
      </c>
      <c r="H6" s="30" t="str">
        <f>IF(C6="","",G6/10)</f>
        <v/>
      </c>
      <c r="I6" s="34" t="str">
        <f t="shared" si="2"/>
        <v/>
      </c>
      <c r="K6" s="2" t="s">
        <v>23</v>
      </c>
    </row>
    <row r="7" spans="1:12" s="2" customFormat="1">
      <c r="A7" s="35">
        <v>46193</v>
      </c>
      <c r="B7" s="29" t="str">
        <f ca="1">IF(TODAY()&gt;DATEVALUE("06/20/2026"),B6,"")</f>
        <v/>
      </c>
      <c r="C7" s="30"/>
      <c r="D7" s="31" t="str">
        <f t="shared" si="0"/>
        <v/>
      </c>
      <c r="E7" s="31" t="str">
        <f t="shared" ref="E7:E11" si="3">IF(C7="","",E6+D7)</f>
        <v/>
      </c>
      <c r="F7" s="32" t="str">
        <f>IF(C7="","",F2-E7)</f>
        <v/>
      </c>
      <c r="G7" s="33" t="str">
        <f t="shared" si="1"/>
        <v/>
      </c>
      <c r="H7" s="30" t="str">
        <f>IF(C7="","",G7/8)</f>
        <v/>
      </c>
      <c r="I7" s="34" t="str">
        <f t="shared" si="2"/>
        <v/>
      </c>
      <c r="K7" s="2" t="s">
        <v>24</v>
      </c>
    </row>
    <row r="8" spans="1:12" s="2" customFormat="1">
      <c r="A8" s="35">
        <v>46207</v>
      </c>
      <c r="B8" s="29" t="str">
        <f ca="1">IF(TODAY()&gt;DATEVALUE("07/4/2026"),B7,"")</f>
        <v/>
      </c>
      <c r="C8" s="30"/>
      <c r="D8" s="31" t="str">
        <f t="shared" si="0"/>
        <v/>
      </c>
      <c r="E8" s="31" t="str">
        <f t="shared" si="3"/>
        <v/>
      </c>
      <c r="F8" s="32" t="str">
        <f>IF(C8="","",F2-E8)</f>
        <v/>
      </c>
      <c r="G8" s="33" t="str">
        <f t="shared" si="1"/>
        <v/>
      </c>
      <c r="H8" s="30" t="str">
        <f>IF(C8="","",G8/6)</f>
        <v/>
      </c>
      <c r="I8" s="34" t="str">
        <f t="shared" si="2"/>
        <v/>
      </c>
      <c r="K8" s="2" t="s">
        <v>25</v>
      </c>
    </row>
    <row r="9" spans="1:12" s="2" customFormat="1">
      <c r="A9" s="28">
        <v>46221</v>
      </c>
      <c r="B9" s="29" t="str">
        <f ca="1">IF(TODAY()&gt;DATEVALUE("07/18/2026"),B8,"")</f>
        <v/>
      </c>
      <c r="C9" s="30"/>
      <c r="D9" s="31" t="str">
        <f t="shared" si="0"/>
        <v/>
      </c>
      <c r="E9" s="31" t="str">
        <f t="shared" si="3"/>
        <v/>
      </c>
      <c r="F9" s="32" t="str">
        <f>IF(C9="","",F2-E9)</f>
        <v/>
      </c>
      <c r="G9" s="33" t="str">
        <f t="shared" si="1"/>
        <v/>
      </c>
      <c r="H9" s="30" t="str">
        <f>IF(C9="","",G9/4)</f>
        <v/>
      </c>
      <c r="I9" s="34" t="str">
        <f t="shared" si="2"/>
        <v/>
      </c>
    </row>
    <row r="10" spans="1:12" s="2" customFormat="1">
      <c r="A10" s="28">
        <v>46235</v>
      </c>
      <c r="B10" s="29" t="str">
        <f ca="1">IF(TODAY()&gt;DATEVALUE("08/01/2026"),B9,"")</f>
        <v/>
      </c>
      <c r="C10" s="30"/>
      <c r="D10" s="31" t="str">
        <f t="shared" si="0"/>
        <v/>
      </c>
      <c r="E10" s="31" t="str">
        <f t="shared" si="3"/>
        <v/>
      </c>
      <c r="F10" s="32" t="str">
        <f>IF(C10="","",F2-E10)</f>
        <v/>
      </c>
      <c r="G10" s="33" t="str">
        <f t="shared" si="1"/>
        <v/>
      </c>
      <c r="H10" s="30" t="str">
        <f>IF(C10="","",G10/2)</f>
        <v/>
      </c>
      <c r="I10" s="34" t="str">
        <f t="shared" si="2"/>
        <v/>
      </c>
    </row>
    <row r="11" spans="1:12" s="2" customFormat="1" ht="13.5" thickBot="1">
      <c r="A11" s="36">
        <v>46249</v>
      </c>
      <c r="B11" s="37" t="str">
        <f ca="1">IF(TODAY()&gt;DATEVALUE("08/15/2026"),B10,"")</f>
        <v/>
      </c>
      <c r="C11" s="38"/>
      <c r="D11" s="39" t="str">
        <f t="shared" si="0"/>
        <v/>
      </c>
      <c r="E11" s="39" t="str">
        <f t="shared" si="3"/>
        <v/>
      </c>
      <c r="F11" s="40" t="str">
        <f>IF(C11="","",F2-E11)</f>
        <v/>
      </c>
      <c r="G11" s="41" t="str">
        <f t="shared" si="1"/>
        <v/>
      </c>
      <c r="H11" s="42" t="str">
        <f ca="1">IF(B11="","","-")</f>
        <v/>
      </c>
      <c r="I11" s="43" t="str">
        <f>IF(C11="","","-")</f>
        <v/>
      </c>
    </row>
    <row r="12" spans="1:12" s="2" customFormat="1">
      <c r="A12" s="44" t="s">
        <v>26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5" t="s">
        <v>27</v>
      </c>
      <c r="B14" s="45"/>
      <c r="C14" s="45"/>
      <c r="D14" s="45"/>
      <c r="E14" s="45"/>
      <c r="F14" s="45" t="s">
        <v>28</v>
      </c>
      <c r="G14" s="45"/>
      <c r="H14" s="45"/>
      <c r="I14" s="45"/>
      <c r="J14" s="45"/>
      <c r="K14" s="45"/>
      <c r="L14" s="45"/>
    </row>
    <row r="15" spans="1:12">
      <c r="A15" s="58" t="s">
        <v>29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59" t="s">
        <v>30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59" t="s">
        <v>31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5" t="s">
        <v>32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6" t="s">
        <v>33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5"/>
    </row>
    <row r="22" spans="1:12">
      <c r="A22" t="s">
        <v>34</v>
      </c>
    </row>
  </sheetData>
  <phoneticPr fontId="1" type="noConversion"/>
  <pageMargins left="0.33" right="0.6" top="1" bottom="1" header="0.5" footer="0.5"/>
  <pageSetup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B9" sqref="B9"/>
    </sheetView>
  </sheetViews>
  <sheetFormatPr defaultRowHeight="12.75"/>
  <cols>
    <col min="1" max="1" width="21.85546875" style="2" customWidth="1"/>
    <col min="2" max="2" width="10.28515625" style="2" customWidth="1"/>
    <col min="3" max="3" width="9.140625" style="2"/>
    <col min="4" max="6" width="9.7109375" style="2" bestFit="1" customWidth="1"/>
    <col min="7" max="16384" width="9.140625" style="2"/>
  </cols>
  <sheetData>
    <row r="1" spans="1:13">
      <c r="A1" s="6" t="s">
        <v>0</v>
      </c>
      <c r="B1" s="6" t="s">
        <v>1</v>
      </c>
      <c r="C1" s="7"/>
      <c r="D1" s="7" t="s">
        <v>2</v>
      </c>
      <c r="E1" s="7"/>
      <c r="F1" s="8" t="s">
        <v>3</v>
      </c>
      <c r="G1" s="9"/>
      <c r="H1" s="9" t="s">
        <v>4</v>
      </c>
      <c r="I1" s="10"/>
      <c r="L1" s="3"/>
      <c r="M1" s="47"/>
    </row>
    <row r="2" spans="1:13" ht="13.5" thickBot="1">
      <c r="A2" s="11" t="s">
        <v>5</v>
      </c>
      <c r="B2" s="11">
        <v>123456</v>
      </c>
      <c r="C2" s="12"/>
      <c r="D2" s="12" t="s">
        <v>6</v>
      </c>
      <c r="E2" s="12"/>
      <c r="F2" s="13">
        <v>4736.28</v>
      </c>
      <c r="G2" s="12"/>
      <c r="H2" s="12" t="s">
        <v>8</v>
      </c>
      <c r="I2" s="13"/>
      <c r="L2" s="3"/>
      <c r="M2" s="48"/>
    </row>
    <row r="3" spans="1:13">
      <c r="A3" s="14" t="s">
        <v>9</v>
      </c>
      <c r="B3" s="15" t="s">
        <v>10</v>
      </c>
      <c r="C3" s="16" t="s">
        <v>8</v>
      </c>
      <c r="D3" s="16" t="s">
        <v>11</v>
      </c>
      <c r="E3" s="16" t="s">
        <v>12</v>
      </c>
      <c r="F3" s="14" t="s">
        <v>4</v>
      </c>
      <c r="G3" s="16"/>
      <c r="H3" s="16" t="s">
        <v>13</v>
      </c>
      <c r="I3" s="17" t="s">
        <v>13</v>
      </c>
    </row>
    <row r="4" spans="1:13" ht="13.5" thickBot="1">
      <c r="A4" s="18" t="s">
        <v>14</v>
      </c>
      <c r="B4" s="19" t="s">
        <v>15</v>
      </c>
      <c r="C4" s="19" t="s">
        <v>16</v>
      </c>
      <c r="D4" s="19" t="s">
        <v>10</v>
      </c>
      <c r="E4" s="19" t="s">
        <v>17</v>
      </c>
      <c r="F4" s="18" t="s">
        <v>18</v>
      </c>
      <c r="G4" s="19" t="s">
        <v>19</v>
      </c>
      <c r="H4" s="19" t="s">
        <v>20</v>
      </c>
      <c r="I4" s="18" t="s">
        <v>9</v>
      </c>
      <c r="K4" s="3">
        <v>0</v>
      </c>
      <c r="L4" s="57" t="s">
        <v>21</v>
      </c>
    </row>
    <row r="5" spans="1:13">
      <c r="A5" s="49">
        <v>46165</v>
      </c>
      <c r="B5" s="50">
        <v>16</v>
      </c>
      <c r="C5" s="51">
        <v>0</v>
      </c>
      <c r="D5" s="23">
        <f t="shared" ref="D5:D11" si="0">IF(C5="","",B5*C5)</f>
        <v>0</v>
      </c>
      <c r="E5" s="23">
        <f>IF(C5="","",D5)</f>
        <v>0</v>
      </c>
      <c r="F5" s="24">
        <f>IF(C5="","",F2-E5)</f>
        <v>4736.28</v>
      </c>
      <c r="G5" s="25">
        <f t="shared" ref="G5:G11" si="1">IF(C5="","",F5/B5)</f>
        <v>296.01749999999998</v>
      </c>
      <c r="H5" s="26">
        <f>IF(C5="","",G5/12)</f>
        <v>24.668125</v>
      </c>
      <c r="I5" s="27">
        <f t="shared" ref="I5:I10" si="2">IF(C5="","",H5*2)</f>
        <v>49.33625</v>
      </c>
      <c r="K5" s="3">
        <f>+K4-G12</f>
        <v>0</v>
      </c>
      <c r="L5" s="48" t="s">
        <v>22</v>
      </c>
    </row>
    <row r="6" spans="1:13">
      <c r="A6" s="52">
        <v>46179</v>
      </c>
      <c r="B6" s="53">
        <f ca="1">IF(TODAY()&gt;DATEVALUE("06/6/2016"),B5,"")</f>
        <v>16</v>
      </c>
      <c r="C6" s="30">
        <v>11</v>
      </c>
      <c r="D6" s="31">
        <f t="shared" ca="1" si="0"/>
        <v>176</v>
      </c>
      <c r="E6" s="31">
        <f t="shared" ref="E6:E11" ca="1" si="3">IF(C6="","",E5+D6)</f>
        <v>176</v>
      </c>
      <c r="F6" s="32">
        <f ca="1">IF(C6="","",F2-E6)</f>
        <v>4560.28</v>
      </c>
      <c r="G6" s="33">
        <f t="shared" ca="1" si="1"/>
        <v>285.01749999999998</v>
      </c>
      <c r="H6" s="30">
        <f ca="1">IF(C6="","",G6/10)</f>
        <v>28.501749999999998</v>
      </c>
      <c r="I6" s="34">
        <f t="shared" ca="1" si="2"/>
        <v>57.003499999999995</v>
      </c>
      <c r="K6" s="2" t="s">
        <v>23</v>
      </c>
    </row>
    <row r="7" spans="1:13">
      <c r="A7" s="54">
        <v>46193</v>
      </c>
      <c r="B7" s="53">
        <f ca="1">IF(TODAY()&gt;DATEVALUE("06/20/2016"),B6,"")</f>
        <v>16</v>
      </c>
      <c r="C7" s="30">
        <v>22</v>
      </c>
      <c r="D7" s="31">
        <f t="shared" ca="1" si="0"/>
        <v>352</v>
      </c>
      <c r="E7" s="31">
        <f t="shared" ca="1" si="3"/>
        <v>528</v>
      </c>
      <c r="F7" s="32">
        <f ca="1">IF(C7="","",F2-E7)</f>
        <v>4208.28</v>
      </c>
      <c r="G7" s="33">
        <f t="shared" ca="1" si="1"/>
        <v>263.01749999999998</v>
      </c>
      <c r="H7" s="30">
        <f ca="1">IF(C7="","",G7/8)</f>
        <v>32.877187499999998</v>
      </c>
      <c r="I7" s="34">
        <f t="shared" ca="1" si="2"/>
        <v>65.754374999999996</v>
      </c>
      <c r="K7" s="2" t="s">
        <v>24</v>
      </c>
    </row>
    <row r="8" spans="1:13">
      <c r="A8" s="54">
        <v>46207</v>
      </c>
      <c r="B8" s="53">
        <f ca="1">IF(TODAY()&gt;DATEVALUE("07/4/2016"),B7,"")</f>
        <v>16</v>
      </c>
      <c r="C8" s="30">
        <v>22.25</v>
      </c>
      <c r="D8" s="31">
        <f t="shared" ca="1" si="0"/>
        <v>356</v>
      </c>
      <c r="E8" s="31">
        <f t="shared" ca="1" si="3"/>
        <v>884</v>
      </c>
      <c r="F8" s="32">
        <f ca="1">IF(C8="","",F2-E8)</f>
        <v>3852.2799999999997</v>
      </c>
      <c r="G8" s="33">
        <f t="shared" ca="1" si="1"/>
        <v>240.76749999999998</v>
      </c>
      <c r="H8" s="30">
        <f ca="1">IF(C8="","",G8/6)</f>
        <v>40.127916666666664</v>
      </c>
      <c r="I8" s="34">
        <f t="shared" ca="1" si="2"/>
        <v>80.255833333333328</v>
      </c>
      <c r="K8" s="2" t="s">
        <v>25</v>
      </c>
    </row>
    <row r="9" spans="1:13">
      <c r="A9" s="52">
        <v>46221</v>
      </c>
      <c r="B9" s="53">
        <f ca="1">IF(TODAY()&gt;DATEVALUE("07/18/2016"),B8,"")</f>
        <v>16</v>
      </c>
      <c r="C9" s="30">
        <v>20.5</v>
      </c>
      <c r="D9" s="31">
        <f t="shared" ca="1" si="0"/>
        <v>328</v>
      </c>
      <c r="E9" s="31">
        <f t="shared" ca="1" si="3"/>
        <v>1212</v>
      </c>
      <c r="F9" s="32">
        <f ca="1">IF(C9="","",F2-E9)-0.01</f>
        <v>3524.2699999999995</v>
      </c>
      <c r="G9" s="33">
        <f t="shared" ca="1" si="1"/>
        <v>220.26687499999997</v>
      </c>
      <c r="H9" s="30">
        <f ca="1">IF(C9="","",G9/4)</f>
        <v>55.066718749999993</v>
      </c>
      <c r="I9" s="34">
        <f t="shared" ca="1" si="2"/>
        <v>110.13343749999999</v>
      </c>
    </row>
    <row r="10" spans="1:13">
      <c r="A10" s="52">
        <v>46235</v>
      </c>
      <c r="B10" s="53">
        <f ca="1">IF(TODAY()&gt;DATEVALUE("08/01/2016"),B9,"")</f>
        <v>16</v>
      </c>
      <c r="C10" s="30">
        <v>63.5</v>
      </c>
      <c r="D10" s="31">
        <f t="shared" ca="1" si="0"/>
        <v>1016</v>
      </c>
      <c r="E10" s="31">
        <f t="shared" ca="1" si="3"/>
        <v>2228</v>
      </c>
      <c r="F10" s="32">
        <f ca="1">IF(C10="","",F2-E10)</f>
        <v>2508.2799999999997</v>
      </c>
      <c r="G10" s="33">
        <f t="shared" ca="1" si="1"/>
        <v>156.76749999999998</v>
      </c>
      <c r="H10" s="30">
        <f ca="1">IF(C10="","",G10/2)</f>
        <v>78.383749999999992</v>
      </c>
      <c r="I10" s="34">
        <f t="shared" ca="1" si="2"/>
        <v>156.76749999999998</v>
      </c>
    </row>
    <row r="11" spans="1:13" ht="13.5" thickBot="1">
      <c r="A11" s="52">
        <v>46249</v>
      </c>
      <c r="B11" s="55">
        <f ca="1">IF(TODAY()&gt;DATEVALUE("08/15/2016"),B10,"")</f>
        <v>16</v>
      </c>
      <c r="C11" s="56">
        <v>65</v>
      </c>
      <c r="D11" s="39">
        <f t="shared" ca="1" si="0"/>
        <v>1040</v>
      </c>
      <c r="E11" s="39">
        <f t="shared" ca="1" si="3"/>
        <v>3268</v>
      </c>
      <c r="F11" s="40">
        <f ca="1">IF(C11="","",F2-E11)</f>
        <v>1468.2799999999997</v>
      </c>
      <c r="G11" s="41">
        <f t="shared" ca="1" si="1"/>
        <v>91.767499999999984</v>
      </c>
      <c r="H11" s="42" t="str">
        <f ca="1">IF(B11="","","-")</f>
        <v>-</v>
      </c>
      <c r="I11" s="43" t="str">
        <f>IF(C11="","","-")</f>
        <v>-</v>
      </c>
    </row>
    <row r="12" spans="1:13">
      <c r="A12" s="1" t="s">
        <v>35</v>
      </c>
    </row>
    <row r="13" spans="1:13" ht="13.5" thickBot="1"/>
    <row r="14" spans="1:13">
      <c r="A14" s="6" t="s">
        <v>0</v>
      </c>
      <c r="B14" s="6" t="s">
        <v>1</v>
      </c>
      <c r="C14" s="7"/>
      <c r="D14" s="7" t="s">
        <v>2</v>
      </c>
      <c r="E14" s="7"/>
      <c r="F14" s="8" t="s">
        <v>3</v>
      </c>
      <c r="G14" s="9"/>
      <c r="H14" s="9" t="s">
        <v>4</v>
      </c>
      <c r="I14" s="10"/>
    </row>
    <row r="15" spans="1:13" ht="13.5" thickBot="1">
      <c r="A15" s="11" t="s">
        <v>5</v>
      </c>
      <c r="B15" s="11" t="s">
        <v>36</v>
      </c>
      <c r="C15" s="12"/>
      <c r="D15" s="12" t="s">
        <v>6</v>
      </c>
      <c r="E15" s="12"/>
      <c r="F15" s="13">
        <v>2000</v>
      </c>
      <c r="G15" s="12"/>
      <c r="H15" s="12" t="s">
        <v>8</v>
      </c>
      <c r="I15" s="13"/>
    </row>
    <row r="16" spans="1:13">
      <c r="A16" s="14" t="s">
        <v>9</v>
      </c>
      <c r="B16" s="15" t="s">
        <v>10</v>
      </c>
      <c r="C16" s="16" t="s">
        <v>8</v>
      </c>
      <c r="D16" s="16" t="s">
        <v>11</v>
      </c>
      <c r="E16" s="16" t="s">
        <v>12</v>
      </c>
      <c r="F16" s="14" t="s">
        <v>4</v>
      </c>
      <c r="G16" s="16"/>
      <c r="H16" s="16" t="s">
        <v>13</v>
      </c>
      <c r="I16" s="17" t="s">
        <v>13</v>
      </c>
    </row>
    <row r="17" spans="1:12" ht="13.5" thickBot="1">
      <c r="A17" s="18" t="s">
        <v>14</v>
      </c>
      <c r="B17" s="19" t="s">
        <v>15</v>
      </c>
      <c r="C17" s="19" t="s">
        <v>16</v>
      </c>
      <c r="D17" s="19" t="s">
        <v>10</v>
      </c>
      <c r="E17" s="19" t="s">
        <v>17</v>
      </c>
      <c r="F17" s="18" t="s">
        <v>18</v>
      </c>
      <c r="G17" s="19" t="s">
        <v>19</v>
      </c>
      <c r="H17" s="19" t="s">
        <v>20</v>
      </c>
      <c r="I17" s="18" t="s">
        <v>9</v>
      </c>
      <c r="K17" s="3">
        <v>500</v>
      </c>
      <c r="L17" s="47" t="s">
        <v>21</v>
      </c>
    </row>
    <row r="18" spans="1:12">
      <c r="A18" s="49">
        <v>46165</v>
      </c>
      <c r="B18" s="50">
        <v>16</v>
      </c>
      <c r="C18" s="51">
        <v>0</v>
      </c>
      <c r="D18" s="23">
        <f t="shared" ref="D18:D24" si="4">IF(C18="","",B18*C18)</f>
        <v>0</v>
      </c>
      <c r="E18" s="23">
        <f>IF(C18="","",D18)</f>
        <v>0</v>
      </c>
      <c r="F18" s="24">
        <f>IF(C18="","",F15-E18)</f>
        <v>2000</v>
      </c>
      <c r="G18" s="25">
        <f t="shared" ref="G18:G24" si="5">IF(C18="","",F18/B18)</f>
        <v>125</v>
      </c>
      <c r="H18" s="26">
        <f>IF(C18="","",G18/12)</f>
        <v>10.416666666666666</v>
      </c>
      <c r="I18" s="27">
        <f t="shared" ref="I18:I23" si="6">IF(C18="","",H18*2)</f>
        <v>20.833333333333332</v>
      </c>
      <c r="K18" s="3">
        <f ca="1">+K17+F24</f>
        <v>228.05000000000018</v>
      </c>
      <c r="L18" s="48" t="s">
        <v>22</v>
      </c>
    </row>
    <row r="19" spans="1:12">
      <c r="A19" s="52">
        <v>46179</v>
      </c>
      <c r="B19" s="53">
        <f ca="1">IF(TODAY()&gt;DATEVALUE("06/6/2016"),B18,"")</f>
        <v>16</v>
      </c>
      <c r="C19" s="30">
        <v>0</v>
      </c>
      <c r="D19" s="31">
        <f t="shared" ca="1" si="4"/>
        <v>0</v>
      </c>
      <c r="E19" s="31">
        <f t="shared" ref="E19:E24" ca="1" si="7">IF(C19="","",E18+D19)</f>
        <v>0</v>
      </c>
      <c r="F19" s="32">
        <f ca="1">IF(C19="","",F15-E19)</f>
        <v>2000</v>
      </c>
      <c r="G19" s="33">
        <f t="shared" ca="1" si="5"/>
        <v>125</v>
      </c>
      <c r="H19" s="30">
        <f ca="1">IF(C19="","",G19/10)</f>
        <v>12.5</v>
      </c>
      <c r="I19" s="34">
        <f t="shared" ca="1" si="6"/>
        <v>25</v>
      </c>
    </row>
    <row r="20" spans="1:12">
      <c r="A20" s="54">
        <v>46193</v>
      </c>
      <c r="B20" s="53">
        <f ca="1">IF(TODAY()&gt;DATEVALUE("06/20/2016"),B19,"")</f>
        <v>16</v>
      </c>
      <c r="C20" s="30">
        <v>0</v>
      </c>
      <c r="D20" s="31">
        <f t="shared" ca="1" si="4"/>
        <v>0</v>
      </c>
      <c r="E20" s="31">
        <f t="shared" ca="1" si="7"/>
        <v>0</v>
      </c>
      <c r="F20" s="32">
        <f ca="1">IF(C20="","",F15-E20)</f>
        <v>2000</v>
      </c>
      <c r="G20" s="33">
        <f t="shared" ca="1" si="5"/>
        <v>125</v>
      </c>
      <c r="H20" s="30">
        <f ca="1">IF(C20="","",G20/8)</f>
        <v>15.625</v>
      </c>
      <c r="I20" s="34">
        <f t="shared" ca="1" si="6"/>
        <v>31.25</v>
      </c>
    </row>
    <row r="21" spans="1:12">
      <c r="A21" s="54">
        <v>46207</v>
      </c>
      <c r="B21" s="53">
        <f ca="1">IF(TODAY()&gt;DATEVALUE("07/4/2016"),B20,"")</f>
        <v>16</v>
      </c>
      <c r="C21" s="30">
        <v>0</v>
      </c>
      <c r="D21" s="31">
        <f t="shared" ca="1" si="4"/>
        <v>0</v>
      </c>
      <c r="E21" s="31">
        <f t="shared" ca="1" si="7"/>
        <v>0</v>
      </c>
      <c r="F21" s="32">
        <f ca="1">IF(C21="","",F15-E21)</f>
        <v>2000</v>
      </c>
      <c r="G21" s="33">
        <f t="shared" ca="1" si="5"/>
        <v>125</v>
      </c>
      <c r="H21" s="30">
        <f ca="1">IF(C21="","",G21/6)</f>
        <v>20.833333333333332</v>
      </c>
      <c r="I21" s="34">
        <f t="shared" ca="1" si="6"/>
        <v>41.666666666666664</v>
      </c>
    </row>
    <row r="22" spans="1:12">
      <c r="A22" s="52">
        <v>46221</v>
      </c>
      <c r="B22" s="53">
        <f ca="1">IF(TODAY()&gt;DATEVALUE("07/18/2016"),B21,"")</f>
        <v>16</v>
      </c>
      <c r="C22" s="30">
        <v>58.25</v>
      </c>
      <c r="D22" s="31">
        <f ca="1">IF(C22="","",B22*C22)+125.15</f>
        <v>1057.1500000000001</v>
      </c>
      <c r="E22" s="31">
        <f t="shared" ca="1" si="7"/>
        <v>1057.1500000000001</v>
      </c>
      <c r="F22" s="32">
        <f ca="1">IF(C22="","",F15-E22)</f>
        <v>942.84999999999991</v>
      </c>
      <c r="G22" s="33">
        <f t="shared" ca="1" si="5"/>
        <v>58.928124999999994</v>
      </c>
      <c r="H22" s="30">
        <f ca="1">IF(C22="","",G22/4)</f>
        <v>14.732031249999999</v>
      </c>
      <c r="I22" s="34">
        <f t="shared" ca="1" si="6"/>
        <v>29.464062499999997</v>
      </c>
    </row>
    <row r="23" spans="1:12">
      <c r="A23" s="52">
        <v>46235</v>
      </c>
      <c r="B23" s="53">
        <v>12.6</v>
      </c>
      <c r="C23" s="30">
        <v>52.75</v>
      </c>
      <c r="D23" s="31">
        <f>IF(C23="","",B23*C23)+235.15</f>
        <v>899.8</v>
      </c>
      <c r="E23" s="31">
        <f t="shared" ca="1" si="7"/>
        <v>1956.95</v>
      </c>
      <c r="F23" s="32">
        <f ca="1">IF(C23="","",F15-E23)</f>
        <v>43.049999999999955</v>
      </c>
      <c r="G23" s="33">
        <f t="shared" ca="1" si="5"/>
        <v>3.416666666666663</v>
      </c>
      <c r="H23" s="30">
        <f ca="1">IF(C23="","",G23/2)</f>
        <v>1.7083333333333315</v>
      </c>
      <c r="I23" s="34">
        <f t="shared" ca="1" si="6"/>
        <v>3.416666666666663</v>
      </c>
    </row>
    <row r="24" spans="1:12" ht="13.5" thickBot="1">
      <c r="A24" s="52">
        <v>46249</v>
      </c>
      <c r="B24" s="55">
        <f ca="1">IF(TODAY()&gt;DATEVALUE("08/15/2016"),B23,"")</f>
        <v>12.6</v>
      </c>
      <c r="C24" s="56">
        <v>25</v>
      </c>
      <c r="D24" s="39">
        <f t="shared" ca="1" si="4"/>
        <v>315</v>
      </c>
      <c r="E24" s="39">
        <f t="shared" ca="1" si="7"/>
        <v>2271.9499999999998</v>
      </c>
      <c r="F24" s="40">
        <f ca="1">IF(C24="","",F15-E24)</f>
        <v>-271.94999999999982</v>
      </c>
      <c r="G24" s="41">
        <f t="shared" ca="1" si="5"/>
        <v>-21.583333333333318</v>
      </c>
      <c r="H24" s="42" t="str">
        <f ca="1">IF(B24="","","-")</f>
        <v>-</v>
      </c>
      <c r="I24" s="43" t="str">
        <f>IF(C24="","","-")</f>
        <v>-</v>
      </c>
    </row>
    <row r="25" spans="1:12">
      <c r="A25" s="1" t="s">
        <v>35</v>
      </c>
    </row>
    <row r="28" spans="1:12">
      <c r="A28" s="2" t="s">
        <v>37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29A3F4-E4BD-401B-9F81-491DD11D4742}"/>
</file>

<file path=customXml/itemProps2.xml><?xml version="1.0" encoding="utf-8"?>
<ds:datastoreItem xmlns:ds="http://schemas.openxmlformats.org/officeDocument/2006/customXml" ds:itemID="{FBF5870C-5CD0-49C5-BB86-140E0BAA7CF5}"/>
</file>

<file path=customXml/itemProps3.xml><?xml version="1.0" encoding="utf-8"?>
<ds:datastoreItem xmlns:ds="http://schemas.openxmlformats.org/officeDocument/2006/customXml" ds:itemID="{95115450-4ED8-4AE1-A198-D9DF12E173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Colorado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Financial Aid</dc:creator>
  <cp:keywords/>
  <dc:description/>
  <cp:lastModifiedBy/>
  <cp:revision/>
  <dcterms:created xsi:type="dcterms:W3CDTF">2005-05-18T19:18:58Z</dcterms:created>
  <dcterms:modified xsi:type="dcterms:W3CDTF">2026-02-25T00:48:22Z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