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amho8416_colorado_edu/Documents/UCB/Desktop/Active_Proposals/NASA FINESST 2026/FINESST2026_finalprocedures/"/>
    </mc:Choice>
  </mc:AlternateContent>
  <xr:revisionPtr revIDLastSave="191" documentId="8_{56EDF0FE-1351-4DD1-AAB1-091F9D8F75B9}" xr6:coauthVersionLast="47" xr6:coauthVersionMax="47" xr10:uidLastSave="{4DAEAF58-3683-405F-BB0A-C307B660C5C0}"/>
  <bookViews>
    <workbookView xWindow="495" yWindow="-165" windowWidth="28515" windowHeight="15645" xr2:uid="{00000000-000D-0000-FFFF-FFFF00000000}"/>
  </bookViews>
  <sheets>
    <sheet name="Estimation" sheetId="1" r:id="rId1"/>
    <sheet name=" PRINT FINESST Budget" sheetId="2" r:id="rId2"/>
    <sheet name=" TravelTable-Justification" sheetId="3" r:id="rId3"/>
  </sheets>
  <definedNames>
    <definedName name="FringeBenefits">#REF!</definedName>
    <definedName name="IndirectCosts">#REF!</definedName>
    <definedName name="ok">#REF!</definedName>
    <definedName name="OtherDirectCosts">#REF!</definedName>
    <definedName name="_xlnm.Print_Area" localSheetId="1">' PRINT FINESST Budget'!$B$9:$AE$201</definedName>
    <definedName name="_xlnm.Print_Area" localSheetId="0">Estimation!$B$5:$AE$58</definedName>
    <definedName name="Z_57C5C8F1_8001_4F07_BD71_B2E547A208C7_.wvu.Cols" localSheetId="0" hidden="1">Estimation!$L:$M,Estimation!$P:$Q,Estimation!$T:$U,Estimation!$X:$Y,Estimation!$AB:$AC,Estimation!$AF:$AG</definedName>
    <definedName name="Z_57C5C8F1_8001_4F07_BD71_B2E547A208C7_.wvu.FilterData" localSheetId="0" hidden="1">Estimation!#REF!</definedName>
    <definedName name="Z_57C5C8F1_8001_4F07_BD71_B2E547A208C7_.wvu.PrintArea" localSheetId="0" hidden="1">Estimation!$B$1:$AG$65</definedName>
    <definedName name="Z_EEFF5A2A_628E_4803_AAD1_B24B534F2503_.wvu.Cols" localSheetId="0" hidden="1">Estimation!$L:$M,Estimation!$P:$Q,Estimation!$T:$U,Estimation!$X:$Y,Estimation!$AB:$AC,Estimation!$AF:$AG</definedName>
    <definedName name="Z_EEFF5A2A_628E_4803_AAD1_B24B534F2503_.wvu.FilterData" localSheetId="0" hidden="1">Estimation!#REF!</definedName>
    <definedName name="Z_EEFF5A2A_628E_4803_AAD1_B24B534F2503_.wvu.PrintArea" localSheetId="0" hidden="1">Estimation!$B$1:$AG$65</definedName>
  </definedNames>
  <calcPr calcId="191029" fullPrecision="0" concurrentCalc="0"/>
  <customWorkbookViews>
    <customWorkbookView name="ShowAll" guid="{EEFF5A2A-628E-4803-AAD1-B24B534F2503}" maximized="1" xWindow="1912" yWindow="-8" windowWidth="1936" windowHeight="1096" activeSheetId="1"/>
    <customWorkbookView name="HideRows=0" guid="{57C5C8F1-8001-4F07-BD71-B2E547A208C7}" maximized="1" xWindow="1912" yWindow="-8" windowWidth="1936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3" i="1" l="1"/>
  <c r="AJ21" i="1"/>
  <c r="AL21" i="1"/>
  <c r="AL23" i="1"/>
  <c r="AO23" i="1"/>
  <c r="AL25" i="1"/>
  <c r="J22" i="1"/>
  <c r="N22" i="1"/>
  <c r="AQ22" i="1"/>
  <c r="AQ23" i="1"/>
  <c r="R22" i="1"/>
  <c r="AS22" i="1"/>
  <c r="AS23" i="1"/>
  <c r="H23" i="1"/>
  <c r="AS24" i="1"/>
  <c r="AQ24" i="1"/>
  <c r="E12" i="2"/>
  <c r="R34" i="1"/>
  <c r="N34" i="1"/>
  <c r="J34" i="1"/>
  <c r="H22" i="1"/>
  <c r="R23" i="1"/>
  <c r="R24" i="1"/>
  <c r="E64" i="2"/>
  <c r="N23" i="1"/>
  <c r="AJ25" i="1"/>
  <c r="J23" i="1"/>
  <c r="J55" i="1"/>
  <c r="J11" i="2"/>
  <c r="J58" i="1"/>
  <c r="J63" i="1"/>
  <c r="N58" i="1"/>
  <c r="N63" i="1"/>
  <c r="R58" i="1"/>
  <c r="R63" i="1"/>
  <c r="AD63" i="1"/>
  <c r="F65" i="1"/>
  <c r="D191" i="2"/>
  <c r="D190" i="2"/>
  <c r="D189" i="2"/>
  <c r="D188" i="2"/>
  <c r="AD37" i="1"/>
  <c r="AD47" i="1"/>
  <c r="AD48" i="1"/>
  <c r="AD50" i="1"/>
  <c r="AD49" i="1"/>
  <c r="AD44" i="1"/>
  <c r="AD25" i="1"/>
  <c r="AD52" i="1"/>
  <c r="R42" i="1"/>
  <c r="R40" i="1"/>
  <c r="R41" i="1"/>
  <c r="R43" i="1"/>
  <c r="R51" i="1"/>
  <c r="R31" i="1"/>
  <c r="R32" i="1"/>
  <c r="R33" i="1"/>
  <c r="G35" i="1"/>
  <c r="R35" i="1"/>
  <c r="R36" i="1"/>
  <c r="R54" i="1"/>
  <c r="N42" i="1"/>
  <c r="N40" i="1"/>
  <c r="N41" i="1"/>
  <c r="N43" i="1"/>
  <c r="N51" i="1"/>
  <c r="N31" i="1"/>
  <c r="N32" i="1"/>
  <c r="N33" i="1"/>
  <c r="N35" i="1"/>
  <c r="N36" i="1"/>
  <c r="N54" i="1"/>
  <c r="J42" i="1"/>
  <c r="J40" i="1"/>
  <c r="J41" i="1"/>
  <c r="J43" i="1"/>
  <c r="J51" i="1"/>
  <c r="J31" i="1"/>
  <c r="J32" i="1"/>
  <c r="J33" i="1"/>
  <c r="J35" i="1"/>
  <c r="J36" i="1"/>
  <c r="J54" i="1"/>
  <c r="AD36" i="1"/>
  <c r="G9" i="3"/>
  <c r="F9" i="3"/>
  <c r="E9" i="3"/>
  <c r="D9" i="3"/>
  <c r="AD35" i="1"/>
  <c r="G7" i="3"/>
  <c r="F7" i="3"/>
  <c r="E7" i="3"/>
  <c r="D7" i="3"/>
  <c r="AD34" i="1"/>
  <c r="G6" i="3"/>
  <c r="F6" i="3"/>
  <c r="E6" i="3"/>
  <c r="D6" i="3"/>
  <c r="AD33" i="1"/>
  <c r="G5" i="3"/>
  <c r="F5" i="3"/>
  <c r="E5" i="3"/>
  <c r="D5" i="3"/>
  <c r="AD32" i="1"/>
  <c r="G4" i="3"/>
  <c r="F4" i="3"/>
  <c r="E4" i="3"/>
  <c r="D4" i="3"/>
  <c r="AD31" i="1"/>
  <c r="G3" i="3"/>
  <c r="F3" i="3"/>
  <c r="E3" i="3"/>
  <c r="D3" i="3"/>
  <c r="C5" i="3"/>
  <c r="C4" i="3"/>
  <c r="B7" i="3"/>
  <c r="B6" i="3"/>
  <c r="B5" i="3"/>
  <c r="B4" i="3"/>
  <c r="B3" i="3"/>
  <c r="A7" i="3"/>
  <c r="A6" i="3"/>
  <c r="A5" i="3"/>
  <c r="A4" i="3"/>
  <c r="A3" i="3"/>
  <c r="A2" i="3"/>
  <c r="N55" i="1"/>
  <c r="R55" i="1"/>
  <c r="AD55" i="1"/>
  <c r="E11" i="2"/>
  <c r="E13" i="2"/>
  <c r="J180" i="2"/>
  <c r="AD54" i="1"/>
  <c r="J198" i="2"/>
  <c r="D140" i="2"/>
  <c r="J185" i="2"/>
  <c r="J183" i="2"/>
  <c r="AD58" i="1"/>
  <c r="AD200" i="2"/>
  <c r="R200" i="2"/>
  <c r="N200" i="2"/>
  <c r="AD56" i="1"/>
  <c r="AD198" i="2"/>
  <c r="AD196" i="2"/>
  <c r="AD194" i="2"/>
  <c r="AD51" i="1"/>
  <c r="AD192" i="2"/>
  <c r="AD191" i="2"/>
  <c r="AD190" i="2"/>
  <c r="AD189" i="2"/>
  <c r="AD188" i="2"/>
  <c r="R198" i="2"/>
  <c r="R196" i="2"/>
  <c r="R194" i="2"/>
  <c r="R192" i="2"/>
  <c r="R191" i="2"/>
  <c r="R190" i="2"/>
  <c r="R189" i="2"/>
  <c r="R188" i="2"/>
  <c r="N198" i="2"/>
  <c r="N196" i="2"/>
  <c r="N194" i="2"/>
  <c r="N192" i="2"/>
  <c r="N191" i="2"/>
  <c r="N190" i="2"/>
  <c r="N189" i="2"/>
  <c r="N188" i="2"/>
  <c r="J200" i="2"/>
  <c r="J196" i="2"/>
  <c r="J194" i="2"/>
  <c r="J192" i="2"/>
  <c r="J191" i="2"/>
  <c r="J190" i="2"/>
  <c r="J189" i="2"/>
  <c r="J188" i="2"/>
  <c r="AD43" i="1"/>
  <c r="AD183" i="2"/>
  <c r="AD185" i="2"/>
  <c r="AD42" i="1"/>
  <c r="AD182" i="2"/>
  <c r="AD41" i="1"/>
  <c r="AD181" i="2"/>
  <c r="AD40" i="1"/>
  <c r="AD180" i="2"/>
  <c r="R185" i="2"/>
  <c r="R183" i="2"/>
  <c r="R182" i="2"/>
  <c r="R181" i="2"/>
  <c r="R180" i="2"/>
  <c r="N185" i="2"/>
  <c r="N183" i="2"/>
  <c r="N182" i="2"/>
  <c r="N181" i="2"/>
  <c r="N180" i="2"/>
  <c r="J182" i="2"/>
  <c r="J181" i="2"/>
  <c r="AD140" i="2"/>
  <c r="AD138" i="2"/>
  <c r="AD112" i="2"/>
  <c r="AD111" i="2"/>
  <c r="AD110" i="2"/>
  <c r="AD109" i="2"/>
  <c r="AD108" i="2"/>
  <c r="R140" i="2"/>
  <c r="R138" i="2"/>
  <c r="R112" i="2"/>
  <c r="R111" i="2"/>
  <c r="R110" i="2"/>
  <c r="R109" i="2"/>
  <c r="R108" i="2"/>
  <c r="N140" i="2"/>
  <c r="N138" i="2"/>
  <c r="N112" i="2"/>
  <c r="N111" i="2"/>
  <c r="N110" i="2"/>
  <c r="N109" i="2"/>
  <c r="N108" i="2"/>
  <c r="J140" i="2"/>
  <c r="J138" i="2"/>
  <c r="J112" i="2"/>
  <c r="J111" i="2"/>
  <c r="J110" i="2"/>
  <c r="J109" i="2"/>
  <c r="J108" i="2"/>
  <c r="H112" i="2"/>
  <c r="G112" i="2"/>
  <c r="H111" i="2"/>
  <c r="G111" i="2"/>
  <c r="H110" i="2"/>
  <c r="G110" i="2"/>
  <c r="H109" i="2"/>
  <c r="G109" i="2"/>
  <c r="H108" i="2"/>
  <c r="G108" i="2"/>
  <c r="F110" i="2"/>
  <c r="F109" i="2"/>
  <c r="E112" i="2"/>
  <c r="E111" i="2"/>
  <c r="E110" i="2"/>
  <c r="E109" i="2"/>
  <c r="E108" i="2"/>
  <c r="E22" i="2"/>
  <c r="AD66" i="2"/>
  <c r="J24" i="1"/>
  <c r="N24" i="1"/>
  <c r="AD24" i="1"/>
  <c r="AD64" i="2"/>
  <c r="R66" i="2"/>
  <c r="R64" i="2"/>
  <c r="N66" i="2"/>
  <c r="N64" i="2"/>
  <c r="J66" i="2"/>
  <c r="J64" i="2"/>
  <c r="AD23" i="1"/>
  <c r="AD23" i="2"/>
  <c r="AD22" i="1"/>
  <c r="AD22" i="2"/>
  <c r="R23" i="2"/>
  <c r="R22" i="2"/>
  <c r="N23" i="2"/>
  <c r="N22" i="2"/>
  <c r="J23" i="2"/>
  <c r="J22" i="2"/>
  <c r="D22" i="2"/>
  <c r="J16" i="2"/>
  <c r="L66" i="2"/>
  <c r="L70" i="2"/>
  <c r="A71" i="2"/>
  <c r="H71" i="2"/>
  <c r="L71" i="2"/>
  <c r="A72" i="2"/>
  <c r="H72" i="2"/>
  <c r="L72" i="2"/>
  <c r="A73" i="2"/>
  <c r="H73" i="2"/>
  <c r="L73" i="2"/>
  <c r="A74" i="2"/>
  <c r="H74" i="2"/>
  <c r="L74" i="2"/>
  <c r="A75" i="2"/>
  <c r="H75" i="2"/>
  <c r="L75" i="2"/>
  <c r="A76" i="2"/>
  <c r="H76" i="2"/>
  <c r="L76" i="2"/>
  <c r="A77" i="2"/>
  <c r="H77" i="2"/>
  <c r="L77" i="2"/>
  <c r="A78" i="2"/>
  <c r="H78" i="2"/>
  <c r="L78" i="2"/>
  <c r="A79" i="2"/>
  <c r="H79" i="2"/>
  <c r="L79" i="2"/>
  <c r="A80" i="2"/>
  <c r="H80" i="2"/>
  <c r="L80" i="2"/>
  <c r="A81" i="2"/>
  <c r="H81" i="2"/>
  <c r="L81" i="2"/>
  <c r="A82" i="2"/>
  <c r="H82" i="2"/>
  <c r="L82" i="2"/>
  <c r="A83" i="2"/>
  <c r="H83" i="2"/>
  <c r="L83" i="2"/>
  <c r="A84" i="2"/>
  <c r="H84" i="2"/>
  <c r="L84" i="2"/>
  <c r="A85" i="2"/>
  <c r="H85" i="2"/>
  <c r="L85" i="2"/>
  <c r="A86" i="2"/>
  <c r="H86" i="2"/>
  <c r="L86" i="2"/>
  <c r="A87" i="2"/>
  <c r="H87" i="2"/>
  <c r="L87" i="2"/>
  <c r="L89" i="2"/>
  <c r="L99" i="2"/>
  <c r="L137" i="2"/>
  <c r="L123" i="2"/>
  <c r="L140" i="2"/>
  <c r="L154" i="2"/>
  <c r="L185" i="2"/>
  <c r="L200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8" i="2"/>
  <c r="P50" i="2"/>
  <c r="P51" i="2"/>
  <c r="P53" i="2"/>
  <c r="P54" i="2"/>
  <c r="P56" i="2"/>
  <c r="P57" i="2"/>
  <c r="P66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9" i="2"/>
  <c r="P99" i="2"/>
  <c r="P137" i="2"/>
  <c r="P123" i="2"/>
  <c r="P140" i="2"/>
  <c r="P154" i="2"/>
  <c r="P185" i="2"/>
  <c r="P200" i="2"/>
  <c r="T21" i="2"/>
  <c r="T23" i="2"/>
  <c r="T25" i="2"/>
  <c r="T27" i="2"/>
  <c r="T29" i="2"/>
  <c r="T31" i="2"/>
  <c r="T33" i="2"/>
  <c r="T35" i="2"/>
  <c r="T37" i="2"/>
  <c r="T39" i="2"/>
  <c r="T41" i="2"/>
  <c r="T43" i="2"/>
  <c r="T45" i="2"/>
  <c r="T47" i="2"/>
  <c r="T48" i="2"/>
  <c r="T50" i="2"/>
  <c r="T51" i="2"/>
  <c r="T53" i="2"/>
  <c r="T54" i="2"/>
  <c r="T56" i="2"/>
  <c r="T57" i="2"/>
  <c r="T66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9" i="2"/>
  <c r="T99" i="2"/>
  <c r="T137" i="2"/>
  <c r="T123" i="2"/>
  <c r="T140" i="2"/>
  <c r="T154" i="2"/>
  <c r="T185" i="2"/>
  <c r="T200" i="2"/>
  <c r="X21" i="2"/>
  <c r="X23" i="2"/>
  <c r="X25" i="2"/>
  <c r="X27" i="2"/>
  <c r="X29" i="2"/>
  <c r="X31" i="2"/>
  <c r="X33" i="2"/>
  <c r="X35" i="2"/>
  <c r="X37" i="2"/>
  <c r="X39" i="2"/>
  <c r="X41" i="2"/>
  <c r="X43" i="2"/>
  <c r="X45" i="2"/>
  <c r="X47" i="2"/>
  <c r="X48" i="2"/>
  <c r="X50" i="2"/>
  <c r="X51" i="2"/>
  <c r="X53" i="2"/>
  <c r="X54" i="2"/>
  <c r="X56" i="2"/>
  <c r="X57" i="2"/>
  <c r="X66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9" i="2"/>
  <c r="X99" i="2"/>
  <c r="X137" i="2"/>
  <c r="X123" i="2"/>
  <c r="X140" i="2"/>
  <c r="X154" i="2"/>
  <c r="X185" i="2"/>
  <c r="X200" i="2"/>
  <c r="AB21" i="2"/>
  <c r="AB23" i="2"/>
  <c r="AB25" i="2"/>
  <c r="AB27" i="2"/>
  <c r="AB29" i="2"/>
  <c r="AB31" i="2"/>
  <c r="AB33" i="2"/>
  <c r="AB35" i="2"/>
  <c r="AB37" i="2"/>
  <c r="AB39" i="2"/>
  <c r="AB41" i="2"/>
  <c r="AB43" i="2"/>
  <c r="AB45" i="2"/>
  <c r="AB47" i="2"/>
  <c r="AB48" i="2"/>
  <c r="AB50" i="2"/>
  <c r="AB51" i="2"/>
  <c r="AB53" i="2"/>
  <c r="AB54" i="2"/>
  <c r="AB56" i="2"/>
  <c r="AB57" i="2"/>
  <c r="AB66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9" i="2"/>
  <c r="AB99" i="2"/>
  <c r="AB137" i="2"/>
  <c r="AB123" i="2"/>
  <c r="AB140" i="2"/>
  <c r="AB154" i="2"/>
  <c r="AB185" i="2"/>
  <c r="AB200" i="2"/>
  <c r="J99" i="2"/>
  <c r="J144" i="2"/>
  <c r="J145" i="2"/>
  <c r="J146" i="2"/>
  <c r="J147" i="2"/>
  <c r="J149" i="2"/>
  <c r="J150" i="2"/>
  <c r="J151" i="2"/>
  <c r="J152" i="2"/>
  <c r="J154" i="2"/>
  <c r="N99" i="2"/>
  <c r="N154" i="2"/>
  <c r="R99" i="2"/>
  <c r="R154" i="2"/>
  <c r="V21" i="2"/>
  <c r="V23" i="2"/>
  <c r="AY25" i="2"/>
  <c r="AZ25" i="2"/>
  <c r="BA25" i="2"/>
  <c r="V25" i="2"/>
  <c r="AY27" i="2"/>
  <c r="AZ27" i="2"/>
  <c r="BA27" i="2"/>
  <c r="V27" i="2"/>
  <c r="AY29" i="2"/>
  <c r="AZ29" i="2"/>
  <c r="BA29" i="2"/>
  <c r="V29" i="2"/>
  <c r="AY31" i="2"/>
  <c r="AZ31" i="2"/>
  <c r="BA31" i="2"/>
  <c r="V31" i="2"/>
  <c r="AY33" i="2"/>
  <c r="AZ33" i="2"/>
  <c r="BA33" i="2"/>
  <c r="V33" i="2"/>
  <c r="AY35" i="2"/>
  <c r="AZ35" i="2"/>
  <c r="BA35" i="2"/>
  <c r="V35" i="2"/>
  <c r="AY37" i="2"/>
  <c r="AZ37" i="2"/>
  <c r="BA37" i="2"/>
  <c r="V37" i="2"/>
  <c r="AY39" i="2"/>
  <c r="AZ39" i="2"/>
  <c r="BA39" i="2"/>
  <c r="V39" i="2"/>
  <c r="AY41" i="2"/>
  <c r="AZ41" i="2"/>
  <c r="BA41" i="2"/>
  <c r="V41" i="2"/>
  <c r="AY43" i="2"/>
  <c r="AZ43" i="2"/>
  <c r="BA43" i="2"/>
  <c r="V43" i="2"/>
  <c r="AY45" i="2"/>
  <c r="AZ45" i="2"/>
  <c r="BA45" i="2"/>
  <c r="V45" i="2"/>
  <c r="AY47" i="2"/>
  <c r="AZ47" i="2"/>
  <c r="BA47" i="2"/>
  <c r="V47" i="2"/>
  <c r="AY48" i="2"/>
  <c r="AZ48" i="2"/>
  <c r="BA48" i="2"/>
  <c r="V48" i="2"/>
  <c r="AY50" i="2"/>
  <c r="AZ50" i="2"/>
  <c r="BA50" i="2"/>
  <c r="V50" i="2"/>
  <c r="AY51" i="2"/>
  <c r="AZ51" i="2"/>
  <c r="BA51" i="2"/>
  <c r="V51" i="2"/>
  <c r="AY53" i="2"/>
  <c r="AZ53" i="2"/>
  <c r="BA53" i="2"/>
  <c r="V53" i="2"/>
  <c r="AY54" i="2"/>
  <c r="AZ54" i="2"/>
  <c r="BA54" i="2"/>
  <c r="V54" i="2"/>
  <c r="AY56" i="2"/>
  <c r="AZ56" i="2"/>
  <c r="BA56" i="2"/>
  <c r="V56" i="2"/>
  <c r="AY57" i="2"/>
  <c r="AZ57" i="2"/>
  <c r="BA57" i="2"/>
  <c r="V57" i="2"/>
  <c r="V66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9" i="2"/>
  <c r="V99" i="2"/>
  <c r="V137" i="2"/>
  <c r="V123" i="2"/>
  <c r="V140" i="2"/>
  <c r="V154" i="2"/>
  <c r="V185" i="2"/>
  <c r="V200" i="2"/>
  <c r="Z21" i="2"/>
  <c r="Z23" i="2"/>
  <c r="BC25" i="2"/>
  <c r="BD25" i="2"/>
  <c r="BE25" i="2"/>
  <c r="Z25" i="2"/>
  <c r="BC27" i="2"/>
  <c r="BD27" i="2"/>
  <c r="BE27" i="2"/>
  <c r="Z27" i="2"/>
  <c r="BC29" i="2"/>
  <c r="BD29" i="2"/>
  <c r="BE29" i="2"/>
  <c r="Z29" i="2"/>
  <c r="BC31" i="2"/>
  <c r="BD31" i="2"/>
  <c r="BE31" i="2"/>
  <c r="Z31" i="2"/>
  <c r="BC33" i="2"/>
  <c r="BD33" i="2"/>
  <c r="BE33" i="2"/>
  <c r="Z33" i="2"/>
  <c r="BC35" i="2"/>
  <c r="BD35" i="2"/>
  <c r="BE35" i="2"/>
  <c r="Z35" i="2"/>
  <c r="BC37" i="2"/>
  <c r="BD37" i="2"/>
  <c r="BE37" i="2"/>
  <c r="Z37" i="2"/>
  <c r="BC39" i="2"/>
  <c r="BD39" i="2"/>
  <c r="BE39" i="2"/>
  <c r="Z39" i="2"/>
  <c r="BC41" i="2"/>
  <c r="BD41" i="2"/>
  <c r="BE41" i="2"/>
  <c r="Z41" i="2"/>
  <c r="BC43" i="2"/>
  <c r="BD43" i="2"/>
  <c r="BE43" i="2"/>
  <c r="Z43" i="2"/>
  <c r="BC45" i="2"/>
  <c r="BD45" i="2"/>
  <c r="BE45" i="2"/>
  <c r="Z45" i="2"/>
  <c r="BC47" i="2"/>
  <c r="BD47" i="2"/>
  <c r="BE47" i="2"/>
  <c r="Z47" i="2"/>
  <c r="BC48" i="2"/>
  <c r="BD48" i="2"/>
  <c r="BE48" i="2"/>
  <c r="Z48" i="2"/>
  <c r="BC50" i="2"/>
  <c r="BD50" i="2"/>
  <c r="BE50" i="2"/>
  <c r="Z50" i="2"/>
  <c r="BC51" i="2"/>
  <c r="BD51" i="2"/>
  <c r="BE51" i="2"/>
  <c r="Z51" i="2"/>
  <c r="BC53" i="2"/>
  <c r="BD53" i="2"/>
  <c r="BE53" i="2"/>
  <c r="Z53" i="2"/>
  <c r="BC54" i="2"/>
  <c r="BD54" i="2"/>
  <c r="BE54" i="2"/>
  <c r="Z54" i="2"/>
  <c r="BC56" i="2"/>
  <c r="BD56" i="2"/>
  <c r="BE56" i="2"/>
  <c r="Z56" i="2"/>
  <c r="BC57" i="2"/>
  <c r="BD57" i="2"/>
  <c r="BE57" i="2"/>
  <c r="Z57" i="2"/>
  <c r="Z66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9" i="2"/>
  <c r="Z99" i="2"/>
  <c r="Z137" i="2"/>
  <c r="Z123" i="2"/>
  <c r="Z140" i="2"/>
  <c r="Z154" i="2"/>
  <c r="Z182" i="2"/>
  <c r="Z185" i="2"/>
  <c r="Z200" i="2"/>
  <c r="AF200" i="2"/>
  <c r="AF169" i="2"/>
  <c r="AF171" i="2"/>
  <c r="AF173" i="2"/>
  <c r="AF201" i="2"/>
  <c r="AD169" i="2"/>
  <c r="AD171" i="2"/>
  <c r="AD173" i="2"/>
  <c r="AB201" i="2"/>
  <c r="Z201" i="2"/>
  <c r="X201" i="2"/>
  <c r="V201" i="2"/>
  <c r="T201" i="2"/>
  <c r="P201" i="2"/>
  <c r="L201" i="2"/>
  <c r="AF185" i="2"/>
  <c r="AF182" i="2"/>
  <c r="I182" i="2"/>
  <c r="AF179" i="2"/>
  <c r="AD179" i="2"/>
  <c r="AF178" i="2"/>
  <c r="AD178" i="2"/>
  <c r="AF177" i="2"/>
  <c r="AD177" i="2"/>
  <c r="AF176" i="2"/>
  <c r="AD176" i="2"/>
  <c r="AF175" i="2"/>
  <c r="AD175" i="2"/>
  <c r="AD174" i="2"/>
  <c r="AF172" i="2"/>
  <c r="AD172" i="2"/>
  <c r="AF170" i="2"/>
  <c r="AD170" i="2"/>
  <c r="AF168" i="2"/>
  <c r="AD168" i="2"/>
  <c r="AD167" i="2"/>
  <c r="AF166" i="2"/>
  <c r="AD166" i="2"/>
  <c r="AF165" i="2"/>
  <c r="AD165" i="2"/>
  <c r="AD164" i="2"/>
  <c r="AF163" i="2"/>
  <c r="AD163" i="2"/>
  <c r="AF162" i="2"/>
  <c r="AD162" i="2"/>
  <c r="AF161" i="2"/>
  <c r="AD161" i="2"/>
  <c r="AF160" i="2"/>
  <c r="AF159" i="2"/>
  <c r="AF158" i="2"/>
  <c r="AF154" i="2"/>
  <c r="AD154" i="2"/>
  <c r="AF152" i="2"/>
  <c r="AD152" i="2"/>
  <c r="AF151" i="2"/>
  <c r="AD151" i="2"/>
  <c r="AF150" i="2"/>
  <c r="AD150" i="2"/>
  <c r="AF149" i="2"/>
  <c r="AD149" i="2"/>
  <c r="AF147" i="2"/>
  <c r="AD147" i="2"/>
  <c r="AF146" i="2"/>
  <c r="AD146" i="2"/>
  <c r="AF145" i="2"/>
  <c r="AD145" i="2"/>
  <c r="AF144" i="2"/>
  <c r="AD144" i="2"/>
  <c r="AF140" i="2"/>
  <c r="AF126" i="2"/>
  <c r="AF127" i="2"/>
  <c r="AF128" i="2"/>
  <c r="AF129" i="2"/>
  <c r="AF132" i="2"/>
  <c r="AF133" i="2"/>
  <c r="AF134" i="2"/>
  <c r="AF135" i="2"/>
  <c r="AF137" i="2"/>
  <c r="J126" i="2"/>
  <c r="AD126" i="2"/>
  <c r="G127" i="2"/>
  <c r="H127" i="2"/>
  <c r="J127" i="2"/>
  <c r="AD127" i="2"/>
  <c r="G128" i="2"/>
  <c r="H128" i="2"/>
  <c r="J128" i="2"/>
  <c r="AD128" i="2"/>
  <c r="G129" i="2"/>
  <c r="H129" i="2"/>
  <c r="J129" i="2"/>
  <c r="AD129" i="2"/>
  <c r="J132" i="2"/>
  <c r="AD132" i="2"/>
  <c r="G133" i="2"/>
  <c r="H133" i="2"/>
  <c r="J133" i="2"/>
  <c r="AD133" i="2"/>
  <c r="G134" i="2"/>
  <c r="H134" i="2"/>
  <c r="J134" i="2"/>
  <c r="AD134" i="2"/>
  <c r="G135" i="2"/>
  <c r="H135" i="2"/>
  <c r="J135" i="2"/>
  <c r="AD135" i="2"/>
  <c r="AD137" i="2"/>
  <c r="R137" i="2"/>
  <c r="N137" i="2"/>
  <c r="J137" i="2"/>
  <c r="AF123" i="2"/>
  <c r="J115" i="2"/>
  <c r="G116" i="2"/>
  <c r="H116" i="2"/>
  <c r="J116" i="2"/>
  <c r="G117" i="2"/>
  <c r="H117" i="2"/>
  <c r="J117" i="2"/>
  <c r="G118" i="2"/>
  <c r="H118" i="2"/>
  <c r="J118" i="2"/>
  <c r="J121" i="2"/>
  <c r="J123" i="2"/>
  <c r="N123" i="2"/>
  <c r="R123" i="2"/>
  <c r="AD123" i="2"/>
  <c r="AF121" i="2"/>
  <c r="AD121" i="2"/>
  <c r="AF118" i="2"/>
  <c r="AD118" i="2"/>
  <c r="AF117" i="2"/>
  <c r="AD117" i="2"/>
  <c r="AF116" i="2"/>
  <c r="AD116" i="2"/>
  <c r="AF115" i="2"/>
  <c r="AD115" i="2"/>
  <c r="AF112" i="2"/>
  <c r="AF110" i="2"/>
  <c r="AF109" i="2"/>
  <c r="AF108" i="2"/>
  <c r="AJ21" i="2"/>
  <c r="AL21" i="2"/>
  <c r="AJ23" i="2"/>
  <c r="AL23" i="2"/>
  <c r="AO23" i="2"/>
  <c r="AN66" i="2"/>
  <c r="AL66" i="2"/>
  <c r="AL102" i="2"/>
  <c r="AF99" i="2"/>
  <c r="AD99" i="2"/>
  <c r="AF97" i="2"/>
  <c r="AD97" i="2"/>
  <c r="AF96" i="2"/>
  <c r="AD96" i="2"/>
  <c r="AF95" i="2"/>
  <c r="AD95" i="2"/>
  <c r="AF94" i="2"/>
  <c r="AD94" i="2"/>
  <c r="L91" i="2"/>
  <c r="P91" i="2"/>
  <c r="T91" i="2"/>
  <c r="X91" i="2"/>
  <c r="AB91" i="2"/>
  <c r="AF91" i="2"/>
  <c r="J70" i="2"/>
  <c r="J71" i="2"/>
  <c r="AO25" i="2"/>
  <c r="J25" i="2"/>
  <c r="J72" i="2"/>
  <c r="AO27" i="2"/>
  <c r="J27" i="2"/>
  <c r="J73" i="2"/>
  <c r="AO29" i="2"/>
  <c r="J29" i="2"/>
  <c r="J74" i="2"/>
  <c r="AO31" i="2"/>
  <c r="J31" i="2"/>
  <c r="J75" i="2"/>
  <c r="AO33" i="2"/>
  <c r="J33" i="2"/>
  <c r="J76" i="2"/>
  <c r="AO35" i="2"/>
  <c r="J35" i="2"/>
  <c r="J77" i="2"/>
  <c r="AO37" i="2"/>
  <c r="J37" i="2"/>
  <c r="J78" i="2"/>
  <c r="AO39" i="2"/>
  <c r="J39" i="2"/>
  <c r="J79" i="2"/>
  <c r="AO41" i="2"/>
  <c r="J41" i="2"/>
  <c r="J80" i="2"/>
  <c r="AO43" i="2"/>
  <c r="J43" i="2"/>
  <c r="J81" i="2"/>
  <c r="AO45" i="2"/>
  <c r="J45" i="2"/>
  <c r="J82" i="2"/>
  <c r="AO47" i="2"/>
  <c r="J47" i="2"/>
  <c r="AO48" i="2"/>
  <c r="J48" i="2"/>
  <c r="J83" i="2"/>
  <c r="AO50" i="2"/>
  <c r="J50" i="2"/>
  <c r="AO51" i="2"/>
  <c r="J51" i="2"/>
  <c r="J84" i="2"/>
  <c r="AO53" i="2"/>
  <c r="J53" i="2"/>
  <c r="AO54" i="2"/>
  <c r="J54" i="2"/>
  <c r="J85" i="2"/>
  <c r="AO56" i="2"/>
  <c r="J56" i="2"/>
  <c r="AO57" i="2"/>
  <c r="J57" i="2"/>
  <c r="J86" i="2"/>
  <c r="J87" i="2"/>
  <c r="J89" i="2"/>
  <c r="J91" i="2"/>
  <c r="N70" i="2"/>
  <c r="N71" i="2"/>
  <c r="AQ25" i="2"/>
  <c r="AR25" i="2"/>
  <c r="AS25" i="2"/>
  <c r="N25" i="2"/>
  <c r="N72" i="2"/>
  <c r="AQ27" i="2"/>
  <c r="AR27" i="2"/>
  <c r="AS27" i="2"/>
  <c r="N27" i="2"/>
  <c r="N73" i="2"/>
  <c r="AQ29" i="2"/>
  <c r="AR29" i="2"/>
  <c r="AS29" i="2"/>
  <c r="N29" i="2"/>
  <c r="N74" i="2"/>
  <c r="AQ31" i="2"/>
  <c r="AR31" i="2"/>
  <c r="AS31" i="2"/>
  <c r="N31" i="2"/>
  <c r="N75" i="2"/>
  <c r="AQ33" i="2"/>
  <c r="AR33" i="2"/>
  <c r="AS33" i="2"/>
  <c r="N33" i="2"/>
  <c r="N76" i="2"/>
  <c r="AQ35" i="2"/>
  <c r="AR35" i="2"/>
  <c r="AS35" i="2"/>
  <c r="N35" i="2"/>
  <c r="N77" i="2"/>
  <c r="AQ37" i="2"/>
  <c r="AR37" i="2"/>
  <c r="AS37" i="2"/>
  <c r="N37" i="2"/>
  <c r="N78" i="2"/>
  <c r="AQ39" i="2"/>
  <c r="AR39" i="2"/>
  <c r="AS39" i="2"/>
  <c r="N39" i="2"/>
  <c r="N79" i="2"/>
  <c r="AQ41" i="2"/>
  <c r="AR41" i="2"/>
  <c r="AS41" i="2"/>
  <c r="N41" i="2"/>
  <c r="N80" i="2"/>
  <c r="AQ43" i="2"/>
  <c r="AR43" i="2"/>
  <c r="AS43" i="2"/>
  <c r="N43" i="2"/>
  <c r="N81" i="2"/>
  <c r="AQ45" i="2"/>
  <c r="AR45" i="2"/>
  <c r="AS45" i="2"/>
  <c r="N45" i="2"/>
  <c r="N82" i="2"/>
  <c r="AQ47" i="2"/>
  <c r="AR47" i="2"/>
  <c r="AS47" i="2"/>
  <c r="N47" i="2"/>
  <c r="AQ48" i="2"/>
  <c r="AR48" i="2"/>
  <c r="AS48" i="2"/>
  <c r="N48" i="2"/>
  <c r="N83" i="2"/>
  <c r="AQ50" i="2"/>
  <c r="AR50" i="2"/>
  <c r="AS50" i="2"/>
  <c r="N50" i="2"/>
  <c r="AQ51" i="2"/>
  <c r="AR51" i="2"/>
  <c r="AS51" i="2"/>
  <c r="N51" i="2"/>
  <c r="N84" i="2"/>
  <c r="AQ53" i="2"/>
  <c r="AR53" i="2"/>
  <c r="AS53" i="2"/>
  <c r="N53" i="2"/>
  <c r="AQ54" i="2"/>
  <c r="AR54" i="2"/>
  <c r="AS54" i="2"/>
  <c r="N54" i="2"/>
  <c r="N85" i="2"/>
  <c r="AQ56" i="2"/>
  <c r="AR56" i="2"/>
  <c r="AS56" i="2"/>
  <c r="N56" i="2"/>
  <c r="AQ57" i="2"/>
  <c r="AR57" i="2"/>
  <c r="AS57" i="2"/>
  <c r="N57" i="2"/>
  <c r="N86" i="2"/>
  <c r="N87" i="2"/>
  <c r="N89" i="2"/>
  <c r="N91" i="2"/>
  <c r="R70" i="2"/>
  <c r="R71" i="2"/>
  <c r="AU25" i="2"/>
  <c r="AV25" i="2"/>
  <c r="AW25" i="2"/>
  <c r="R25" i="2"/>
  <c r="R72" i="2"/>
  <c r="AU27" i="2"/>
  <c r="AV27" i="2"/>
  <c r="AW27" i="2"/>
  <c r="R27" i="2"/>
  <c r="R73" i="2"/>
  <c r="AU29" i="2"/>
  <c r="AV29" i="2"/>
  <c r="AW29" i="2"/>
  <c r="R29" i="2"/>
  <c r="R74" i="2"/>
  <c r="AU31" i="2"/>
  <c r="AV31" i="2"/>
  <c r="AW31" i="2"/>
  <c r="R31" i="2"/>
  <c r="R75" i="2"/>
  <c r="AU33" i="2"/>
  <c r="AV33" i="2"/>
  <c r="AW33" i="2"/>
  <c r="R33" i="2"/>
  <c r="R76" i="2"/>
  <c r="AU35" i="2"/>
  <c r="AV35" i="2"/>
  <c r="AW35" i="2"/>
  <c r="R35" i="2"/>
  <c r="R77" i="2"/>
  <c r="AU37" i="2"/>
  <c r="AV37" i="2"/>
  <c r="AW37" i="2"/>
  <c r="R37" i="2"/>
  <c r="R78" i="2"/>
  <c r="AU39" i="2"/>
  <c r="AV39" i="2"/>
  <c r="AW39" i="2"/>
  <c r="R39" i="2"/>
  <c r="R79" i="2"/>
  <c r="AU41" i="2"/>
  <c r="AV41" i="2"/>
  <c r="AW41" i="2"/>
  <c r="R41" i="2"/>
  <c r="R80" i="2"/>
  <c r="AU43" i="2"/>
  <c r="AV43" i="2"/>
  <c r="AW43" i="2"/>
  <c r="R43" i="2"/>
  <c r="R81" i="2"/>
  <c r="AU45" i="2"/>
  <c r="AV45" i="2"/>
  <c r="AW45" i="2"/>
  <c r="R45" i="2"/>
  <c r="R82" i="2"/>
  <c r="AU47" i="2"/>
  <c r="AV47" i="2"/>
  <c r="AW47" i="2"/>
  <c r="R47" i="2"/>
  <c r="AU48" i="2"/>
  <c r="AV48" i="2"/>
  <c r="AW48" i="2"/>
  <c r="R48" i="2"/>
  <c r="R83" i="2"/>
  <c r="AU50" i="2"/>
  <c r="AV50" i="2"/>
  <c r="AW50" i="2"/>
  <c r="R50" i="2"/>
  <c r="AU51" i="2"/>
  <c r="AV51" i="2"/>
  <c r="AW51" i="2"/>
  <c r="R51" i="2"/>
  <c r="R84" i="2"/>
  <c r="AU53" i="2"/>
  <c r="AV53" i="2"/>
  <c r="AW53" i="2"/>
  <c r="R53" i="2"/>
  <c r="AU54" i="2"/>
  <c r="AV54" i="2"/>
  <c r="AW54" i="2"/>
  <c r="R54" i="2"/>
  <c r="R85" i="2"/>
  <c r="AU56" i="2"/>
  <c r="AV56" i="2"/>
  <c r="AW56" i="2"/>
  <c r="R56" i="2"/>
  <c r="AU57" i="2"/>
  <c r="AV57" i="2"/>
  <c r="AW57" i="2"/>
  <c r="R57" i="2"/>
  <c r="R86" i="2"/>
  <c r="R87" i="2"/>
  <c r="R89" i="2"/>
  <c r="R91" i="2"/>
  <c r="V91" i="2"/>
  <c r="Z91" i="2"/>
  <c r="AD91" i="2"/>
  <c r="AF89" i="2"/>
  <c r="AD89" i="2"/>
  <c r="AF87" i="2"/>
  <c r="AD87" i="2"/>
  <c r="AF86" i="2"/>
  <c r="AD86" i="2"/>
  <c r="C86" i="2"/>
  <c r="AF85" i="2"/>
  <c r="AD85" i="2"/>
  <c r="C85" i="2"/>
  <c r="AF84" i="2"/>
  <c r="AD84" i="2"/>
  <c r="C84" i="2"/>
  <c r="AF83" i="2"/>
  <c r="AD83" i="2"/>
  <c r="C83" i="2"/>
  <c r="AF82" i="2"/>
  <c r="AD82" i="2"/>
  <c r="C82" i="2"/>
  <c r="AF81" i="2"/>
  <c r="AD81" i="2"/>
  <c r="C81" i="2"/>
  <c r="AF80" i="2"/>
  <c r="AD80" i="2"/>
  <c r="C80" i="2"/>
  <c r="AF79" i="2"/>
  <c r="AD79" i="2"/>
  <c r="C79" i="2"/>
  <c r="AF78" i="2"/>
  <c r="AD78" i="2"/>
  <c r="C78" i="2"/>
  <c r="AF77" i="2"/>
  <c r="AD77" i="2"/>
  <c r="C77" i="2"/>
  <c r="AF76" i="2"/>
  <c r="AD76" i="2"/>
  <c r="C76" i="2"/>
  <c r="AF75" i="2"/>
  <c r="AD75" i="2"/>
  <c r="C75" i="2"/>
  <c r="AF74" i="2"/>
  <c r="AD74" i="2"/>
  <c r="C74" i="2"/>
  <c r="AF73" i="2"/>
  <c r="AD73" i="2"/>
  <c r="C73" i="2"/>
  <c r="AF72" i="2"/>
  <c r="AD72" i="2"/>
  <c r="C24" i="2"/>
  <c r="C72" i="2"/>
  <c r="AF71" i="2"/>
  <c r="AD71" i="2"/>
  <c r="C71" i="2"/>
  <c r="AF70" i="2"/>
  <c r="AD70" i="2"/>
  <c r="C70" i="2"/>
  <c r="A70" i="2"/>
  <c r="AL68" i="2"/>
  <c r="AJ66" i="2"/>
  <c r="AF66" i="2"/>
  <c r="AY63" i="2"/>
  <c r="BC63" i="2"/>
  <c r="AZ63" i="2"/>
  <c r="BD63" i="2"/>
  <c r="BE63" i="2"/>
  <c r="BA63" i="2"/>
  <c r="AQ63" i="2"/>
  <c r="AU63" i="2"/>
  <c r="AR63" i="2"/>
  <c r="AV63" i="2"/>
  <c r="AW63" i="2"/>
  <c r="AS63" i="2"/>
  <c r="AO63" i="2"/>
  <c r="BG63" i="2"/>
  <c r="AF63" i="2"/>
  <c r="AD63" i="2"/>
  <c r="AY61" i="2"/>
  <c r="BC61" i="2"/>
  <c r="AZ61" i="2"/>
  <c r="BD61" i="2"/>
  <c r="BE61" i="2"/>
  <c r="BA61" i="2"/>
  <c r="AQ61" i="2"/>
  <c r="AU61" i="2"/>
  <c r="AR61" i="2"/>
  <c r="AV61" i="2"/>
  <c r="AW61" i="2"/>
  <c r="AS61" i="2"/>
  <c r="AO61" i="2"/>
  <c r="BG61" i="2"/>
  <c r="AF61" i="2"/>
  <c r="AD61" i="2"/>
  <c r="AY59" i="2"/>
  <c r="BC59" i="2"/>
  <c r="AZ59" i="2"/>
  <c r="BD59" i="2"/>
  <c r="BE59" i="2"/>
  <c r="BA59" i="2"/>
  <c r="AQ59" i="2"/>
  <c r="AU59" i="2"/>
  <c r="AR59" i="2"/>
  <c r="AV59" i="2"/>
  <c r="AW59" i="2"/>
  <c r="AS59" i="2"/>
  <c r="AO59" i="2"/>
  <c r="BG59" i="2"/>
  <c r="AF59" i="2"/>
  <c r="AD59" i="2"/>
  <c r="BG57" i="2"/>
  <c r="AF57" i="2"/>
  <c r="AD57" i="2"/>
  <c r="D57" i="2"/>
  <c r="BG56" i="2"/>
  <c r="AF56" i="2"/>
  <c r="AD56" i="2"/>
  <c r="D56" i="2"/>
  <c r="BG54" i="2"/>
  <c r="AF54" i="2"/>
  <c r="AD54" i="2"/>
  <c r="D54" i="2"/>
  <c r="BG53" i="2"/>
  <c r="AF53" i="2"/>
  <c r="AD53" i="2"/>
  <c r="D53" i="2"/>
  <c r="BG51" i="2"/>
  <c r="AF51" i="2"/>
  <c r="AD51" i="2"/>
  <c r="D51" i="2"/>
  <c r="BG50" i="2"/>
  <c r="AF50" i="2"/>
  <c r="AD50" i="2"/>
  <c r="D50" i="2"/>
  <c r="BG48" i="2"/>
  <c r="AF48" i="2"/>
  <c r="AD48" i="2"/>
  <c r="D48" i="2"/>
  <c r="BG47" i="2"/>
  <c r="AF47" i="2"/>
  <c r="AD47" i="2"/>
  <c r="D47" i="2"/>
  <c r="BG45" i="2"/>
  <c r="AF45" i="2"/>
  <c r="AD45" i="2"/>
  <c r="D45" i="2"/>
  <c r="BG43" i="2"/>
  <c r="AF43" i="2"/>
  <c r="AD43" i="2"/>
  <c r="D43" i="2"/>
  <c r="BG41" i="2"/>
  <c r="AF41" i="2"/>
  <c r="AD41" i="2"/>
  <c r="D41" i="2"/>
  <c r="BG39" i="2"/>
  <c r="AF39" i="2"/>
  <c r="AD39" i="2"/>
  <c r="D39" i="2"/>
  <c r="BG37" i="2"/>
  <c r="AF37" i="2"/>
  <c r="AD37" i="2"/>
  <c r="D37" i="2"/>
  <c r="BG35" i="2"/>
  <c r="AF35" i="2"/>
  <c r="AD35" i="2"/>
  <c r="D35" i="2"/>
  <c r="BG33" i="2"/>
  <c r="AF33" i="2"/>
  <c r="AD33" i="2"/>
  <c r="D33" i="2"/>
  <c r="BG31" i="2"/>
  <c r="AF31" i="2"/>
  <c r="AD31" i="2"/>
  <c r="D31" i="2"/>
  <c r="BG29" i="2"/>
  <c r="AF29" i="2"/>
  <c r="AD29" i="2"/>
  <c r="D29" i="2"/>
  <c r="BG27" i="2"/>
  <c r="AF27" i="2"/>
  <c r="AD27" i="2"/>
  <c r="D27" i="2"/>
  <c r="BG25" i="2"/>
  <c r="AF25" i="2"/>
  <c r="AD25" i="2"/>
  <c r="D25" i="2"/>
  <c r="AF23" i="2"/>
  <c r="AF21" i="2"/>
  <c r="L44" i="1"/>
  <c r="P44" i="1"/>
  <c r="T44" i="1"/>
  <c r="X44" i="1"/>
  <c r="AB44" i="1"/>
  <c r="AF44" i="1"/>
  <c r="P21" i="1"/>
  <c r="T21" i="1"/>
  <c r="P23" i="1"/>
  <c r="T23" i="1"/>
  <c r="X23" i="1"/>
  <c r="AB23" i="1"/>
  <c r="L25" i="1"/>
  <c r="P25" i="1"/>
  <c r="AF31" i="1"/>
  <c r="AF32" i="1"/>
  <c r="AF33" i="1"/>
  <c r="AF35" i="1"/>
  <c r="L37" i="1"/>
  <c r="T37" i="1"/>
  <c r="AB37" i="1"/>
  <c r="P37" i="1"/>
  <c r="X37" i="1"/>
  <c r="AF39" i="1"/>
  <c r="I42" i="1"/>
  <c r="AF42" i="1"/>
  <c r="Z37" i="1"/>
  <c r="V37" i="1"/>
  <c r="AF37" i="1"/>
  <c r="T25" i="1"/>
  <c r="X21" i="1"/>
  <c r="AF23" i="1"/>
  <c r="X25" i="1"/>
  <c r="AB21" i="1"/>
  <c r="Z42" i="1"/>
  <c r="Z44" i="1"/>
  <c r="V44" i="1"/>
  <c r="P58" i="1"/>
  <c r="V21" i="1"/>
  <c r="L58" i="1"/>
  <c r="AB25" i="1"/>
  <c r="AF25" i="1"/>
  <c r="AF21" i="1"/>
  <c r="X58" i="1"/>
  <c r="V23" i="1"/>
  <c r="T58" i="1"/>
  <c r="Z21" i="1"/>
  <c r="P61" i="1"/>
  <c r="P63" i="1"/>
  <c r="Z23" i="1"/>
  <c r="V25" i="1"/>
  <c r="T61" i="1"/>
  <c r="T63" i="1"/>
  <c r="X61" i="1"/>
  <c r="X63" i="1"/>
  <c r="AB58" i="1"/>
  <c r="L61" i="1"/>
  <c r="Z25" i="1"/>
  <c r="AB61" i="1"/>
  <c r="AB63" i="1"/>
  <c r="AF58" i="1"/>
  <c r="AF61" i="1"/>
  <c r="L63" i="1"/>
  <c r="V58" i="1"/>
  <c r="L65" i="1"/>
  <c r="AF63" i="1"/>
  <c r="Z58" i="1"/>
  <c r="Z61" i="1"/>
  <c r="Z63" i="1"/>
  <c r="V61" i="1"/>
  <c r="V63" i="1"/>
  <c r="AL26" i="1"/>
</calcChain>
</file>

<file path=xl/sharedStrings.xml><?xml version="1.0" encoding="utf-8"?>
<sst xmlns="http://schemas.openxmlformats.org/spreadsheetml/2006/main" count="502" uniqueCount="234">
  <si>
    <t>Year 1</t>
  </si>
  <si>
    <t>Year 2</t>
  </si>
  <si>
    <t>B.</t>
  </si>
  <si>
    <t>Fringe Benefits</t>
  </si>
  <si>
    <t>Total Fringe Benefits</t>
  </si>
  <si>
    <t>E.</t>
  </si>
  <si>
    <t>Travel</t>
  </si>
  <si>
    <t>F.</t>
  </si>
  <si>
    <t>Other Direct Costs</t>
  </si>
  <si>
    <t>Total Costs</t>
  </si>
  <si>
    <t>Duration:</t>
  </si>
  <si>
    <t>C.</t>
  </si>
  <si>
    <t xml:space="preserve">Title: </t>
  </si>
  <si>
    <t>Year 3</t>
  </si>
  <si>
    <t xml:space="preserve">CU Proposal No. </t>
  </si>
  <si>
    <t>Total</t>
  </si>
  <si>
    <t>Other Costs</t>
  </si>
  <si>
    <t>Publication Costs</t>
  </si>
  <si>
    <t>Consultant Services</t>
  </si>
  <si>
    <t>International</t>
  </si>
  <si>
    <t>Participant Support</t>
  </si>
  <si>
    <t>Year 4</t>
  </si>
  <si>
    <t>Hourly Personnel</t>
  </si>
  <si>
    <t>Rate</t>
  </si>
  <si>
    <t>Stipend</t>
  </si>
  <si>
    <t>Subsistence</t>
  </si>
  <si>
    <t>Other</t>
  </si>
  <si>
    <t>Item 1</t>
  </si>
  <si>
    <t>Item 2</t>
  </si>
  <si>
    <t>Item 3</t>
  </si>
  <si>
    <t>Subcontracts</t>
  </si>
  <si>
    <t>Year 5</t>
  </si>
  <si>
    <t>Direct Costs</t>
  </si>
  <si>
    <t>Total Participant Support</t>
  </si>
  <si>
    <t>Materials and Supplies</t>
  </si>
  <si>
    <t>Subtotal Domestic Travel</t>
  </si>
  <si>
    <t>Subtotal International Travel</t>
  </si>
  <si>
    <t>Mileage</t>
  </si>
  <si>
    <t>Item 4</t>
  </si>
  <si>
    <t>Conference registration fees</t>
  </si>
  <si>
    <t>Graduate Research Assistant</t>
  </si>
  <si>
    <t>Undergraduate Research Assistant</t>
  </si>
  <si>
    <t>Inflation Rates</t>
  </si>
  <si>
    <t>Tuition</t>
  </si>
  <si>
    <t>Cost Share</t>
  </si>
  <si>
    <t xml:space="preserve">Cost Share </t>
  </si>
  <si>
    <t>Contributor</t>
  </si>
  <si>
    <t>Salaries</t>
  </si>
  <si>
    <t>Subcontractor 3 [provide name]</t>
  </si>
  <si>
    <t>Total Salaries and Wages and Fringe Benefits</t>
  </si>
  <si>
    <t>Appt. Mos.</t>
  </si>
  <si>
    <t>$/hr, # hours</t>
  </si>
  <si>
    <t>Capital Equipment</t>
  </si>
  <si>
    <t>No. Days</t>
  </si>
  <si>
    <t>No. Trips</t>
  </si>
  <si>
    <t>Cost</t>
  </si>
  <si>
    <t>Description</t>
  </si>
  <si>
    <t>Airfare</t>
  </si>
  <si>
    <t>Per diem</t>
  </si>
  <si>
    <t>No. Participants</t>
  </si>
  <si>
    <t>No. People</t>
  </si>
  <si>
    <t>Lodging</t>
  </si>
  <si>
    <t>Ground Transportation</t>
  </si>
  <si>
    <t>CY</t>
  </si>
  <si>
    <t>AY</t>
  </si>
  <si>
    <t>Summer</t>
  </si>
  <si>
    <t xml:space="preserve">Proposal Analyst: </t>
  </si>
  <si>
    <t xml:space="preserve">Co-PI: </t>
  </si>
  <si>
    <t>Research Associate:</t>
  </si>
  <si>
    <t>Senior Personnel:</t>
  </si>
  <si>
    <t>Administrative Assistant:</t>
  </si>
  <si>
    <t>Name of consultant</t>
  </si>
  <si>
    <t>Small equipment</t>
  </si>
  <si>
    <t>Field research equipment</t>
  </si>
  <si>
    <t>Subcontractor 1 [provide name]</t>
  </si>
  <si>
    <t>Subcontractor 2 [provide name]</t>
  </si>
  <si>
    <t>Materials for interviews</t>
  </si>
  <si>
    <t>MRI Scanning Costs (Account Code 535120)</t>
  </si>
  <si>
    <t>Total Amount Requested:</t>
  </si>
  <si>
    <t>No. Budget Periods:</t>
  </si>
  <si>
    <t>Interview incentives</t>
  </si>
  <si>
    <t>No. Miles</t>
  </si>
  <si>
    <t xml:space="preserve"> </t>
  </si>
  <si>
    <t>Total Capital Equipment</t>
  </si>
  <si>
    <t>Facilities and Administration (F&amp;A) Costs</t>
  </si>
  <si>
    <t>F&amp;A Costs</t>
  </si>
  <si>
    <t>Subawards</t>
  </si>
  <si>
    <t>Regular Faculty</t>
  </si>
  <si>
    <t>Hourly</t>
  </si>
  <si>
    <t>Domestic Travel</t>
  </si>
  <si>
    <t>International Travel</t>
  </si>
  <si>
    <t>Date Prepared:</t>
  </si>
  <si>
    <t>Computer Services</t>
  </si>
  <si>
    <t>Research Associate</t>
  </si>
  <si>
    <t>Administrative Assistant</t>
  </si>
  <si>
    <t>Consultant or Contract Services</t>
  </si>
  <si>
    <t>LASP</t>
  </si>
  <si>
    <t>Post Doctoral Associate</t>
  </si>
  <si>
    <t>Senior Personnel</t>
  </si>
  <si>
    <t>OEP F/T or Classified Perm</t>
  </si>
  <si>
    <t>OEP P/T or Classified Temp</t>
  </si>
  <si>
    <t>Yes</t>
  </si>
  <si>
    <t>No</t>
  </si>
  <si>
    <t>Off-site facility rental (F&amp;A Exempt)</t>
  </si>
  <si>
    <t>Professional Research Assistant</t>
  </si>
  <si>
    <t>Student Stipend</t>
  </si>
  <si>
    <t>Allowance</t>
  </si>
  <si>
    <t>495201 - PreD Fell Stipends</t>
  </si>
  <si>
    <t>460000 - Operating Exp Budget</t>
  </si>
  <si>
    <t># semesters</t>
  </si>
  <si>
    <t>Prevailing Rate</t>
  </si>
  <si>
    <t>Base Salary/mo</t>
  </si>
  <si>
    <t>Do not exceed $135K for three years</t>
  </si>
  <si>
    <t>Conference Registration</t>
  </si>
  <si>
    <t>Student Health</t>
  </si>
  <si>
    <t>University Fees</t>
  </si>
  <si>
    <t>Use GSA rates</t>
  </si>
  <si>
    <t>NASA guideline for student allowance is $10,000 in any 12-month period.</t>
  </si>
  <si>
    <t>Effort</t>
  </si>
  <si>
    <t>3. Travel</t>
  </si>
  <si>
    <t>2. Stipends</t>
  </si>
  <si>
    <t>1. Tuition/Fees/Health Insurance</t>
  </si>
  <si>
    <t>On Nspires budget page, enter costs into the Participant/Trainee Support Costs. Total # Participants = 1.</t>
  </si>
  <si>
    <t>costs per semester</t>
  </si>
  <si>
    <t>Tuition/Fees/Health Insurance</t>
  </si>
  <si>
    <t>Adjust conference &amp; location as necessary</t>
  </si>
  <si>
    <t>Use expedia.com or similar site for estimate.</t>
  </si>
  <si>
    <t>Use GSA rates; reduce if sharing room.</t>
  </si>
  <si>
    <r>
      <t xml:space="preserve">Conference registration can be included under travel or </t>
    </r>
    <r>
      <rPr>
        <b/>
        <sz val="11"/>
        <color rgb="FFFF0000"/>
        <rFont val="Calibri"/>
        <family val="2"/>
        <scheme val="minor"/>
      </rPr>
      <t>5. Other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in Nspires budget</t>
    </r>
  </si>
  <si>
    <r>
      <t>Category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4. Subsistence</t>
    </r>
    <r>
      <rPr>
        <i/>
        <sz val="11"/>
        <rFont val="Calibri"/>
        <family val="2"/>
        <scheme val="minor"/>
      </rPr>
      <t xml:space="preserve"> will not be used.</t>
    </r>
  </si>
  <si>
    <t>FY 20</t>
  </si>
  <si>
    <t>Principal Investigator (PI):</t>
  </si>
  <si>
    <t>Estimate or use default $100 per trip.</t>
  </si>
  <si>
    <t>A&amp;S</t>
  </si>
  <si>
    <t>Eng</t>
  </si>
  <si>
    <t>College</t>
  </si>
  <si>
    <t>1,2,3</t>
  </si>
  <si>
    <t>9+</t>
  </si>
  <si>
    <t>5. Other</t>
  </si>
  <si>
    <t>Textbooks or other instructional supports</t>
  </si>
  <si>
    <t>Expendable laboratory supplies</t>
  </si>
  <si>
    <t>If necessary, summer effort reduced to meet 35K stipend limit</t>
  </si>
  <si>
    <t>3% inflation per year</t>
  </si>
  <si>
    <t>Total Prevailing Rate Year 1</t>
  </si>
  <si>
    <t>Future Investigator (FI):</t>
  </si>
  <si>
    <t>Cap as necessary to meet limit</t>
  </si>
  <si>
    <t>Student budget should match academic plans (1 to 3 years).</t>
  </si>
  <si>
    <t>in Stipend box</t>
  </si>
  <si>
    <t>subtotal</t>
  </si>
  <si>
    <t>On spreadsheet, first enter information in tan-shaded areas. Then adjust requested amounts and/or formulas as necessary.</t>
  </si>
  <si>
    <t>unless drawing from allowance</t>
  </si>
  <si>
    <t>Prevailing rates will be auto-calculated based on input in Stipend section</t>
  </si>
  <si>
    <t>Input salary</t>
  </si>
  <si>
    <t>Do not exceed $35K/year</t>
  </si>
  <si>
    <t>Do not exceed $10K per year, unless drawing from Stipend</t>
  </si>
  <si>
    <t>Hours</t>
  </si>
  <si>
    <t>GRA Tuition AY 2019-2020</t>
  </si>
  <si>
    <t>GRA Tuition Rates included in table below.</t>
  </si>
  <si>
    <t>actual monthly rate:</t>
  </si>
  <si>
    <t>AY 2019-2020 rates</t>
  </si>
  <si>
    <t>3% inflation added</t>
  </si>
  <si>
    <t>Total Allowance Requested</t>
  </si>
  <si>
    <t>Total Stipend Requested</t>
  </si>
  <si>
    <t>Total Direct Costs (Stipend + Allowance)</t>
  </si>
  <si>
    <t>Travel Requested</t>
  </si>
  <si>
    <t>Tuition/Fees/Health Insurance Requested</t>
  </si>
  <si>
    <t>Other Requested</t>
  </si>
  <si>
    <r>
      <t>Total Stipend requested</t>
    </r>
    <r>
      <rPr>
        <b/>
        <sz val="11"/>
        <color rgb="FFFF0000"/>
        <rFont val="Calibri"/>
        <family val="2"/>
        <scheme val="minor"/>
      </rPr>
      <t xml:space="preserve"> (overwrite cells as needed)</t>
    </r>
  </si>
  <si>
    <t>subtotal total allowance costs</t>
  </si>
  <si>
    <t>MAX $10K per year, unless drawing from Stipend</t>
  </si>
  <si>
    <t xml:space="preserve">Estimation Guidance </t>
  </si>
  <si>
    <t>See tuition rate table for appropriate credit hour rate</t>
  </si>
  <si>
    <t>Manually enter and cap as necessary to meet limit</t>
  </si>
  <si>
    <t>Student budget should match academic plans (1 to 3 yrs).</t>
  </si>
  <si>
    <r>
      <t xml:space="preserve">Total Direct Costs </t>
    </r>
    <r>
      <rPr>
        <b/>
        <i/>
        <sz val="11"/>
        <rFont val="Calibri"/>
        <family val="2"/>
        <scheme val="minor"/>
      </rPr>
      <t>(maximum is $50,000 per year)</t>
    </r>
  </si>
  <si>
    <t>Do not exceed $150K for three years</t>
  </si>
  <si>
    <t>MAX $40K/year, unless drawing from allowance</t>
  </si>
  <si>
    <t>NASA guideline for student stipend is $40,000 in any 12-month period.</t>
  </si>
  <si>
    <t>Per semester</t>
  </si>
  <si>
    <t>Per sem.</t>
  </si>
  <si>
    <t>Situation</t>
  </si>
  <si>
    <t>Tuition (use dropdown*)</t>
  </si>
  <si>
    <t>University Fees (use dropdown**)</t>
  </si>
  <si>
    <t>*see tuition rate table in column AJ; **see fees table in column AM</t>
  </si>
  <si>
    <t>See fees table for appropriate rate</t>
  </si>
  <si>
    <t>If necessary, summer effort reduced to meet 40K stipend limit</t>
  </si>
  <si>
    <t xml:space="preserve">Update airfare &amp; daily costs as necessary </t>
  </si>
  <si>
    <t>Update purpose, location, # days, # trips</t>
  </si>
  <si>
    <t>Time covered:</t>
  </si>
  <si>
    <t>Domestic</t>
  </si>
  <si>
    <t>Cost/ Person</t>
  </si>
  <si>
    <t># Days</t>
  </si>
  <si>
    <t>Total Domestic Travel</t>
  </si>
  <si>
    <t xml:space="preserve">                             2. Follow Estimation Guidance column from top to bottom. </t>
  </si>
  <si>
    <t>Input salary in Stipend box (G22 cell)</t>
  </si>
  <si>
    <t>Tuition &amp; Fees</t>
  </si>
  <si>
    <t>INSTRUCTIONS:   1. Enter current department GRA monthly salary (50% time AY) into cell G22 to determine how much % time $40K will cover.</t>
  </si>
  <si>
    <t>Stipends</t>
  </si>
  <si>
    <t>Institutional Allowance</t>
  </si>
  <si>
    <t>Prevailing rates with inflation will be auto-calculated based on input to cell G22.</t>
  </si>
  <si>
    <t>The FINESST solicitation requires comparison of requested stipend with CU's prevailing rate, so prevailing rate is shown here.</t>
  </si>
  <si>
    <t>Total Indirect Costs</t>
  </si>
  <si>
    <t>Publications (page charges for journal articles, printing of a thesis)</t>
  </si>
  <si>
    <t>Computers, software, digital devices, or services or materials</t>
  </si>
  <si>
    <t>Conference, symposia, meeting and/or research</t>
  </si>
  <si>
    <t>Note to AOR</t>
  </si>
  <si>
    <t>Total # Participants = 1</t>
  </si>
  <si>
    <t>Nspires budget entry as participant support:</t>
  </si>
  <si>
    <t>Enter current department GRA monthly salary (AY):</t>
  </si>
  <si>
    <t>Do not apply indirect costs.</t>
  </si>
  <si>
    <t>Capped Total: Travel + Tuition/Fees/Health + Other</t>
  </si>
  <si>
    <t>Total for estimated allowance costs</t>
  </si>
  <si>
    <t>No IDC permitted on fellowship stipend or on participant support.</t>
  </si>
  <si>
    <t>This capped total should equal the total allowance requested</t>
  </si>
  <si>
    <t>Proposers must specify how FI is treated administratively: 
1) an employee or 2) a participant or 3) some other cost category, e.g., consultant or contractor.
Usually CU supports option "(2) a participant" for Nspires entry, and assigns a fellowship account code for the stipend that is not subject to IDC.</t>
  </si>
  <si>
    <t>Prevailing rate</t>
  </si>
  <si>
    <t>Monthly salary (Year 1)</t>
  </si>
  <si>
    <t>To hold to the $40,000 stipend amount, summer effort will be</t>
  </si>
  <si>
    <t xml:space="preserve">limited each year to: </t>
  </si>
  <si>
    <t>Summer:</t>
  </si>
  <si>
    <t>5 or fewer hours</t>
  </si>
  <si>
    <t>6 or more hours</t>
  </si>
  <si>
    <t>NASA FINESST 2026 APPLICATIONS COST ESTIMATION TOOL</t>
  </si>
  <si>
    <t>1/1/2027 - 12/31/2029</t>
  </si>
  <si>
    <t>Align with project needs; 1/1/2027 is recommended start. Latest start date: 7/14/2027. Max duration: 3 years</t>
  </si>
  <si>
    <t>FY 27</t>
  </si>
  <si>
    <t>Budget Template Updated 5/16/26</t>
  </si>
  <si>
    <t>GRA Tuition - AY 2026-2027</t>
  </si>
  <si>
    <t>GRA Fees - AY 2026-2027</t>
  </si>
  <si>
    <t>Published rates</t>
  </si>
  <si>
    <t>Student Health (SHIP)</t>
  </si>
  <si>
    <t>UNIVERSITY OF COLORADO BOULDER - NASA FINESST BUDGET ESTIMATION</t>
  </si>
  <si>
    <t xml:space="preserve">                             3. Create print version from 'Print FINESST Budget' tab. "File &gt; Print"</t>
  </si>
  <si>
    <r>
      <t xml:space="preserve">CU Gold SHIP 26-27; </t>
    </r>
    <r>
      <rPr>
        <i/>
        <sz val="9"/>
        <rFont val="Calibri"/>
        <family val="2"/>
        <scheme val="minor"/>
      </rPr>
      <t>https://www.colorado.edu/health/cu-gold-ship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</si>
</sst>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&quot;$&quot;#,##0"/>
    <numFmt numFmtId="167" formatCode="0.0%"/>
  </numFmts>
  <fonts count="60" x14ac:knownFonts="1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i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"/>
    </font>
    <font>
      <b/>
      <sz val="10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Times New Roman"/>
      <family val="1"/>
    </font>
    <font>
      <i/>
      <sz val="11"/>
      <name val="Times"/>
    </font>
    <font>
      <sz val="11"/>
      <name val="Times"/>
    </font>
    <font>
      <b/>
      <sz val="11"/>
      <name val="Times"/>
    </font>
    <font>
      <b/>
      <sz val="11"/>
      <color theme="0" tint="-0.34998626667073579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0"/>
      <color theme="0" tint="-0.34998626667073579"/>
      <name val="Times"/>
    </font>
    <font>
      <sz val="12"/>
      <color theme="0" tint="-0.34998626667073579"/>
      <name val="Times"/>
    </font>
    <font>
      <i/>
      <sz val="12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480">
    <xf numFmtId="0" fontId="0" fillId="0" borderId="0" xfId="0"/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10" fontId="5" fillId="0" borderId="5" xfId="0" applyNumberFormat="1" applyFont="1" applyBorder="1"/>
    <xf numFmtId="10" fontId="5" fillId="0" borderId="6" xfId="0" applyNumberFormat="1" applyFont="1" applyBorder="1"/>
    <xf numFmtId="3" fontId="6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4" fillId="2" borderId="2" xfId="0" applyFont="1" applyFill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0" borderId="0" xfId="1" applyFont="1" applyAlignment="1">
      <alignment horizontal="left" vertical="top"/>
    </xf>
    <xf numFmtId="0" fontId="4" fillId="0" borderId="0" xfId="0" applyFont="1" applyProtection="1">
      <protection locked="0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16" fillId="2" borderId="0" xfId="0" applyNumberFormat="1" applyFont="1" applyFill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0" borderId="0" xfId="0" applyNumberFormat="1" applyFont="1"/>
    <xf numFmtId="3" fontId="4" fillId="0" borderId="2" xfId="0" applyNumberFormat="1" applyFont="1" applyBorder="1"/>
    <xf numFmtId="3" fontId="4" fillId="2" borderId="2" xfId="0" applyNumberFormat="1" applyFont="1" applyFill="1" applyBorder="1"/>
    <xf numFmtId="3" fontId="4" fillId="0" borderId="0" xfId="0" applyNumberFormat="1" applyFont="1"/>
    <xf numFmtId="3" fontId="16" fillId="0" borderId="0" xfId="0" applyNumberFormat="1" applyFont="1"/>
    <xf numFmtId="166" fontId="6" fillId="0" borderId="0" xfId="0" applyNumberFormat="1" applyFont="1" applyAlignment="1">
      <alignment horizontal="right"/>
    </xf>
    <xf numFmtId="0" fontId="1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0" fontId="4" fillId="0" borderId="0" xfId="0" applyFont="1" applyAlignment="1">
      <alignment wrapText="1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left"/>
    </xf>
    <xf numFmtId="0" fontId="4" fillId="3" borderId="0" xfId="0" applyFont="1" applyFill="1"/>
    <xf numFmtId="10" fontId="4" fillId="3" borderId="0" xfId="0" applyNumberFormat="1" applyFont="1" applyFill="1" applyProtection="1">
      <protection locked="0"/>
    </xf>
    <xf numFmtId="2" fontId="4" fillId="3" borderId="0" xfId="0" applyNumberFormat="1" applyFont="1" applyFill="1" applyProtection="1">
      <protection locked="0"/>
    </xf>
    <xf numFmtId="2" fontId="4" fillId="0" borderId="0" xfId="0" applyNumberFormat="1" applyFont="1" applyProtection="1">
      <protection locked="0"/>
    </xf>
    <xf numFmtId="2" fontId="4" fillId="3" borderId="0" xfId="0" applyNumberFormat="1" applyFont="1" applyFill="1"/>
    <xf numFmtId="0" fontId="14" fillId="0" borderId="0" xfId="0" applyFont="1"/>
    <xf numFmtId="166" fontId="4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1" applyFont="1" applyAlignment="1">
      <alignment horizontal="left" vertical="top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4" fillId="3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horizontal="right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19" fillId="2" borderId="0" xfId="0" applyNumberFormat="1" applyFont="1" applyFill="1" applyAlignment="1">
      <alignment horizontal="right"/>
    </xf>
    <xf numFmtId="3" fontId="19" fillId="0" borderId="0" xfId="0" applyNumberFormat="1" applyFont="1"/>
    <xf numFmtId="3" fontId="19" fillId="2" borderId="0" xfId="0" applyNumberFormat="1" applyFont="1" applyFill="1"/>
    <xf numFmtId="0" fontId="4" fillId="0" borderId="0" xfId="1" applyFont="1" applyAlignment="1">
      <alignment horizontal="left" vertical="top" wrapText="1"/>
    </xf>
    <xf numFmtId="3" fontId="5" fillId="0" borderId="2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6" fillId="0" borderId="0" xfId="0" applyFont="1"/>
    <xf numFmtId="3" fontId="4" fillId="0" borderId="3" xfId="0" applyNumberFormat="1" applyFont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23" fillId="0" borderId="0" xfId="0" applyNumberFormat="1" applyFont="1"/>
    <xf numFmtId="3" fontId="22" fillId="0" borderId="0" xfId="0" applyNumberFormat="1" applyFont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67" fontId="4" fillId="0" borderId="0" xfId="0" applyNumberFormat="1" applyFont="1"/>
    <xf numFmtId="0" fontId="6" fillId="0" borderId="0" xfId="1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166" fontId="4" fillId="0" borderId="1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3" fontId="4" fillId="0" borderId="16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4" fillId="2" borderId="16" xfId="0" applyNumberFormat="1" applyFont="1" applyFill="1" applyBorder="1"/>
    <xf numFmtId="3" fontId="4" fillId="0" borderId="17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5" fillId="0" borderId="23" xfId="0" applyFont="1" applyBorder="1"/>
    <xf numFmtId="0" fontId="4" fillId="0" borderId="23" xfId="0" applyFont="1" applyBorder="1"/>
    <xf numFmtId="0" fontId="4" fillId="0" borderId="21" xfId="0" applyFont="1" applyBorder="1"/>
    <xf numFmtId="0" fontId="22" fillId="0" borderId="21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4" fillId="0" borderId="26" xfId="0" applyNumberFormat="1" applyFont="1" applyBorder="1" applyAlignment="1">
      <alignment horizontal="right"/>
    </xf>
    <xf numFmtId="0" fontId="6" fillId="0" borderId="21" xfId="0" applyFont="1" applyBorder="1"/>
    <xf numFmtId="3" fontId="11" fillId="0" borderId="0" xfId="0" applyNumberFormat="1" applyFont="1"/>
    <xf numFmtId="3" fontId="13" fillId="0" borderId="0" xfId="0" applyNumberFormat="1" applyFont="1" applyAlignment="1">
      <alignment horizontal="right"/>
    </xf>
    <xf numFmtId="0" fontId="6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3" fontId="4" fillId="0" borderId="19" xfId="0" applyNumberFormat="1" applyFont="1" applyBorder="1"/>
    <xf numFmtId="3" fontId="4" fillId="0" borderId="19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2" borderId="16" xfId="0" applyFont="1" applyFill="1" applyBorder="1"/>
    <xf numFmtId="0" fontId="4" fillId="0" borderId="17" xfId="0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4" fillId="2" borderId="0" xfId="0" applyFont="1" applyFill="1"/>
    <xf numFmtId="0" fontId="4" fillId="0" borderId="22" xfId="0" applyFont="1" applyBorder="1" applyAlignment="1">
      <alignment horizontal="right"/>
    </xf>
    <xf numFmtId="0" fontId="8" fillId="0" borderId="19" xfId="0" applyFont="1" applyBorder="1" applyAlignment="1">
      <alignment horizontal="left"/>
    </xf>
    <xf numFmtId="3" fontId="6" fillId="0" borderId="28" xfId="0" applyNumberFormat="1" applyFont="1" applyBorder="1" applyAlignment="1">
      <alignment horizontal="right"/>
    </xf>
    <xf numFmtId="3" fontId="24" fillId="0" borderId="0" xfId="0" applyNumberFormat="1" applyFont="1"/>
    <xf numFmtId="3" fontId="4" fillId="2" borderId="3" xfId="0" applyNumberFormat="1" applyFont="1" applyFill="1" applyBorder="1"/>
    <xf numFmtId="10" fontId="4" fillId="0" borderId="0" xfId="0" applyNumberFormat="1" applyFont="1" applyProtection="1">
      <protection locked="0"/>
    </xf>
    <xf numFmtId="0" fontId="5" fillId="0" borderId="11" xfId="0" applyFont="1" applyBorder="1"/>
    <xf numFmtId="0" fontId="4" fillId="0" borderId="2" xfId="0" applyFont="1" applyBorder="1" applyAlignment="1">
      <alignment horizontal="center"/>
    </xf>
    <xf numFmtId="166" fontId="16" fillId="3" borderId="0" xfId="0" applyNumberFormat="1" applyFont="1" applyFill="1" applyAlignment="1">
      <alignment horizontal="center"/>
    </xf>
    <xf numFmtId="166" fontId="16" fillId="3" borderId="1" xfId="0" applyNumberFormat="1" applyFont="1" applyFill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3" fontId="16" fillId="3" borderId="6" xfId="0" applyNumberFormat="1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right"/>
    </xf>
    <xf numFmtId="3" fontId="5" fillId="4" borderId="9" xfId="0" applyNumberFormat="1" applyFont="1" applyFill="1" applyBorder="1" applyAlignment="1" applyProtection="1">
      <alignment horizontal="right"/>
      <protection locked="0"/>
    </xf>
    <xf numFmtId="3" fontId="5" fillId="4" borderId="9" xfId="0" applyNumberFormat="1" applyFont="1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28" fillId="0" borderId="0" xfId="0" applyFont="1"/>
    <xf numFmtId="3" fontId="5" fillId="5" borderId="9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right"/>
    </xf>
    <xf numFmtId="3" fontId="31" fillId="0" borderId="0" xfId="0" applyNumberFormat="1" applyFont="1" applyAlignment="1">
      <alignment horizontal="right" vertical="center"/>
    </xf>
    <xf numFmtId="3" fontId="31" fillId="0" borderId="2" xfId="0" applyNumberFormat="1" applyFont="1" applyBorder="1" applyAlignment="1">
      <alignment horizontal="right" vertical="center"/>
    </xf>
    <xf numFmtId="3" fontId="31" fillId="0" borderId="0" xfId="0" applyNumberFormat="1" applyFont="1" applyAlignment="1">
      <alignment horizontal="right"/>
    </xf>
    <xf numFmtId="3" fontId="3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31" fillId="0" borderId="0" xfId="0" applyNumberFormat="1" applyFont="1" applyAlignment="1">
      <alignment vertical="center"/>
    </xf>
    <xf numFmtId="3" fontId="31" fillId="2" borderId="2" xfId="0" applyNumberFormat="1" applyFont="1" applyFill="1" applyBorder="1" applyAlignment="1">
      <alignment horizontal="right" vertical="center"/>
    </xf>
    <xf numFmtId="3" fontId="31" fillId="0" borderId="25" xfId="0" applyNumberFormat="1" applyFont="1" applyBorder="1" applyAlignment="1">
      <alignment horizontal="right" vertical="center"/>
    </xf>
    <xf numFmtId="3" fontId="31" fillId="0" borderId="2" xfId="0" applyNumberFormat="1" applyFont="1" applyBorder="1" applyAlignment="1">
      <alignment vertical="center"/>
    </xf>
    <xf numFmtId="3" fontId="31" fillId="2" borderId="2" xfId="0" applyNumberFormat="1" applyFont="1" applyFill="1" applyBorder="1" applyAlignment="1">
      <alignment vertical="center"/>
    </xf>
    <xf numFmtId="3" fontId="31" fillId="0" borderId="22" xfId="0" applyNumberFormat="1" applyFont="1" applyBorder="1" applyAlignment="1">
      <alignment horizontal="right" vertical="center"/>
    </xf>
    <xf numFmtId="0" fontId="23" fillId="0" borderId="21" xfId="0" applyFont="1" applyBorder="1" applyAlignment="1">
      <alignment horizontal="left"/>
    </xf>
    <xf numFmtId="10" fontId="4" fillId="0" borderId="31" xfId="0" applyNumberFormat="1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right" vertical="center"/>
    </xf>
    <xf numFmtId="0" fontId="33" fillId="0" borderId="0" xfId="0" applyFont="1"/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top"/>
    </xf>
    <xf numFmtId="0" fontId="24" fillId="0" borderId="0" xfId="0" applyFont="1"/>
    <xf numFmtId="0" fontId="28" fillId="0" borderId="11" xfId="0" applyFont="1" applyBorder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31" fillId="2" borderId="2" xfId="0" applyNumberFormat="1" applyFont="1" applyFill="1" applyBorder="1" applyAlignment="1">
      <alignment horizontal="right"/>
    </xf>
    <xf numFmtId="3" fontId="31" fillId="0" borderId="0" xfId="0" applyNumberFormat="1" applyFont="1"/>
    <xf numFmtId="3" fontId="31" fillId="0" borderId="2" xfId="0" applyNumberFormat="1" applyFont="1" applyBorder="1"/>
    <xf numFmtId="3" fontId="31" fillId="2" borderId="2" xfId="0" applyNumberFormat="1" applyFont="1" applyFill="1" applyBorder="1"/>
    <xf numFmtId="3" fontId="31" fillId="0" borderId="25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166" fontId="4" fillId="4" borderId="13" xfId="0" applyNumberFormat="1" applyFont="1" applyFill="1" applyBorder="1"/>
    <xf numFmtId="0" fontId="4" fillId="4" borderId="0" xfId="1" applyFont="1" applyFill="1" applyAlignment="1">
      <alignment horizontal="left" vertical="top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166" fontId="4" fillId="4" borderId="14" xfId="0" applyNumberFormat="1" applyFont="1" applyFill="1" applyBorder="1"/>
    <xf numFmtId="0" fontId="4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12" fillId="0" borderId="15" xfId="0" applyNumberFormat="1" applyFont="1" applyBorder="1" applyAlignment="1">
      <alignment horizontal="left"/>
    </xf>
    <xf numFmtId="2" fontId="4" fillId="0" borderId="16" xfId="0" applyNumberFormat="1" applyFont="1" applyBorder="1"/>
    <xf numFmtId="165" fontId="4" fillId="0" borderId="16" xfId="0" applyNumberFormat="1" applyFont="1" applyBorder="1"/>
    <xf numFmtId="3" fontId="28" fillId="0" borderId="21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right"/>
    </xf>
    <xf numFmtId="3" fontId="5" fillId="0" borderId="21" xfId="0" applyNumberFormat="1" applyFont="1" applyBorder="1"/>
    <xf numFmtId="3" fontId="5" fillId="4" borderId="21" xfId="0" applyNumberFormat="1" applyFont="1" applyFill="1" applyBorder="1" applyProtection="1">
      <protection locked="0"/>
    </xf>
    <xf numFmtId="2" fontId="5" fillId="4" borderId="0" xfId="0" applyNumberFormat="1" applyFont="1" applyFill="1" applyAlignment="1" applyProtection="1">
      <alignment horizontal="right"/>
      <protection locked="0"/>
    </xf>
    <xf numFmtId="0" fontId="25" fillId="4" borderId="0" xfId="0" applyFont="1" applyFill="1" applyAlignment="1">
      <alignment horizontal="center"/>
    </xf>
    <xf numFmtId="9" fontId="4" fillId="4" borderId="0" xfId="0" applyNumberFormat="1" applyFont="1" applyFill="1"/>
    <xf numFmtId="10" fontId="4" fillId="4" borderId="0" xfId="0" applyNumberFormat="1" applyFont="1" applyFill="1" applyAlignment="1" applyProtection="1">
      <alignment horizontal="center"/>
      <protection locked="0"/>
    </xf>
    <xf numFmtId="9" fontId="4" fillId="4" borderId="0" xfId="0" applyNumberFormat="1" applyFont="1" applyFill="1" applyProtection="1">
      <protection locked="0"/>
    </xf>
    <xf numFmtId="3" fontId="5" fillId="5" borderId="21" xfId="0" applyNumberFormat="1" applyFont="1" applyFill="1" applyBorder="1" applyProtection="1">
      <protection locked="0"/>
    </xf>
    <xf numFmtId="2" fontId="5" fillId="5" borderId="0" xfId="0" applyNumberFormat="1" applyFont="1" applyFill="1" applyAlignment="1" applyProtection="1">
      <alignment horizontal="right"/>
      <protection locked="0"/>
    </xf>
    <xf numFmtId="10" fontId="5" fillId="5" borderId="0" xfId="0" applyNumberFormat="1" applyFont="1" applyFill="1" applyAlignment="1" applyProtection="1">
      <alignment horizontal="center"/>
      <protection locked="0"/>
    </xf>
    <xf numFmtId="9" fontId="4" fillId="5" borderId="0" xfId="0" applyNumberFormat="1" applyFont="1" applyFill="1" applyProtection="1">
      <protection locked="0"/>
    </xf>
    <xf numFmtId="9" fontId="10" fillId="0" borderId="0" xfId="0" applyNumberFormat="1" applyFont="1" applyProtection="1">
      <protection locked="0"/>
    </xf>
    <xf numFmtId="3" fontId="5" fillId="4" borderId="21" xfId="0" applyNumberFormat="1" applyFont="1" applyFill="1" applyBorder="1" applyAlignment="1" applyProtection="1">
      <alignment horizontal="right"/>
      <protection locked="0"/>
    </xf>
    <xf numFmtId="3" fontId="5" fillId="4" borderId="21" xfId="0" applyNumberFormat="1" applyFont="1" applyFill="1" applyBorder="1"/>
    <xf numFmtId="2" fontId="4" fillId="4" borderId="0" xfId="0" applyNumberFormat="1" applyFont="1" applyFill="1"/>
    <xf numFmtId="10" fontId="4" fillId="4" borderId="0" xfId="0" applyNumberFormat="1" applyFont="1" applyFill="1" applyAlignment="1">
      <alignment horizontal="center"/>
    </xf>
    <xf numFmtId="3" fontId="27" fillId="4" borderId="21" xfId="0" applyNumberFormat="1" applyFont="1" applyFill="1" applyBorder="1"/>
    <xf numFmtId="10" fontId="27" fillId="4" borderId="0" xfId="0" applyNumberFormat="1" applyFont="1" applyFill="1" applyAlignment="1">
      <alignment horizontal="center"/>
    </xf>
    <xf numFmtId="9" fontId="26" fillId="4" borderId="0" xfId="0" applyNumberFormat="1" applyFont="1" applyFill="1"/>
    <xf numFmtId="3" fontId="5" fillId="3" borderId="21" xfId="0" applyNumberFormat="1" applyFont="1" applyFill="1" applyBorder="1"/>
    <xf numFmtId="3" fontId="5" fillId="3" borderId="0" xfId="0" applyNumberFormat="1" applyFont="1" applyFill="1" applyAlignment="1">
      <alignment horizontal="right"/>
    </xf>
    <xf numFmtId="3" fontId="23" fillId="0" borderId="18" xfId="0" applyNumberFormat="1" applyFont="1" applyBorder="1"/>
    <xf numFmtId="2" fontId="4" fillId="0" borderId="19" xfId="0" applyNumberFormat="1" applyFont="1" applyBorder="1"/>
    <xf numFmtId="3" fontId="5" fillId="0" borderId="33" xfId="0" applyNumberFormat="1" applyFont="1" applyBorder="1" applyAlignment="1">
      <alignment horizontal="right"/>
    </xf>
    <xf numFmtId="10" fontId="26" fillId="0" borderId="19" xfId="0" applyNumberFormat="1" applyFont="1" applyBorder="1"/>
    <xf numFmtId="0" fontId="4" fillId="0" borderId="19" xfId="0" applyFont="1" applyBorder="1"/>
    <xf numFmtId="165" fontId="4" fillId="0" borderId="19" xfId="0" applyNumberFormat="1" applyFont="1" applyBorder="1"/>
    <xf numFmtId="10" fontId="4" fillId="0" borderId="19" xfId="0" applyNumberFormat="1" applyFont="1" applyBorder="1"/>
    <xf numFmtId="165" fontId="35" fillId="0" borderId="0" xfId="0" applyNumberFormat="1" applyFont="1"/>
    <xf numFmtId="3" fontId="0" fillId="0" borderId="0" xfId="0" applyNumberFormat="1"/>
    <xf numFmtId="3" fontId="4" fillId="0" borderId="0" xfId="0" applyNumberFormat="1" applyFont="1" applyProtection="1">
      <protection locked="0"/>
    </xf>
    <xf numFmtId="3" fontId="4" fillId="3" borderId="0" xfId="0" applyNumberFormat="1" applyFont="1" applyFill="1" applyProtection="1">
      <protection locked="0"/>
    </xf>
    <xf numFmtId="0" fontId="6" fillId="0" borderId="0" xfId="0" applyFont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3" fontId="11" fillId="0" borderId="2" xfId="0" applyNumberFormat="1" applyFont="1" applyBorder="1"/>
    <xf numFmtId="3" fontId="11" fillId="2" borderId="2" xfId="0" applyNumberFormat="1" applyFont="1" applyFill="1" applyBorder="1"/>
    <xf numFmtId="3" fontId="11" fillId="0" borderId="2" xfId="0" applyNumberFormat="1" applyFont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4" fillId="0" borderId="34" xfId="0" applyNumberFormat="1" applyFont="1" applyBorder="1" applyAlignment="1">
      <alignment horizontal="right"/>
    </xf>
    <xf numFmtId="3" fontId="4" fillId="0" borderId="34" xfId="0" applyNumberFormat="1" applyFont="1" applyBorder="1"/>
    <xf numFmtId="3" fontId="4" fillId="2" borderId="34" xfId="0" applyNumberFormat="1" applyFont="1" applyFill="1" applyBorder="1" applyAlignment="1">
      <alignment horizontal="right"/>
    </xf>
    <xf numFmtId="3" fontId="6" fillId="2" borderId="34" xfId="0" applyNumberFormat="1" applyFont="1" applyFill="1" applyBorder="1" applyAlignment="1">
      <alignment horizontal="right"/>
    </xf>
    <xf numFmtId="3" fontId="6" fillId="0" borderId="34" xfId="0" applyNumberFormat="1" applyFont="1" applyBorder="1" applyAlignment="1">
      <alignment horizontal="right"/>
    </xf>
    <xf numFmtId="3" fontId="6" fillId="0" borderId="34" xfId="0" applyNumberFormat="1" applyFont="1" applyBorder="1"/>
    <xf numFmtId="3" fontId="6" fillId="2" borderId="34" xfId="0" applyNumberFormat="1" applyFont="1" applyFill="1" applyBorder="1"/>
    <xf numFmtId="3" fontId="6" fillId="2" borderId="31" xfId="0" applyNumberFormat="1" applyFont="1" applyFill="1" applyBorder="1" applyAlignment="1">
      <alignment horizontal="right"/>
    </xf>
    <xf numFmtId="3" fontId="6" fillId="0" borderId="31" xfId="0" applyNumberFormat="1" applyFont="1" applyBorder="1" applyAlignment="1">
      <alignment horizontal="right"/>
    </xf>
    <xf numFmtId="3" fontId="6" fillId="0" borderId="31" xfId="0" applyNumberFormat="1" applyFont="1" applyBorder="1"/>
    <xf numFmtId="3" fontId="6" fillId="2" borderId="31" xfId="0" applyNumberFormat="1" applyFont="1" applyFill="1" applyBorder="1"/>
    <xf numFmtId="0" fontId="3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0" fontId="41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22" fillId="0" borderId="1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 applyAlignment="1">
      <alignment vertical="top" wrapText="1"/>
    </xf>
    <xf numFmtId="0" fontId="4" fillId="0" borderId="13" xfId="0" applyFont="1" applyBorder="1"/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4" fillId="0" borderId="1" xfId="0" applyNumberFormat="1" applyFont="1" applyBorder="1"/>
    <xf numFmtId="3" fontId="6" fillId="0" borderId="3" xfId="0" applyNumberFormat="1" applyFont="1" applyBorder="1" applyAlignment="1">
      <alignment horizontal="right"/>
    </xf>
    <xf numFmtId="49" fontId="4" fillId="3" borderId="0" xfId="0" applyNumberFormat="1" applyFont="1" applyFill="1" applyAlignment="1">
      <alignment horizontal="left"/>
    </xf>
    <xf numFmtId="0" fontId="6" fillId="6" borderId="15" xfId="0" applyFont="1" applyFill="1" applyBorder="1" applyAlignment="1">
      <alignment horizontal="left"/>
    </xf>
    <xf numFmtId="0" fontId="4" fillId="6" borderId="16" xfId="0" applyFont="1" applyFill="1" applyBorder="1" applyAlignment="1">
      <alignment horizontal="left"/>
    </xf>
    <xf numFmtId="0" fontId="22" fillId="0" borderId="0" xfId="0" applyFont="1" applyAlignment="1">
      <alignment horizontal="left" wrapText="1"/>
    </xf>
    <xf numFmtId="3" fontId="42" fillId="0" borderId="0" xfId="0" applyNumberFormat="1" applyFont="1" applyAlignment="1">
      <alignment horizontal="right" vertical="center"/>
    </xf>
    <xf numFmtId="3" fontId="16" fillId="2" borderId="0" xfId="0" applyNumberFormat="1" applyFont="1" applyFill="1"/>
    <xf numFmtId="3" fontId="43" fillId="0" borderId="22" xfId="0" applyNumberFormat="1" applyFont="1" applyBorder="1" applyAlignment="1">
      <alignment horizontal="right" vertical="center"/>
    </xf>
    <xf numFmtId="0" fontId="12" fillId="0" borderId="10" xfId="1" applyFont="1" applyBorder="1" applyAlignment="1">
      <alignment horizontal="center" vertical="top"/>
    </xf>
    <xf numFmtId="0" fontId="44" fillId="0" borderId="10" xfId="0" applyFont="1" applyBorder="1" applyAlignment="1">
      <alignment horizontal="left"/>
    </xf>
    <xf numFmtId="0" fontId="12" fillId="0" borderId="10" xfId="0" applyFont="1" applyBorder="1" applyAlignment="1">
      <alignment horizontal="right"/>
    </xf>
    <xf numFmtId="0" fontId="12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37" fillId="0" borderId="0" xfId="0" applyNumberFormat="1" applyFont="1" applyAlignment="1">
      <alignment horizontal="right" vertical="center"/>
    </xf>
    <xf numFmtId="3" fontId="45" fillId="0" borderId="0" xfId="0" applyNumberFormat="1" applyFont="1" applyAlignment="1">
      <alignment horizontal="center"/>
    </xf>
    <xf numFmtId="0" fontId="46" fillId="0" borderId="36" xfId="0" applyFont="1" applyBorder="1"/>
    <xf numFmtId="0" fontId="46" fillId="0" borderId="36" xfId="0" applyFont="1" applyBorder="1" applyAlignment="1">
      <alignment horizontal="center" wrapText="1"/>
    </xf>
    <xf numFmtId="0" fontId="46" fillId="0" borderId="36" xfId="0" applyFont="1" applyBorder="1" applyAlignment="1">
      <alignment horizontal="center"/>
    </xf>
    <xf numFmtId="0" fontId="48" fillId="0" borderId="36" xfId="0" applyFont="1" applyBorder="1"/>
    <xf numFmtId="0" fontId="0" fillId="0" borderId="0" xfId="0" applyAlignment="1">
      <alignment wrapText="1"/>
    </xf>
    <xf numFmtId="0" fontId="48" fillId="0" borderId="36" xfId="0" applyFont="1" applyBorder="1" applyAlignment="1">
      <alignment horizontal="center"/>
    </xf>
    <xf numFmtId="3" fontId="48" fillId="0" borderId="36" xfId="0" applyNumberFormat="1" applyFont="1" applyBorder="1" applyAlignment="1">
      <alignment horizontal="center"/>
    </xf>
    <xf numFmtId="166" fontId="48" fillId="0" borderId="36" xfId="0" applyNumberFormat="1" applyFont="1" applyBorder="1" applyAlignment="1">
      <alignment horizontal="right" indent="1"/>
    </xf>
    <xf numFmtId="0" fontId="6" fillId="8" borderId="0" xfId="0" applyFont="1" applyFill="1"/>
    <xf numFmtId="3" fontId="4" fillId="0" borderId="0" xfId="0" applyNumberFormat="1" applyFont="1" applyAlignment="1">
      <alignment vertical="top" wrapText="1"/>
    </xf>
    <xf numFmtId="3" fontId="4" fillId="0" borderId="2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0" fillId="0" borderId="0" xfId="0" applyFont="1" applyAlignment="1">
      <alignment horizontal="left"/>
    </xf>
    <xf numFmtId="3" fontId="4" fillId="7" borderId="0" xfId="0" applyNumberFormat="1" applyFont="1" applyFill="1" applyAlignment="1">
      <alignment horizontal="right"/>
    </xf>
    <xf numFmtId="3" fontId="4" fillId="7" borderId="0" xfId="0" applyNumberFormat="1" applyFont="1" applyFill="1"/>
    <xf numFmtId="3" fontId="4" fillId="7" borderId="22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10" fontId="4" fillId="7" borderId="0" xfId="0" applyNumberFormat="1" applyFont="1" applyFill="1" applyAlignment="1">
      <alignment horizontal="right"/>
    </xf>
    <xf numFmtId="3" fontId="4" fillId="8" borderId="0" xfId="0" applyNumberFormat="1" applyFont="1" applyFill="1"/>
    <xf numFmtId="0" fontId="4" fillId="8" borderId="0" xfId="0" applyFont="1" applyFill="1"/>
    <xf numFmtId="3" fontId="4" fillId="8" borderId="0" xfId="0" applyNumberFormat="1" applyFont="1" applyFill="1" applyAlignment="1">
      <alignment horizontal="right"/>
    </xf>
    <xf numFmtId="166" fontId="51" fillId="0" borderId="31" xfId="0" applyNumberFormat="1" applyFont="1" applyBorder="1" applyAlignment="1">
      <alignment horizontal="center"/>
    </xf>
    <xf numFmtId="0" fontId="51" fillId="0" borderId="31" xfId="0" applyFont="1" applyBorder="1" applyAlignment="1">
      <alignment horizontal="left"/>
    </xf>
    <xf numFmtId="0" fontId="52" fillId="0" borderId="30" xfId="0" applyFont="1" applyBorder="1" applyAlignment="1">
      <alignment horizontal="left" vertical="center"/>
    </xf>
    <xf numFmtId="3" fontId="6" fillId="2" borderId="28" xfId="0" applyNumberFormat="1" applyFont="1" applyFill="1" applyBorder="1" applyAlignment="1">
      <alignment horizontal="right"/>
    </xf>
    <xf numFmtId="3" fontId="6" fillId="0" borderId="28" xfId="0" applyNumberFormat="1" applyFont="1" applyBorder="1"/>
    <xf numFmtId="3" fontId="6" fillId="0" borderId="2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0" borderId="19" xfId="0" applyNumberFormat="1" applyFont="1" applyBorder="1"/>
    <xf numFmtId="3" fontId="6" fillId="2" borderId="19" xfId="0" applyNumberFormat="1" applyFont="1" applyFill="1" applyBorder="1"/>
    <xf numFmtId="3" fontId="6" fillId="0" borderId="20" xfId="0" applyNumberFormat="1" applyFont="1" applyBorder="1" applyAlignment="1">
      <alignment horizontal="right"/>
    </xf>
    <xf numFmtId="3" fontId="53" fillId="0" borderId="37" xfId="0" applyNumberFormat="1" applyFont="1" applyBorder="1" applyAlignment="1">
      <alignment horizontal="left"/>
    </xf>
    <xf numFmtId="2" fontId="10" fillId="0" borderId="38" xfId="0" applyNumberFormat="1" applyFont="1" applyBorder="1"/>
    <xf numFmtId="0" fontId="10" fillId="0" borderId="38" xfId="0" applyFont="1" applyBorder="1" applyAlignment="1">
      <alignment horizontal="center"/>
    </xf>
    <xf numFmtId="0" fontId="10" fillId="0" borderId="38" xfId="0" applyFont="1" applyBorder="1"/>
    <xf numFmtId="165" fontId="10" fillId="0" borderId="38" xfId="0" applyNumberFormat="1" applyFont="1" applyBorder="1"/>
    <xf numFmtId="0" fontId="10" fillId="0" borderId="39" xfId="0" applyFont="1" applyBorder="1"/>
    <xf numFmtId="3" fontId="54" fillId="0" borderId="40" xfId="0" applyNumberFormat="1" applyFont="1" applyBorder="1" applyAlignment="1">
      <alignment horizontal="center"/>
    </xf>
    <xf numFmtId="2" fontId="54" fillId="0" borderId="0" xfId="0" applyNumberFormat="1" applyFont="1" applyAlignment="1">
      <alignment horizontal="center"/>
    </xf>
    <xf numFmtId="0" fontId="54" fillId="0" borderId="0" xfId="0" applyFont="1"/>
    <xf numFmtId="0" fontId="55" fillId="0" borderId="0" xfId="0" applyFont="1"/>
    <xf numFmtId="0" fontId="54" fillId="0" borderId="0" xfId="0" applyFont="1" applyAlignment="1">
      <alignment horizontal="right"/>
    </xf>
    <xf numFmtId="0" fontId="56" fillId="0" borderId="0" xfId="0" applyFont="1"/>
    <xf numFmtId="0" fontId="56" fillId="0" borderId="41" xfId="0" applyFont="1" applyBorder="1"/>
    <xf numFmtId="3" fontId="15" fillId="0" borderId="40" xfId="0" applyNumberFormat="1" applyFont="1" applyBorder="1"/>
    <xf numFmtId="2" fontId="10" fillId="0" borderId="0" xfId="0" applyNumberFormat="1" applyFont="1"/>
    <xf numFmtId="0" fontId="10" fillId="0" borderId="0" xfId="0" applyFont="1"/>
    <xf numFmtId="3" fontId="15" fillId="7" borderId="40" xfId="0" applyNumberFormat="1" applyFont="1" applyFill="1" applyBorder="1" applyProtection="1">
      <protection locked="0"/>
    </xf>
    <xf numFmtId="2" fontId="15" fillId="7" borderId="0" xfId="0" applyNumberFormat="1" applyFont="1" applyFill="1" applyAlignment="1" applyProtection="1">
      <alignment horizontal="right"/>
      <protection locked="0"/>
    </xf>
    <xf numFmtId="3" fontId="15" fillId="7" borderId="8" xfId="0" applyNumberFormat="1" applyFont="1" applyFill="1" applyBorder="1" applyAlignment="1">
      <alignment horizontal="right"/>
    </xf>
    <xf numFmtId="0" fontId="57" fillId="7" borderId="0" xfId="0" applyFont="1" applyFill="1" applyAlignment="1">
      <alignment horizontal="center"/>
    </xf>
    <xf numFmtId="9" fontId="10" fillId="7" borderId="0" xfId="0" applyNumberFormat="1" applyFont="1" applyFill="1"/>
    <xf numFmtId="3" fontId="15" fillId="7" borderId="9" xfId="0" applyNumberFormat="1" applyFont="1" applyFill="1" applyBorder="1" applyAlignment="1" applyProtection="1">
      <alignment horizontal="right"/>
      <protection locked="0"/>
    </xf>
    <xf numFmtId="10" fontId="10" fillId="7" borderId="0" xfId="0" applyNumberFormat="1" applyFont="1" applyFill="1" applyAlignment="1" applyProtection="1">
      <alignment horizontal="center"/>
      <protection locked="0"/>
    </xf>
    <xf numFmtId="9" fontId="10" fillId="7" borderId="0" xfId="0" applyNumberFormat="1" applyFont="1" applyFill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0" fontId="10" fillId="0" borderId="0" xfId="0" applyNumberFormat="1" applyFont="1" applyProtection="1">
      <protection locked="0"/>
    </xf>
    <xf numFmtId="2" fontId="10" fillId="0" borderId="41" xfId="0" applyNumberFormat="1" applyFont="1" applyBorder="1" applyProtection="1">
      <protection locked="0"/>
    </xf>
    <xf numFmtId="3" fontId="15" fillId="5" borderId="40" xfId="0" applyNumberFormat="1" applyFont="1" applyFill="1" applyBorder="1" applyProtection="1">
      <protection locked="0"/>
    </xf>
    <xf numFmtId="2" fontId="15" fillId="5" borderId="0" xfId="0" applyNumberFormat="1" applyFont="1" applyFill="1" applyAlignment="1" applyProtection="1">
      <alignment horizontal="right"/>
      <protection locked="0"/>
    </xf>
    <xf numFmtId="3" fontId="15" fillId="5" borderId="9" xfId="0" applyNumberFormat="1" applyFont="1" applyFill="1" applyBorder="1" applyAlignment="1" applyProtection="1">
      <alignment horizontal="right"/>
      <protection locked="0"/>
    </xf>
    <xf numFmtId="10" fontId="15" fillId="5" borderId="0" xfId="0" applyNumberFormat="1" applyFont="1" applyFill="1" applyAlignment="1" applyProtection="1">
      <alignment horizontal="center"/>
      <protection locked="0"/>
    </xf>
    <xf numFmtId="9" fontId="10" fillId="5" borderId="0" xfId="0" applyNumberFormat="1" applyFont="1" applyFill="1" applyProtection="1">
      <protection locked="0"/>
    </xf>
    <xf numFmtId="3" fontId="15" fillId="7" borderId="40" xfId="0" applyNumberFormat="1" applyFont="1" applyFill="1" applyBorder="1"/>
    <xf numFmtId="2" fontId="10" fillId="7" borderId="0" xfId="0" applyNumberFormat="1" applyFont="1" applyFill="1"/>
    <xf numFmtId="3" fontId="15" fillId="7" borderId="9" xfId="0" applyNumberFormat="1" applyFont="1" applyFill="1" applyBorder="1" applyAlignment="1">
      <alignment horizontal="right"/>
    </xf>
    <xf numFmtId="10" fontId="10" fillId="7" borderId="0" xfId="0" applyNumberFormat="1" applyFont="1" applyFill="1" applyAlignment="1">
      <alignment horizontal="center"/>
    </xf>
    <xf numFmtId="165" fontId="10" fillId="0" borderId="0" xfId="0" applyNumberFormat="1" applyFont="1"/>
    <xf numFmtId="10" fontId="10" fillId="0" borderId="0" xfId="0" applyNumberFormat="1" applyFont="1"/>
    <xf numFmtId="0" fontId="10" fillId="0" borderId="41" xfId="0" applyFont="1" applyBorder="1"/>
    <xf numFmtId="3" fontId="53" fillId="7" borderId="40" xfId="0" applyNumberFormat="1" applyFont="1" applyFill="1" applyBorder="1"/>
    <xf numFmtId="3" fontId="15" fillId="7" borderId="10" xfId="0" applyNumberFormat="1" applyFont="1" applyFill="1" applyBorder="1" applyAlignment="1">
      <alignment horizontal="right"/>
    </xf>
    <xf numFmtId="10" fontId="53" fillId="7" borderId="0" xfId="0" applyNumberFormat="1" applyFont="1" applyFill="1" applyAlignment="1">
      <alignment horizontal="center"/>
    </xf>
    <xf numFmtId="165" fontId="54" fillId="0" borderId="0" xfId="0" applyNumberFormat="1" applyFont="1"/>
    <xf numFmtId="3" fontId="58" fillId="0" borderId="42" xfId="0" applyNumberFormat="1" applyFont="1" applyBorder="1"/>
    <xf numFmtId="2" fontId="10" fillId="0" borderId="43" xfId="0" applyNumberFormat="1" applyFont="1" applyBorder="1"/>
    <xf numFmtId="3" fontId="15" fillId="0" borderId="45" xfId="0" applyNumberFormat="1" applyFont="1" applyBorder="1" applyAlignment="1">
      <alignment horizontal="right"/>
    </xf>
    <xf numFmtId="10" fontId="10" fillId="0" borderId="43" xfId="0" applyNumberFormat="1" applyFont="1" applyBorder="1"/>
    <xf numFmtId="0" fontId="10" fillId="0" borderId="43" xfId="0" applyFont="1" applyBorder="1"/>
    <xf numFmtId="165" fontId="10" fillId="0" borderId="43" xfId="0" applyNumberFormat="1" applyFont="1" applyBorder="1"/>
    <xf numFmtId="0" fontId="10" fillId="0" borderId="44" xfId="0" applyFont="1" applyBorder="1"/>
    <xf numFmtId="0" fontId="6" fillId="8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3" fontId="4" fillId="8" borderId="0" xfId="0" applyNumberFormat="1" applyFont="1" applyFill="1" applyAlignment="1">
      <alignment horizontal="left"/>
    </xf>
    <xf numFmtId="0" fontId="22" fillId="0" borderId="0" xfId="0" applyFont="1"/>
    <xf numFmtId="4" fontId="16" fillId="3" borderId="0" xfId="0" applyNumberFormat="1" applyFont="1" applyFill="1" applyAlignment="1">
      <alignment horizontal="center"/>
    </xf>
    <xf numFmtId="0" fontId="59" fillId="0" borderId="0" xfId="0" applyFont="1"/>
    <xf numFmtId="0" fontId="5" fillId="0" borderId="0" xfId="0" applyFont="1" applyAlignment="1">
      <alignment vertical="top" wrapText="1"/>
    </xf>
    <xf numFmtId="3" fontId="4" fillId="0" borderId="0" xfId="0" applyNumberFormat="1" applyFont="1" applyAlignment="1">
      <alignment horizontal="left" vertical="top"/>
    </xf>
    <xf numFmtId="0" fontId="38" fillId="0" borderId="0" xfId="0" applyFont="1" applyAlignment="1">
      <alignment horizontal="left"/>
    </xf>
    <xf numFmtId="3" fontId="21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3" fontId="11" fillId="2" borderId="0" xfId="0" applyNumberFormat="1" applyFont="1" applyFill="1"/>
    <xf numFmtId="0" fontId="38" fillId="0" borderId="0" xfId="0" applyFont="1" applyAlignment="1">
      <alignment horizontal="right"/>
    </xf>
    <xf numFmtId="3" fontId="12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11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3" fontId="36" fillId="0" borderId="0" xfId="0" applyNumberFormat="1" applyFont="1" applyAlignment="1">
      <alignment horizontal="right" vertical="center"/>
    </xf>
    <xf numFmtId="3" fontId="38" fillId="0" borderId="0" xfId="0" applyNumberFormat="1" applyFont="1" applyAlignment="1">
      <alignment horizontal="right"/>
    </xf>
    <xf numFmtId="165" fontId="4" fillId="0" borderId="13" xfId="0" applyNumberFormat="1" applyFont="1" applyBorder="1"/>
    <xf numFmtId="0" fontId="0" fillId="0" borderId="13" xfId="0" applyBorder="1"/>
    <xf numFmtId="165" fontId="4" fillId="0" borderId="13" xfId="0" applyNumberFormat="1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2" xfId="0" applyNumberFormat="1" applyFont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3" fontId="15" fillId="4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56" fillId="7" borderId="0" xfId="0" applyFont="1" applyFill="1"/>
    <xf numFmtId="3" fontId="15" fillId="7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3" fontId="15" fillId="4" borderId="0" xfId="0" applyNumberFormat="1" applyFont="1" applyFill="1" applyAlignment="1" applyProtection="1">
      <alignment horizontal="right"/>
      <protection locked="0"/>
    </xf>
    <xf numFmtId="3" fontId="15" fillId="7" borderId="0" xfId="0" applyNumberFormat="1" applyFont="1" applyFill="1" applyAlignment="1" applyProtection="1">
      <alignment horizontal="right"/>
      <protection locked="0"/>
    </xf>
    <xf numFmtId="165" fontId="15" fillId="7" borderId="0" xfId="0" applyNumberFormat="1" applyFont="1" applyFill="1" applyAlignment="1" applyProtection="1">
      <alignment horizontal="right"/>
      <protection locked="0"/>
    </xf>
    <xf numFmtId="3" fontId="15" fillId="4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165" fontId="15" fillId="7" borderId="0" xfId="0" applyNumberFormat="1" applyFont="1" applyFill="1" applyAlignment="1">
      <alignment horizontal="right"/>
    </xf>
    <xf numFmtId="166" fontId="5" fillId="0" borderId="31" xfId="0" applyNumberFormat="1" applyFont="1" applyBorder="1" applyAlignment="1">
      <alignment horizontal="right"/>
    </xf>
    <xf numFmtId="166" fontId="6" fillId="0" borderId="31" xfId="0" applyNumberFormat="1" applyFont="1" applyBorder="1" applyAlignment="1">
      <alignment horizontal="center"/>
    </xf>
    <xf numFmtId="2" fontId="13" fillId="0" borderId="0" xfId="0" applyNumberFormat="1" applyFont="1"/>
    <xf numFmtId="10" fontId="15" fillId="7" borderId="0" xfId="0" applyNumberFormat="1" applyFont="1" applyFill="1" applyAlignment="1" applyProtection="1">
      <alignment horizontal="right"/>
      <protection locked="0"/>
    </xf>
    <xf numFmtId="10" fontId="15" fillId="4" borderId="0" xfId="0" applyNumberFormat="1" applyFont="1" applyFill="1" applyAlignment="1" applyProtection="1">
      <alignment horizontal="right"/>
      <protection locked="0"/>
    </xf>
    <xf numFmtId="10" fontId="50" fillId="7" borderId="0" xfId="0" applyNumberFormat="1" applyFont="1" applyFill="1"/>
    <xf numFmtId="164" fontId="22" fillId="3" borderId="35" xfId="0" applyNumberFormat="1" applyFont="1" applyFill="1" applyBorder="1" applyAlignment="1">
      <alignment horizontal="center"/>
    </xf>
    <xf numFmtId="0" fontId="4" fillId="9" borderId="0" xfId="0" applyFont="1" applyFill="1" applyAlignment="1">
      <alignment horizontal="left"/>
    </xf>
    <xf numFmtId="3" fontId="4" fillId="9" borderId="0" xfId="0" applyNumberFormat="1" applyFont="1" applyFill="1"/>
    <xf numFmtId="3" fontId="45" fillId="9" borderId="0" xfId="0" applyNumberFormat="1" applyFont="1" applyFill="1" applyAlignment="1">
      <alignment horizontal="right" vertical="center"/>
    </xf>
    <xf numFmtId="0" fontId="39" fillId="9" borderId="0" xfId="0" applyFont="1" applyFill="1"/>
    <xf numFmtId="0" fontId="4" fillId="9" borderId="0" xfId="0" applyFont="1" applyFill="1"/>
    <xf numFmtId="3" fontId="5" fillId="9" borderId="0" xfId="0" applyNumberFormat="1" applyFont="1" applyFill="1"/>
    <xf numFmtId="0" fontId="5" fillId="8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6" fillId="8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5" fontId="4" fillId="0" borderId="13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4" fillId="0" borderId="5" xfId="0" applyNumberFormat="1" applyFont="1" applyBorder="1" applyAlignment="1">
      <alignment horizontal="left"/>
    </xf>
    <xf numFmtId="165" fontId="4" fillId="0" borderId="14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4" fillId="0" borderId="14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3" fontId="6" fillId="3" borderId="0" xfId="0" applyNumberFormat="1" applyFont="1" applyFill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4" fillId="3" borderId="0" xfId="0" applyNumberFormat="1" applyFont="1" applyFill="1" applyAlignment="1">
      <alignment horizontal="left" vertical="top" wrapText="1"/>
    </xf>
    <xf numFmtId="0" fontId="47" fillId="7" borderId="36" xfId="0" applyFont="1" applyFill="1" applyBorder="1" applyAlignment="1">
      <alignment horizontal="left"/>
    </xf>
    <xf numFmtId="0" fontId="48" fillId="7" borderId="36" xfId="0" applyFont="1" applyFill="1" applyBorder="1" applyAlignment="1">
      <alignment horizontal="center"/>
    </xf>
    <xf numFmtId="0" fontId="49" fillId="0" borderId="4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49" fillId="0" borderId="7" xfId="0" applyFont="1" applyBorder="1" applyAlignment="1">
      <alignment horizontal="left"/>
    </xf>
  </cellXfs>
  <cellStyles count="7">
    <cellStyle name="Hyperlink 2" xfId="3" xr:uid="{00000000-0005-0000-0000-000000000000}"/>
    <cellStyle name="Hyperlink 2 2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17319</xdr:colOff>
      <xdr:row>20</xdr:row>
      <xdr:rowOff>51955</xdr:rowOff>
    </xdr:from>
    <xdr:to>
      <xdr:col>30</xdr:col>
      <xdr:colOff>155864</xdr:colOff>
      <xdr:row>20</xdr:row>
      <xdr:rowOff>60614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386455" y="4113069"/>
          <a:ext cx="138545" cy="86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8659</xdr:colOff>
      <xdr:row>21</xdr:row>
      <xdr:rowOff>129886</xdr:rowOff>
    </xdr:from>
    <xdr:to>
      <xdr:col>34</xdr:col>
      <xdr:colOff>519545</xdr:colOff>
      <xdr:row>21</xdr:row>
      <xdr:rowOff>138545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0952884" y="3911311"/>
          <a:ext cx="1272886" cy="86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Q163"/>
  <sheetViews>
    <sheetView tabSelected="1" topLeftCell="B1" zoomScale="110" zoomScaleNormal="110" workbookViewId="0">
      <selection activeCell="AH34" sqref="AH34"/>
    </sheetView>
  </sheetViews>
  <sheetFormatPr defaultColWidth="11" defaultRowHeight="15.75" outlineLevelRow="1" x14ac:dyDescent="0.25"/>
  <cols>
    <col min="1" max="1" width="24.125" style="56" hidden="1" customWidth="1"/>
    <col min="2" max="2" width="5.5" style="56" customWidth="1"/>
    <col min="3" max="3" width="2.5" style="56" customWidth="1"/>
    <col min="4" max="4" width="19.5" style="56" customWidth="1"/>
    <col min="5" max="5" width="10.75" style="56" customWidth="1"/>
    <col min="6" max="6" width="8.875" style="52" customWidth="1"/>
    <col min="7" max="7" width="12.625" style="52" customWidth="1"/>
    <col min="8" max="8" width="10.625" style="57" customWidth="1"/>
    <col min="9" max="9" width="1.625" style="57" customWidth="1"/>
    <col min="10" max="10" width="11.625" style="57" customWidth="1"/>
    <col min="11" max="11" width="1.625" style="57" customWidth="1"/>
    <col min="12" max="12" width="11" style="57" hidden="1" customWidth="1"/>
    <col min="13" max="13" width="1.625" style="57" hidden="1" customWidth="1"/>
    <col min="14" max="14" width="11.625" style="57" customWidth="1"/>
    <col min="15" max="15" width="1.625" style="9" customWidth="1"/>
    <col min="16" max="16" width="11" style="57" hidden="1" customWidth="1"/>
    <col min="17" max="17" width="1.625" style="9" hidden="1" customWidth="1"/>
    <col min="18" max="18" width="11.625" style="9" customWidth="1"/>
    <col min="19" max="19" width="1.625" style="9" hidden="1" customWidth="1"/>
    <col min="20" max="20" width="11" style="9" hidden="1" customWidth="1"/>
    <col min="21" max="21" width="1.625" style="9" hidden="1" customWidth="1"/>
    <col min="22" max="22" width="11" style="9" hidden="1" customWidth="1"/>
    <col min="23" max="23" width="1.625" style="9" hidden="1" customWidth="1"/>
    <col min="24" max="24" width="11" style="9" hidden="1" customWidth="1"/>
    <col min="25" max="25" width="1.625" style="9" hidden="1" customWidth="1"/>
    <col min="26" max="26" width="11" style="9" hidden="1" customWidth="1"/>
    <col min="27" max="27" width="1.625" style="9" customWidth="1"/>
    <col min="28" max="28" width="11" style="9" hidden="1" customWidth="1"/>
    <col min="29" max="29" width="1.625" style="9" hidden="1" customWidth="1"/>
    <col min="30" max="30" width="11.625" style="2" customWidth="1"/>
    <col min="31" max="31" width="2.125" style="2" customWidth="1"/>
    <col min="32" max="32" width="11" style="2" hidden="1" customWidth="1"/>
    <col min="33" max="33" width="13.5" style="9" hidden="1" customWidth="1"/>
    <col min="34" max="34" width="38.25" style="9" customWidth="1"/>
    <col min="35" max="35" width="4.625" style="9" customWidth="1"/>
    <col min="36" max="36" width="15.625" style="49" customWidth="1"/>
    <col min="37" max="37" width="9.125" style="42" customWidth="1"/>
    <col min="38" max="38" width="10.875" style="12" customWidth="1"/>
    <col min="39" max="39" width="7.375" style="9" customWidth="1"/>
    <col min="40" max="40" width="6.625" style="9" customWidth="1"/>
    <col min="41" max="41" width="7.75" style="60" customWidth="1"/>
    <col min="42" max="42" width="1.875" style="9" customWidth="1"/>
    <col min="43" max="43" width="7.75" style="9" customWidth="1"/>
    <col min="44" max="44" width="7.375" style="9" customWidth="1"/>
    <col min="45" max="45" width="7.75" style="9" customWidth="1"/>
    <col min="46" max="46" width="6.625" style="60" customWidth="1"/>
    <col min="47" max="47" width="1.875" style="9" customWidth="1"/>
    <col min="48" max="48" width="7.375" style="9" customWidth="1"/>
    <col min="49" max="49" width="6.625" style="9" customWidth="1"/>
    <col min="50" max="50" width="6.625" style="60" customWidth="1"/>
    <col min="51" max="51" width="1.625" style="9" customWidth="1"/>
    <col min="52" max="52" width="7.375" style="9" customWidth="1"/>
    <col min="53" max="53" width="6.125" style="9" customWidth="1"/>
    <col min="54" max="54" width="6.125" style="60" customWidth="1"/>
    <col min="55" max="55" width="1.875" style="9" customWidth="1"/>
    <col min="56" max="56" width="7.375" style="9" customWidth="1"/>
    <col min="57" max="57" width="6.125" style="9" customWidth="1"/>
    <col min="58" max="58" width="6.125" style="60" customWidth="1"/>
    <col min="59" max="59" width="1.625" style="42" customWidth="1"/>
    <col min="60" max="60" width="11" style="9"/>
    <col min="70" max="16384" width="11" style="9"/>
  </cols>
  <sheetData>
    <row r="1" spans="2:46" x14ac:dyDescent="0.25">
      <c r="B1" s="56" t="s">
        <v>14</v>
      </c>
      <c r="E1" s="37"/>
      <c r="F1" s="62"/>
      <c r="G1" s="62"/>
      <c r="I1" s="1"/>
    </row>
    <row r="2" spans="2:46" x14ac:dyDescent="0.25">
      <c r="B2" s="56" t="s">
        <v>66</v>
      </c>
      <c r="E2" s="37"/>
      <c r="F2" s="62"/>
      <c r="G2" s="62"/>
      <c r="H2" s="4"/>
    </row>
    <row r="3" spans="2:46" x14ac:dyDescent="0.25">
      <c r="B3" s="56" t="s">
        <v>91</v>
      </c>
      <c r="E3" s="451"/>
      <c r="F3" s="451"/>
      <c r="G3" s="451"/>
    </row>
    <row r="5" spans="2:46" x14ac:dyDescent="0.25">
      <c r="B5" s="452" t="s">
        <v>222</v>
      </c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J5"/>
      <c r="AK5"/>
      <c r="AQ5" s="41"/>
      <c r="AR5" s="41"/>
      <c r="AS5" s="52"/>
      <c r="AT5" s="52"/>
    </row>
    <row r="6" spans="2:46" ht="15.6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H6" s="385"/>
      <c r="AJ6"/>
      <c r="AK6"/>
      <c r="AQ6" s="52"/>
      <c r="AR6" s="52"/>
      <c r="AS6" s="52"/>
      <c r="AT6" s="52"/>
    </row>
    <row r="7" spans="2:46" x14ac:dyDescent="0.25">
      <c r="B7" s="9"/>
      <c r="C7" s="295" t="s">
        <v>196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36"/>
      <c r="AH7" s="448" t="s">
        <v>214</v>
      </c>
      <c r="AJ7"/>
      <c r="AK7"/>
      <c r="AQ7" s="52"/>
      <c r="AR7" s="52"/>
      <c r="AS7" s="52"/>
      <c r="AT7" s="52"/>
    </row>
    <row r="8" spans="2:46" x14ac:dyDescent="0.25">
      <c r="B8" s="9"/>
      <c r="C8" s="455" t="s">
        <v>193</v>
      </c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36"/>
      <c r="AH8" s="448"/>
      <c r="AJ8"/>
      <c r="AK8"/>
      <c r="AQ8" s="52"/>
      <c r="AR8" s="52"/>
      <c r="AS8" s="52"/>
      <c r="AT8" s="52"/>
    </row>
    <row r="9" spans="2:46" x14ac:dyDescent="0.25">
      <c r="B9" s="9"/>
      <c r="C9" s="455" t="s">
        <v>232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36"/>
      <c r="AH9" s="448"/>
      <c r="AJ9"/>
      <c r="AK9"/>
      <c r="AQ9" s="52"/>
      <c r="AR9" s="52"/>
      <c r="AS9" s="52"/>
      <c r="AT9" s="52"/>
    </row>
    <row r="10" spans="2:46" x14ac:dyDescent="0.25">
      <c r="B10" s="84"/>
      <c r="F10" s="3"/>
      <c r="G10" s="3"/>
      <c r="AH10" s="448"/>
      <c r="AJ10" s="169" t="s">
        <v>42</v>
      </c>
      <c r="AK10" s="170" t="s">
        <v>225</v>
      </c>
      <c r="AQ10" s="52"/>
      <c r="AR10" s="52"/>
      <c r="AS10" s="52"/>
      <c r="AT10" s="52"/>
    </row>
    <row r="11" spans="2:46" x14ac:dyDescent="0.25">
      <c r="B11" s="56" t="s">
        <v>131</v>
      </c>
      <c r="E11" s="272"/>
      <c r="F11" s="63"/>
      <c r="G11" s="63"/>
      <c r="H11" s="57" t="s">
        <v>12</v>
      </c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296"/>
      <c r="AH11" s="448"/>
      <c r="AJ11" s="46" t="s">
        <v>47</v>
      </c>
      <c r="AK11" s="22">
        <v>2.5000000000000001E-2</v>
      </c>
      <c r="AQ11" s="52"/>
      <c r="AR11" s="52"/>
      <c r="AS11" s="52"/>
      <c r="AT11" s="52"/>
    </row>
    <row r="12" spans="2:46" x14ac:dyDescent="0.25">
      <c r="B12" s="56" t="s">
        <v>144</v>
      </c>
      <c r="E12" s="272"/>
      <c r="F12" s="63"/>
      <c r="G12" s="63"/>
      <c r="I12" s="19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296"/>
      <c r="AF12" s="19"/>
      <c r="AH12" s="448"/>
      <c r="AJ12" s="47" t="s">
        <v>3</v>
      </c>
      <c r="AK12" s="22">
        <v>0</v>
      </c>
      <c r="AQ12" s="52"/>
      <c r="AR12" s="52"/>
      <c r="AS12" s="52"/>
      <c r="AT12" s="52"/>
    </row>
    <row r="13" spans="2:46" x14ac:dyDescent="0.25">
      <c r="E13" s="298"/>
      <c r="F13" s="4"/>
      <c r="G13" s="4"/>
      <c r="I13" s="19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296"/>
      <c r="AF13" s="19"/>
      <c r="AH13" s="448"/>
      <c r="AJ13" s="47" t="s">
        <v>195</v>
      </c>
      <c r="AK13" s="22">
        <v>3.2000000000000001E-2</v>
      </c>
      <c r="AQ13" s="52"/>
      <c r="AR13" s="52"/>
      <c r="AS13" s="52"/>
      <c r="AT13" s="52"/>
    </row>
    <row r="14" spans="2:46" x14ac:dyDescent="0.25">
      <c r="B14" s="9"/>
      <c r="C14" s="9"/>
      <c r="D14" s="9"/>
      <c r="E14" s="9"/>
      <c r="I14" s="19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296"/>
      <c r="AF14" s="19"/>
      <c r="AH14" s="448"/>
      <c r="AJ14" s="48" t="s">
        <v>16</v>
      </c>
      <c r="AK14" s="23">
        <v>2.4E-2</v>
      </c>
      <c r="AQ14" s="52"/>
      <c r="AR14" s="52"/>
      <c r="AS14" s="52"/>
      <c r="AT14" s="52"/>
    </row>
    <row r="15" spans="2:46" x14ac:dyDescent="0.25">
      <c r="I15" s="19"/>
      <c r="J15" s="4"/>
      <c r="K15" s="19"/>
      <c r="L15" s="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Q15" s="52"/>
      <c r="AR15" s="52"/>
      <c r="AS15" s="52"/>
      <c r="AT15" s="52"/>
    </row>
    <row r="16" spans="2:46" x14ac:dyDescent="0.25">
      <c r="H16" s="57" t="s">
        <v>10</v>
      </c>
      <c r="I16" s="4"/>
      <c r="J16" s="63" t="s">
        <v>223</v>
      </c>
      <c r="K16" s="64"/>
      <c r="L16" s="63"/>
      <c r="M16" s="63"/>
      <c r="N16" s="63"/>
      <c r="P16" s="4"/>
      <c r="R16" s="382" t="s">
        <v>224</v>
      </c>
      <c r="AJ16" s="13"/>
      <c r="AK16" s="437">
        <v>3</v>
      </c>
    </row>
    <row r="17" spans="1:60" ht="16.5" thickBot="1" x14ac:dyDescent="0.3">
      <c r="L17" s="24" t="s">
        <v>44</v>
      </c>
      <c r="P17" s="24" t="s">
        <v>44</v>
      </c>
      <c r="T17" s="24" t="s">
        <v>44</v>
      </c>
      <c r="X17" s="24" t="s">
        <v>44</v>
      </c>
      <c r="AB17" s="24" t="s">
        <v>44</v>
      </c>
      <c r="AF17" s="24" t="s">
        <v>44</v>
      </c>
      <c r="AG17" s="74" t="s">
        <v>45</v>
      </c>
      <c r="AJ17" s="13"/>
      <c r="AK17" s="306"/>
    </row>
    <row r="18" spans="1:60" ht="20.25" thickTop="1" thickBot="1" x14ac:dyDescent="0.35">
      <c r="H18" s="20"/>
      <c r="J18" s="73" t="s">
        <v>0</v>
      </c>
      <c r="K18" s="73"/>
      <c r="L18" s="24" t="s">
        <v>0</v>
      </c>
      <c r="M18" s="73"/>
      <c r="N18" s="73" t="s">
        <v>1</v>
      </c>
      <c r="O18" s="11"/>
      <c r="P18" s="24" t="s">
        <v>1</v>
      </c>
      <c r="Q18" s="11"/>
      <c r="R18" s="73" t="s">
        <v>13</v>
      </c>
      <c r="S18" s="12"/>
      <c r="T18" s="24" t="s">
        <v>13</v>
      </c>
      <c r="U18" s="12"/>
      <c r="V18" s="73" t="s">
        <v>21</v>
      </c>
      <c r="W18" s="12"/>
      <c r="X18" s="24" t="s">
        <v>21</v>
      </c>
      <c r="Y18" s="12"/>
      <c r="Z18" s="73" t="s">
        <v>31</v>
      </c>
      <c r="AA18" s="12"/>
      <c r="AB18" s="24" t="s">
        <v>31</v>
      </c>
      <c r="AC18" s="12"/>
      <c r="AD18" s="36" t="s">
        <v>15</v>
      </c>
      <c r="AE18" s="36"/>
      <c r="AF18" s="33" t="s">
        <v>15</v>
      </c>
      <c r="AG18" s="74" t="s">
        <v>46</v>
      </c>
      <c r="AH18" s="258" t="s">
        <v>170</v>
      </c>
      <c r="AJ18" s="328" t="s">
        <v>199</v>
      </c>
      <c r="AK18" s="329"/>
      <c r="AL18" s="330"/>
      <c r="AM18" s="331"/>
      <c r="AN18" s="331"/>
      <c r="AO18" s="332"/>
      <c r="AP18" s="331"/>
      <c r="AQ18" s="331"/>
      <c r="AR18" s="331"/>
      <c r="AS18" s="331"/>
      <c r="AT18" s="332"/>
      <c r="AU18" s="331"/>
      <c r="AV18" s="331"/>
      <c r="AW18" s="333"/>
    </row>
    <row r="19" spans="1:60" ht="16.5" thickTop="1" x14ac:dyDescent="0.25">
      <c r="A19" s="37" t="s">
        <v>107</v>
      </c>
      <c r="B19" s="6"/>
      <c r="C19" s="273" t="s">
        <v>105</v>
      </c>
      <c r="D19" s="274"/>
      <c r="E19" s="103"/>
      <c r="F19" s="104"/>
      <c r="G19" s="104"/>
      <c r="H19" s="105"/>
      <c r="I19" s="125"/>
      <c r="J19" s="126"/>
      <c r="K19" s="105"/>
      <c r="L19" s="106"/>
      <c r="M19" s="105"/>
      <c r="N19" s="126"/>
      <c r="O19" s="127"/>
      <c r="P19" s="128"/>
      <c r="Q19" s="127"/>
      <c r="R19" s="126"/>
      <c r="S19" s="129"/>
      <c r="T19" s="130"/>
      <c r="U19" s="129"/>
      <c r="V19" s="105"/>
      <c r="W19" s="129"/>
      <c r="X19" s="130"/>
      <c r="Y19" s="129"/>
      <c r="Z19" s="105"/>
      <c r="AA19" s="129"/>
      <c r="AB19" s="130"/>
      <c r="AC19" s="129"/>
      <c r="AD19" s="131"/>
      <c r="AF19" s="34"/>
      <c r="AH19" s="14" t="s">
        <v>173</v>
      </c>
      <c r="AI19" s="154"/>
      <c r="AJ19" s="334" t="s">
        <v>111</v>
      </c>
      <c r="AK19" s="335" t="s">
        <v>50</v>
      </c>
      <c r="AL19" s="336" t="s">
        <v>110</v>
      </c>
      <c r="AM19" s="337"/>
      <c r="AN19" s="338" t="s">
        <v>118</v>
      </c>
      <c r="AO19" s="339"/>
      <c r="AP19" s="339"/>
      <c r="AQ19" s="339"/>
      <c r="AR19" s="339"/>
      <c r="AS19" s="339"/>
      <c r="AT19" s="339"/>
      <c r="AU19" s="339"/>
      <c r="AV19" s="339"/>
      <c r="AW19" s="340"/>
      <c r="AX19"/>
      <c r="AY19"/>
      <c r="AZ19"/>
      <c r="BA19"/>
      <c r="BB19"/>
      <c r="BC19"/>
      <c r="BD19"/>
      <c r="BE19"/>
      <c r="BF19"/>
      <c r="BG19"/>
      <c r="BH19"/>
    </row>
    <row r="20" spans="1:60" x14ac:dyDescent="0.25">
      <c r="A20" s="37"/>
      <c r="B20" s="6"/>
      <c r="C20" s="109"/>
      <c r="H20" s="132"/>
      <c r="I20" s="5"/>
      <c r="L20" s="58"/>
      <c r="O20" s="52"/>
      <c r="P20" s="58"/>
      <c r="Q20" s="52"/>
      <c r="R20" s="52"/>
      <c r="S20" s="52"/>
      <c r="T20" s="31"/>
      <c r="U20" s="52"/>
      <c r="V20" s="52"/>
      <c r="W20" s="52"/>
      <c r="X20" s="31"/>
      <c r="Y20" s="52"/>
      <c r="Z20" s="52"/>
      <c r="AB20" s="133"/>
      <c r="AD20" s="134"/>
      <c r="AF20" s="34"/>
      <c r="AH20" s="14"/>
      <c r="AJ20" s="341"/>
      <c r="AK20" s="342"/>
      <c r="AL20" s="343"/>
      <c r="AM20" s="339"/>
      <c r="AN20" s="339"/>
      <c r="AO20" s="339"/>
      <c r="AP20" s="339"/>
      <c r="AQ20" s="421" t="s">
        <v>1</v>
      </c>
      <c r="AR20" s="421"/>
      <c r="AS20" s="421" t="s">
        <v>13</v>
      </c>
      <c r="AT20" s="339"/>
      <c r="AU20" s="339"/>
      <c r="AV20" s="339"/>
      <c r="AW20" s="340"/>
      <c r="AX20"/>
      <c r="AY20"/>
      <c r="AZ20"/>
      <c r="BA20"/>
      <c r="BB20"/>
      <c r="BC20"/>
      <c r="BD20"/>
      <c r="BE20"/>
      <c r="BF20"/>
      <c r="BG20"/>
      <c r="BH20"/>
    </row>
    <row r="21" spans="1:60" ht="16.5" thickBot="1" x14ac:dyDescent="0.3">
      <c r="A21" s="37"/>
      <c r="B21" s="6"/>
      <c r="C21" s="166" t="s">
        <v>177</v>
      </c>
      <c r="E21" s="40"/>
      <c r="F21" s="11"/>
      <c r="G21" s="11"/>
      <c r="H21" s="286" t="s">
        <v>188</v>
      </c>
      <c r="I21" s="5"/>
      <c r="L21" s="57">
        <v>0</v>
      </c>
      <c r="O21" s="52"/>
      <c r="P21" s="57">
        <f>(1+$AK$11)*L21</f>
        <v>0</v>
      </c>
      <c r="Q21" s="52"/>
      <c r="R21" s="57"/>
      <c r="S21" s="52"/>
      <c r="T21" s="57">
        <f>(1+$AK$11)*P21</f>
        <v>0</v>
      </c>
      <c r="U21" s="52"/>
      <c r="V21" s="57">
        <f>IF(BB21=0,0,($AJ21*(1+$AK$11)^3/$AK21*BB21))</f>
        <v>0</v>
      </c>
      <c r="W21" s="52"/>
      <c r="X21" s="57">
        <f>(1+$AK$11)*T21</f>
        <v>0</v>
      </c>
      <c r="Y21" s="52"/>
      <c r="Z21" s="57">
        <f>IF(BF21=0,0,($AJ21*(1+$AK$11)^4/$AK21*BF21))</f>
        <v>0</v>
      </c>
      <c r="AA21" s="52"/>
      <c r="AB21" s="57">
        <f>(1+$AK$11)*X21</f>
        <v>0</v>
      </c>
      <c r="AC21" s="52"/>
      <c r="AD21" s="110"/>
      <c r="AE21" s="57"/>
      <c r="AF21" s="58">
        <f>L21+P21+T21+X21+AB21</f>
        <v>0</v>
      </c>
      <c r="AH21" s="252" t="s">
        <v>194</v>
      </c>
      <c r="AJ21" s="344">
        <f>G22*(1+$AK$11)</f>
        <v>0</v>
      </c>
      <c r="AK21" s="345">
        <v>9</v>
      </c>
      <c r="AL21" s="346">
        <f>AJ21*AK21</f>
        <v>0</v>
      </c>
      <c r="AM21" s="347" t="s">
        <v>64</v>
      </c>
      <c r="AN21" s="348">
        <v>0.5</v>
      </c>
      <c r="AO21" s="339"/>
      <c r="AP21" s="339"/>
      <c r="AQ21" s="422"/>
      <c r="AR21" s="422"/>
      <c r="AS21" s="427"/>
      <c r="AT21" s="426"/>
      <c r="AU21" s="339"/>
      <c r="AV21" s="339"/>
      <c r="AW21" s="340"/>
      <c r="AX21"/>
      <c r="AY21"/>
      <c r="AZ21"/>
      <c r="BA21"/>
      <c r="BB21"/>
      <c r="BC21"/>
      <c r="BD21"/>
      <c r="BE21"/>
      <c r="BF21"/>
      <c r="BG21"/>
      <c r="BH21"/>
    </row>
    <row r="22" spans="1:60" ht="17.25" thickTop="1" thickBot="1" x14ac:dyDescent="0.3">
      <c r="A22" s="37"/>
      <c r="B22" s="6"/>
      <c r="C22" s="319" t="s">
        <v>208</v>
      </c>
      <c r="D22" s="318"/>
      <c r="E22" s="318"/>
      <c r="F22" s="317"/>
      <c r="G22" s="441"/>
      <c r="H22" s="184" t="str">
        <f>IF(G22=0,0&amp;"%"&amp;" time","50% time AY")</f>
        <v>0% time</v>
      </c>
      <c r="I22" s="5"/>
      <c r="J22" s="300">
        <f>AL21</f>
        <v>0</v>
      </c>
      <c r="K22" s="300"/>
      <c r="L22" s="300"/>
      <c r="M22" s="300"/>
      <c r="N22" s="300">
        <f>J22*(1+$AK$11)</f>
        <v>0</v>
      </c>
      <c r="O22" s="301"/>
      <c r="P22" s="300"/>
      <c r="Q22" s="301"/>
      <c r="R22" s="301">
        <f>N22*(1+$AK$11)</f>
        <v>0</v>
      </c>
      <c r="S22" s="301"/>
      <c r="T22" s="301"/>
      <c r="U22" s="301"/>
      <c r="V22" s="301"/>
      <c r="W22" s="301"/>
      <c r="X22" s="301"/>
      <c r="Y22" s="301"/>
      <c r="Z22" s="301"/>
      <c r="AA22" s="301"/>
      <c r="AB22" s="300"/>
      <c r="AC22" s="301"/>
      <c r="AD22" s="302">
        <f>J22+N22+R22</f>
        <v>0</v>
      </c>
      <c r="AF22" s="34"/>
      <c r="AH22" s="457" t="s">
        <v>200</v>
      </c>
      <c r="AJ22" s="344"/>
      <c r="AK22" s="345"/>
      <c r="AL22" s="349"/>
      <c r="AM22" s="350"/>
      <c r="AN22" s="351"/>
      <c r="AO22" s="352"/>
      <c r="AP22" s="353"/>
      <c r="AQ22" s="429">
        <f>IF(N22=0,0,G22*(1+$AK$11)^2*2*3)</f>
        <v>0</v>
      </c>
      <c r="AR22" s="429"/>
      <c r="AS22" s="430">
        <f>IF(R22=0,0,G22*(1+$AK$11)^3*2*3)</f>
        <v>0</v>
      </c>
      <c r="AT22" s="431"/>
      <c r="AU22" s="353"/>
      <c r="AV22" s="354"/>
      <c r="AW22" s="355"/>
      <c r="AX22" s="59"/>
      <c r="AY22" s="39"/>
      <c r="AZ22" s="139"/>
      <c r="BA22" s="67"/>
      <c r="BB22" s="59"/>
      <c r="BC22" s="39"/>
      <c r="BD22" s="139"/>
      <c r="BE22" s="67"/>
      <c r="BF22" s="59"/>
      <c r="BG22" s="67"/>
      <c r="BH22" s="39"/>
    </row>
    <row r="23" spans="1:60" ht="16.5" thickTop="1" x14ac:dyDescent="0.25">
      <c r="A23" s="37" t="s">
        <v>87</v>
      </c>
      <c r="B23" s="6"/>
      <c r="C23" s="168"/>
      <c r="D23" s="167"/>
      <c r="E23" s="435" t="s">
        <v>219</v>
      </c>
      <c r="F23" s="435"/>
      <c r="G23" s="436"/>
      <c r="H23" s="184" t="str">
        <f>IF(G22=0,0&amp;"%"&amp;" time",((AO23*100)&amp;"%"&amp;" time, "&amp;(AQ23*100)&amp;"%"&amp;" time, "&amp;(AS23*100)&amp;"%"&amp;" time"))</f>
        <v>0% time</v>
      </c>
      <c r="I23" s="5"/>
      <c r="J23" s="300">
        <f>AL25</f>
        <v>0</v>
      </c>
      <c r="K23" s="300"/>
      <c r="L23" s="300">
        <v>0</v>
      </c>
      <c r="M23" s="300"/>
      <c r="N23" s="300">
        <f>AQ24</f>
        <v>0</v>
      </c>
      <c r="O23" s="301"/>
      <c r="P23" s="300">
        <f>(1+$AK$11)*L23</f>
        <v>0</v>
      </c>
      <c r="Q23" s="301"/>
      <c r="R23" s="300">
        <f>AS24</f>
        <v>0</v>
      </c>
      <c r="S23" s="301"/>
      <c r="T23" s="300">
        <f>(1+$AK$11)*P23</f>
        <v>0</v>
      </c>
      <c r="U23" s="301"/>
      <c r="V23" s="300">
        <f>IF(BB23=0,0,($AJ23*(1+$AK$11)^3/$AK23*BB23))</f>
        <v>0</v>
      </c>
      <c r="W23" s="301"/>
      <c r="X23" s="300">
        <f>(1+$AK$11)*T23</f>
        <v>0</v>
      </c>
      <c r="Y23" s="301"/>
      <c r="Z23" s="300">
        <f>IF(BF23=0,0,($AJ23*(1+$AK$11)^4/$AK23*BF23))</f>
        <v>0</v>
      </c>
      <c r="AA23" s="301"/>
      <c r="AB23" s="300">
        <f>(1+$AK$11)*X23</f>
        <v>0</v>
      </c>
      <c r="AC23" s="301"/>
      <c r="AD23" s="302">
        <f>J23+N23+R23</f>
        <v>0</v>
      </c>
      <c r="AE23" s="49"/>
      <c r="AF23" s="58">
        <f>L23+P23+T23+X23+AB23</f>
        <v>0</v>
      </c>
      <c r="AH23" s="457"/>
      <c r="AJ23" s="356">
        <f>G22*(1+$AK$11)*2</f>
        <v>0</v>
      </c>
      <c r="AK23" s="357">
        <v>3</v>
      </c>
      <c r="AL23" s="358">
        <f>AJ23*AK23</f>
        <v>0</v>
      </c>
      <c r="AM23" s="359" t="s">
        <v>65</v>
      </c>
      <c r="AN23" s="360">
        <v>1</v>
      </c>
      <c r="AO23" s="354">
        <f>IF(40000&gt;=(AL21+AL23),AN23,IF(AL23=0,0,100%-(((AL21+AL23)-40000)/AL23*100)%))</f>
        <v>1</v>
      </c>
      <c r="AP23" s="353"/>
      <c r="AQ23" s="439">
        <f>IF(AQ22=0,0,IF(40000&gt;=(N22+AQ22),AN23,IF(AQ22=0,0,100%-(((N22+AQ22)-40000)/AQ22*100)%)))</f>
        <v>0</v>
      </c>
      <c r="AR23" s="439"/>
      <c r="AS23" s="438">
        <f>IF(AS22=0,0,IF(40000&gt;=(R22+AS22),AN23,IF(AS22=0,0,100%-(((R22+AS22)-40000)/AS22*100)%)))</f>
        <v>0</v>
      </c>
      <c r="AT23" s="438"/>
      <c r="AU23" s="353"/>
      <c r="AV23" s="354"/>
      <c r="AW23" s="355"/>
      <c r="AX23" s="59"/>
      <c r="AY23" s="39"/>
      <c r="AZ23" s="139"/>
      <c r="BA23" s="67"/>
      <c r="BB23" s="59"/>
      <c r="BC23" s="39"/>
      <c r="BD23" s="139"/>
      <c r="BE23" s="67"/>
      <c r="BF23" s="59"/>
      <c r="BG23" s="67"/>
      <c r="BH23" s="67"/>
    </row>
    <row r="24" spans="1:60" ht="14.25" customHeight="1" x14ac:dyDescent="0.25">
      <c r="A24" s="37"/>
      <c r="C24" s="109"/>
      <c r="H24" s="155" t="s">
        <v>148</v>
      </c>
      <c r="I24" s="5"/>
      <c r="J24" s="158">
        <f>J22+J23</f>
        <v>0</v>
      </c>
      <c r="K24" s="157"/>
      <c r="L24" s="179"/>
      <c r="M24" s="157"/>
      <c r="N24" s="158">
        <f>N22+N23</f>
        <v>0</v>
      </c>
      <c r="O24" s="180"/>
      <c r="P24" s="179"/>
      <c r="Q24" s="180"/>
      <c r="R24" s="181">
        <f>R22+R23</f>
        <v>0</v>
      </c>
      <c r="S24" s="180"/>
      <c r="T24" s="182"/>
      <c r="U24" s="180"/>
      <c r="V24" s="181"/>
      <c r="W24" s="180"/>
      <c r="X24" s="182"/>
      <c r="Y24" s="180"/>
      <c r="Z24" s="181"/>
      <c r="AA24" s="180"/>
      <c r="AB24" s="182"/>
      <c r="AC24" s="180"/>
      <c r="AD24" s="183">
        <f>J24+N24+R24</f>
        <v>0</v>
      </c>
      <c r="AF24" s="35"/>
      <c r="AH24" s="457"/>
      <c r="AJ24" s="361" t="s">
        <v>158</v>
      </c>
      <c r="AK24" s="362"/>
      <c r="AL24" s="363"/>
      <c r="AM24" s="364"/>
      <c r="AN24" s="348"/>
      <c r="AO24" s="365"/>
      <c r="AP24" s="343"/>
      <c r="AQ24" s="432">
        <f>AQ22*AQ23</f>
        <v>0</v>
      </c>
      <c r="AR24" s="432"/>
      <c r="AS24" s="433">
        <f>AS22*AS23</f>
        <v>0</v>
      </c>
      <c r="AT24" s="434"/>
      <c r="AU24" s="343"/>
      <c r="AV24" s="366"/>
      <c r="AW24" s="367"/>
      <c r="AZ24" s="41"/>
      <c r="BD24" s="41"/>
    </row>
    <row r="25" spans="1:60" ht="16.5" thickBot="1" x14ac:dyDescent="0.3">
      <c r="A25" s="37"/>
      <c r="C25" s="111" t="s">
        <v>167</v>
      </c>
      <c r="D25" s="135"/>
      <c r="E25" s="122"/>
      <c r="F25" s="123"/>
      <c r="G25" s="123"/>
      <c r="H25" s="303" t="s">
        <v>197</v>
      </c>
      <c r="I25" s="136"/>
      <c r="J25" s="136">
        <v>40000</v>
      </c>
      <c r="K25" s="136"/>
      <c r="L25" s="320">
        <f>SUM(L21:L23)</f>
        <v>0</v>
      </c>
      <c r="M25" s="136"/>
      <c r="N25" s="136">
        <v>40000</v>
      </c>
      <c r="O25" s="321"/>
      <c r="P25" s="320">
        <f>SUM(P21:P23)</f>
        <v>0</v>
      </c>
      <c r="Q25" s="321"/>
      <c r="R25" s="136">
        <v>40000</v>
      </c>
      <c r="S25" s="321"/>
      <c r="T25" s="320">
        <f>SUM(T21:T23)</f>
        <v>0</v>
      </c>
      <c r="U25" s="321"/>
      <c r="V25" s="136">
        <f>SUM(V21:V23)</f>
        <v>0</v>
      </c>
      <c r="W25" s="321"/>
      <c r="X25" s="320">
        <f>SUM(X21:X23)</f>
        <v>0</v>
      </c>
      <c r="Y25" s="321"/>
      <c r="Z25" s="136">
        <f>SUM(Z21:Z23)</f>
        <v>0</v>
      </c>
      <c r="AA25" s="321"/>
      <c r="AB25" s="320">
        <f>SUM(AB21:AB23)</f>
        <v>0</v>
      </c>
      <c r="AC25" s="321"/>
      <c r="AD25" s="322">
        <f>J25+N25+R25</f>
        <v>120000</v>
      </c>
      <c r="AE25" s="57"/>
      <c r="AF25" s="58">
        <f>L25+P25+T25+X25+AB25</f>
        <v>0</v>
      </c>
      <c r="AH25" s="254" t="s">
        <v>176</v>
      </c>
      <c r="AJ25" s="368">
        <f>AL25/AK25</f>
        <v>0</v>
      </c>
      <c r="AK25" s="362">
        <v>3</v>
      </c>
      <c r="AL25" s="369">
        <f>AJ23*AK25*AO23</f>
        <v>0</v>
      </c>
      <c r="AM25" s="370" t="s">
        <v>65</v>
      </c>
      <c r="AN25" s="440"/>
      <c r="AO25" s="371" t="s">
        <v>185</v>
      </c>
      <c r="AP25" s="343"/>
      <c r="AQ25" s="366"/>
      <c r="AR25" s="366"/>
      <c r="AS25" s="343"/>
      <c r="AT25" s="365"/>
      <c r="AU25" s="343"/>
      <c r="AV25" s="366"/>
      <c r="AW25" s="367"/>
      <c r="AZ25" s="41"/>
      <c r="BD25" s="41"/>
    </row>
    <row r="26" spans="1:60" ht="17.25" thickTop="1" thickBot="1" x14ac:dyDescent="0.3">
      <c r="A26" s="37"/>
      <c r="C26" s="273" t="s">
        <v>198</v>
      </c>
      <c r="D26" s="274"/>
      <c r="E26" s="103"/>
      <c r="F26" s="104"/>
      <c r="G26" s="104"/>
      <c r="H26" s="105"/>
      <c r="I26" s="105"/>
      <c r="J26" s="105"/>
      <c r="K26" s="105"/>
      <c r="L26" s="106"/>
      <c r="M26" s="105"/>
      <c r="N26" s="105"/>
      <c r="O26" s="104"/>
      <c r="P26" s="106"/>
      <c r="Q26" s="104"/>
      <c r="R26" s="104"/>
      <c r="S26" s="104"/>
      <c r="T26" s="107"/>
      <c r="U26" s="104"/>
      <c r="V26" s="104"/>
      <c r="W26" s="104"/>
      <c r="X26" s="107"/>
      <c r="Y26" s="104"/>
      <c r="Z26" s="104"/>
      <c r="AA26" s="104"/>
      <c r="AB26" s="107"/>
      <c r="AC26" s="104"/>
      <c r="AD26" s="108"/>
      <c r="AF26" s="34"/>
      <c r="AH26" s="254"/>
      <c r="AJ26" s="372"/>
      <c r="AK26" s="373"/>
      <c r="AL26" s="374">
        <f>(AL21+AL25)</f>
        <v>0</v>
      </c>
      <c r="AM26" s="375" t="s">
        <v>143</v>
      </c>
      <c r="AN26" s="376"/>
      <c r="AO26" s="377"/>
      <c r="AP26" s="376"/>
      <c r="AQ26" s="375"/>
      <c r="AR26" s="375"/>
      <c r="AS26" s="376"/>
      <c r="AT26" s="377"/>
      <c r="AU26" s="376"/>
      <c r="AV26" s="375"/>
      <c r="AW26" s="378"/>
      <c r="AZ26" s="41"/>
      <c r="BD26" s="41"/>
    </row>
    <row r="27" spans="1:60" ht="16.5" thickTop="1" x14ac:dyDescent="0.25">
      <c r="A27" s="37"/>
      <c r="B27" s="6"/>
      <c r="C27" s="166" t="s">
        <v>117</v>
      </c>
      <c r="L27" s="58"/>
      <c r="O27" s="52"/>
      <c r="P27" s="58"/>
      <c r="Q27" s="52"/>
      <c r="R27" s="52"/>
      <c r="S27" s="52"/>
      <c r="T27" s="31"/>
      <c r="U27" s="52"/>
      <c r="V27" s="52"/>
      <c r="W27" s="52"/>
      <c r="X27" s="31"/>
      <c r="Y27" s="52"/>
      <c r="Z27" s="52"/>
      <c r="AA27" s="52"/>
      <c r="AB27" s="31"/>
      <c r="AC27" s="52"/>
      <c r="AD27" s="110"/>
      <c r="AF27" s="34"/>
      <c r="AJ27" s="94"/>
      <c r="AL27" s="13"/>
      <c r="AM27" s="52"/>
      <c r="AN27" s="52"/>
      <c r="AO27" s="52"/>
      <c r="AQ27" s="41"/>
      <c r="AR27" s="41"/>
      <c r="AV27" s="41"/>
      <c r="AZ27" s="41"/>
      <c r="BD27" s="41"/>
    </row>
    <row r="28" spans="1:60" x14ac:dyDescent="0.25">
      <c r="A28" s="37"/>
      <c r="B28" s="6"/>
      <c r="C28" s="166"/>
      <c r="L28" s="58"/>
      <c r="O28" s="52"/>
      <c r="P28" s="58"/>
      <c r="Q28" s="52"/>
      <c r="R28" s="52"/>
      <c r="S28" s="52"/>
      <c r="T28" s="31"/>
      <c r="U28" s="52"/>
      <c r="V28" s="52"/>
      <c r="W28" s="52"/>
      <c r="X28" s="31"/>
      <c r="Y28" s="52"/>
      <c r="Z28" s="52"/>
      <c r="AA28" s="52"/>
      <c r="AB28" s="31"/>
      <c r="AC28" s="52"/>
      <c r="AD28" s="110"/>
      <c r="AF28" s="34"/>
      <c r="AJ28" s="94"/>
      <c r="AL28" s="13"/>
      <c r="AM28" s="52"/>
      <c r="AN28" s="52"/>
      <c r="AO28" s="52"/>
      <c r="AQ28" s="41"/>
      <c r="AR28" s="41"/>
      <c r="AV28" s="41"/>
      <c r="AZ28" s="41"/>
      <c r="BD28" s="41"/>
    </row>
    <row r="29" spans="1:60" outlineLevel="1" x14ac:dyDescent="0.25">
      <c r="A29" s="37"/>
      <c r="B29" s="6"/>
      <c r="C29" s="111"/>
      <c r="D29" s="6" t="s">
        <v>6</v>
      </c>
      <c r="E29" s="87" t="s">
        <v>55</v>
      </c>
      <c r="F29" s="88" t="s">
        <v>53</v>
      </c>
      <c r="G29" s="88" t="s">
        <v>60</v>
      </c>
      <c r="H29" s="88" t="s">
        <v>54</v>
      </c>
      <c r="L29" s="58"/>
      <c r="O29" s="52"/>
      <c r="P29" s="58"/>
      <c r="Q29" s="52"/>
      <c r="R29" s="52"/>
      <c r="S29" s="52"/>
      <c r="T29" s="31"/>
      <c r="U29" s="52"/>
      <c r="V29" s="52"/>
      <c r="W29" s="52"/>
      <c r="X29" s="31"/>
      <c r="Y29" s="52"/>
      <c r="Z29" s="52"/>
      <c r="AA29" s="52"/>
      <c r="AB29" s="31"/>
      <c r="AC29" s="52"/>
      <c r="AD29" s="110"/>
      <c r="AE29" s="57"/>
      <c r="AF29" s="58"/>
      <c r="AL29" s="57"/>
      <c r="AM29" s="52"/>
      <c r="AN29" s="52"/>
      <c r="AO29" s="52"/>
      <c r="AQ29" s="41"/>
      <c r="AR29" s="41"/>
      <c r="AV29" s="41"/>
      <c r="AZ29" s="41"/>
      <c r="BD29" s="41"/>
    </row>
    <row r="30" spans="1:60" outlineLevel="1" x14ac:dyDescent="0.25">
      <c r="A30" s="37"/>
      <c r="B30" s="6"/>
      <c r="C30" s="112"/>
      <c r="D30" s="140" t="s">
        <v>204</v>
      </c>
      <c r="E30" s="141"/>
      <c r="F30" s="85"/>
      <c r="G30" s="85"/>
      <c r="H30" s="86"/>
      <c r="L30" s="58"/>
      <c r="O30" s="52"/>
      <c r="P30" s="58"/>
      <c r="Q30" s="52"/>
      <c r="R30" s="52"/>
      <c r="S30" s="52"/>
      <c r="T30" s="31"/>
      <c r="U30" s="52"/>
      <c r="V30" s="52"/>
      <c r="W30" s="52"/>
      <c r="X30" s="31"/>
      <c r="Y30" s="52"/>
      <c r="Z30" s="52"/>
      <c r="AA30" s="52"/>
      <c r="AB30" s="31"/>
      <c r="AC30" s="52"/>
      <c r="AD30" s="110"/>
      <c r="AF30" s="34"/>
      <c r="AH30" s="52" t="s">
        <v>187</v>
      </c>
      <c r="AM30" s="41"/>
      <c r="AQ30" s="41"/>
      <c r="AR30" s="41"/>
      <c r="AV30" s="41"/>
      <c r="AZ30" s="41"/>
      <c r="BD30" s="41"/>
    </row>
    <row r="31" spans="1:60" outlineLevel="1" x14ac:dyDescent="0.25">
      <c r="A31" s="37"/>
      <c r="B31" s="6"/>
      <c r="C31" s="113"/>
      <c r="D31" s="96" t="s">
        <v>57</v>
      </c>
      <c r="E31" s="142">
        <v>450</v>
      </c>
      <c r="F31" s="144"/>
      <c r="G31" s="144">
        <v>1</v>
      </c>
      <c r="H31" s="145">
        <v>0</v>
      </c>
      <c r="J31" s="57">
        <f>E31*G31*H31</f>
        <v>0</v>
      </c>
      <c r="L31" s="57">
        <v>0</v>
      </c>
      <c r="N31" s="57">
        <f>E31*G31*H31*(1+$AK$14)</f>
        <v>0</v>
      </c>
      <c r="O31" s="52"/>
      <c r="P31" s="57">
        <v>0</v>
      </c>
      <c r="Q31" s="52"/>
      <c r="R31" s="57">
        <f>E31*G31*H31*(1+$AK$14)^2</f>
        <v>0</v>
      </c>
      <c r="S31" s="52"/>
      <c r="T31" s="57">
        <v>0</v>
      </c>
      <c r="U31" s="52"/>
      <c r="V31" s="57">
        <v>0</v>
      </c>
      <c r="W31" s="52"/>
      <c r="X31" s="57">
        <v>0</v>
      </c>
      <c r="Y31" s="52"/>
      <c r="Z31" s="57">
        <v>0</v>
      </c>
      <c r="AA31" s="52"/>
      <c r="AB31" s="57">
        <v>0</v>
      </c>
      <c r="AC31" s="52"/>
      <c r="AD31" s="110">
        <f t="shared" ref="AD31:AD35" si="0">J31+N31+R31</f>
        <v>0</v>
      </c>
      <c r="AF31" s="58">
        <f>L31+P31+T31+X31+AB31</f>
        <v>0</v>
      </c>
      <c r="AH31" s="52" t="s">
        <v>186</v>
      </c>
      <c r="AM31" s="41"/>
      <c r="AQ31" s="41"/>
      <c r="AR31" s="41"/>
      <c r="AV31" s="41"/>
      <c r="AZ31" s="41"/>
      <c r="BD31" s="41"/>
    </row>
    <row r="32" spans="1:60" outlineLevel="1" x14ac:dyDescent="0.25">
      <c r="A32" s="37"/>
      <c r="B32" s="6"/>
      <c r="C32" s="113"/>
      <c r="D32" s="96" t="s">
        <v>61</v>
      </c>
      <c r="E32" s="142">
        <v>196</v>
      </c>
      <c r="F32" s="144">
        <v>3</v>
      </c>
      <c r="G32" s="144">
        <v>1</v>
      </c>
      <c r="H32" s="145">
        <v>0</v>
      </c>
      <c r="J32" s="57">
        <f>E32*F32*G32*H32</f>
        <v>0</v>
      </c>
      <c r="L32" s="57">
        <v>0</v>
      </c>
      <c r="N32" s="57">
        <f>E32*F32*G32*H32*(1+$AK$14)</f>
        <v>0</v>
      </c>
      <c r="O32" s="52"/>
      <c r="P32" s="57">
        <v>0</v>
      </c>
      <c r="Q32" s="52"/>
      <c r="R32" s="57">
        <f>E32*F32*G32*H32*(1+$AK$14)^2</f>
        <v>0</v>
      </c>
      <c r="S32" s="52"/>
      <c r="T32" s="57">
        <v>0</v>
      </c>
      <c r="U32" s="52"/>
      <c r="V32" s="57">
        <v>0</v>
      </c>
      <c r="W32" s="52"/>
      <c r="X32" s="57">
        <v>0</v>
      </c>
      <c r="Y32" s="52"/>
      <c r="Z32" s="57">
        <v>0</v>
      </c>
      <c r="AA32" s="52"/>
      <c r="AB32" s="57">
        <v>0</v>
      </c>
      <c r="AC32" s="52"/>
      <c r="AD32" s="110">
        <f t="shared" si="0"/>
        <v>0</v>
      </c>
      <c r="AE32" s="57"/>
      <c r="AF32" s="58">
        <f>L32+P32+T32+X32+AB32</f>
        <v>0</v>
      </c>
      <c r="AH32" s="52"/>
      <c r="AM32" s="41"/>
      <c r="AQ32" s="41"/>
      <c r="AR32" s="41"/>
      <c r="AV32" s="41"/>
      <c r="AZ32" s="41"/>
      <c r="BD32" s="41"/>
    </row>
    <row r="33" spans="1:56" outlineLevel="1" x14ac:dyDescent="0.25">
      <c r="A33" s="37"/>
      <c r="B33" s="6"/>
      <c r="C33" s="113"/>
      <c r="D33" s="96" t="s">
        <v>58</v>
      </c>
      <c r="E33" s="142">
        <v>92</v>
      </c>
      <c r="F33" s="144">
        <v>3</v>
      </c>
      <c r="G33" s="144">
        <v>1</v>
      </c>
      <c r="H33" s="145">
        <v>0</v>
      </c>
      <c r="J33" s="57">
        <f>E33*F33*G33*H33</f>
        <v>0</v>
      </c>
      <c r="L33" s="57">
        <v>0</v>
      </c>
      <c r="N33" s="57">
        <f>E33*F33*G33*H33*(1+$AK$14)</f>
        <v>0</v>
      </c>
      <c r="O33" s="52"/>
      <c r="P33" s="57">
        <v>0</v>
      </c>
      <c r="Q33" s="52"/>
      <c r="R33" s="57">
        <f>E33*F33*G33*H33*(1+$AK$14)^2</f>
        <v>0</v>
      </c>
      <c r="S33" s="52"/>
      <c r="T33" s="57">
        <v>0</v>
      </c>
      <c r="U33" s="52"/>
      <c r="V33" s="57">
        <v>0</v>
      </c>
      <c r="W33" s="52"/>
      <c r="X33" s="57">
        <v>0</v>
      </c>
      <c r="Y33" s="52"/>
      <c r="Z33" s="57">
        <v>0</v>
      </c>
      <c r="AA33" s="52"/>
      <c r="AB33" s="57">
        <v>0</v>
      </c>
      <c r="AC33" s="52"/>
      <c r="AD33" s="110">
        <f t="shared" si="0"/>
        <v>0</v>
      </c>
      <c r="AE33" s="57"/>
      <c r="AF33" s="58">
        <f>L33+P33+T33+X33+AB33</f>
        <v>0</v>
      </c>
      <c r="AH33" s="52"/>
      <c r="AQ33" s="41"/>
      <c r="AR33" s="41"/>
      <c r="AV33" s="41"/>
      <c r="AZ33" s="41"/>
      <c r="BD33" s="41"/>
    </row>
    <row r="34" spans="1:56" outlineLevel="1" x14ac:dyDescent="0.25">
      <c r="A34" s="37"/>
      <c r="B34" s="6"/>
      <c r="C34" s="113"/>
      <c r="D34" s="96" t="s">
        <v>62</v>
      </c>
      <c r="E34" s="142">
        <v>40</v>
      </c>
      <c r="F34" s="144">
        <v>3</v>
      </c>
      <c r="G34" s="144">
        <v>1</v>
      </c>
      <c r="H34" s="145">
        <v>0</v>
      </c>
      <c r="J34" s="57">
        <f>E34*F34*G34*H34</f>
        <v>0</v>
      </c>
      <c r="N34" s="57">
        <f>E34*F34*G34*H34*(1+$AK$14)</f>
        <v>0</v>
      </c>
      <c r="O34" s="52"/>
      <c r="Q34" s="52"/>
      <c r="R34" s="57">
        <f>E34*F34*G34*H34*(1+$AK$14)^2</f>
        <v>0</v>
      </c>
      <c r="S34" s="52"/>
      <c r="T34" s="57"/>
      <c r="U34" s="52"/>
      <c r="V34" s="57"/>
      <c r="W34" s="52"/>
      <c r="X34" s="57"/>
      <c r="Y34" s="52"/>
      <c r="Z34" s="57"/>
      <c r="AA34" s="52"/>
      <c r="AB34" s="57"/>
      <c r="AC34" s="52"/>
      <c r="AD34" s="110">
        <f t="shared" si="0"/>
        <v>0</v>
      </c>
      <c r="AE34" s="57"/>
      <c r="AF34" s="58"/>
      <c r="AH34" s="52"/>
      <c r="AM34" s="41"/>
      <c r="AQ34" s="41"/>
      <c r="AR34" s="41"/>
      <c r="AV34" s="41"/>
      <c r="AZ34" s="41"/>
      <c r="BD34" s="41"/>
    </row>
    <row r="35" spans="1:56" outlineLevel="1" x14ac:dyDescent="0.25">
      <c r="A35" s="37"/>
      <c r="B35" s="6"/>
      <c r="C35" s="113"/>
      <c r="D35" s="97" t="s">
        <v>113</v>
      </c>
      <c r="E35" s="143">
        <v>350</v>
      </c>
      <c r="F35" s="146"/>
      <c r="G35" s="146">
        <f t="shared" ref="G35" si="1">G33</f>
        <v>1</v>
      </c>
      <c r="H35" s="147">
        <v>0</v>
      </c>
      <c r="J35" s="7">
        <f>E35*G35*H35</f>
        <v>0</v>
      </c>
      <c r="L35" s="57">
        <v>0</v>
      </c>
      <c r="N35" s="7">
        <f t="shared" ref="N35" si="2">E35*G35*H35*(1+$AK$14)</f>
        <v>0</v>
      </c>
      <c r="O35" s="52"/>
      <c r="P35" s="57">
        <v>0</v>
      </c>
      <c r="Q35" s="52"/>
      <c r="R35" s="7">
        <f t="shared" ref="R35" si="3">E35*G35*H35*(1+$AK$14)^2</f>
        <v>0</v>
      </c>
      <c r="S35" s="52"/>
      <c r="T35" s="57">
        <v>0</v>
      </c>
      <c r="U35" s="52"/>
      <c r="V35" s="57">
        <v>0</v>
      </c>
      <c r="W35" s="52"/>
      <c r="X35" s="57">
        <v>0</v>
      </c>
      <c r="Y35" s="52"/>
      <c r="Z35" s="57">
        <v>0</v>
      </c>
      <c r="AA35" s="52"/>
      <c r="AB35" s="57">
        <v>0</v>
      </c>
      <c r="AC35" s="52"/>
      <c r="AD35" s="297">
        <f t="shared" si="0"/>
        <v>0</v>
      </c>
      <c r="AE35" s="57"/>
      <c r="AF35" s="58">
        <f>L35+P35+T35+X35+AB35</f>
        <v>0</v>
      </c>
      <c r="AH35" s="52"/>
      <c r="AM35" s="41"/>
      <c r="AQ35" s="41"/>
      <c r="AR35" s="41"/>
      <c r="AV35" s="41"/>
      <c r="AZ35" s="41"/>
      <c r="BD35" s="41"/>
    </row>
    <row r="36" spans="1:56" ht="12.75" customHeight="1" x14ac:dyDescent="0.25">
      <c r="A36" s="37"/>
      <c r="B36" s="6"/>
      <c r="C36" s="109"/>
      <c r="H36" s="155" t="s">
        <v>148</v>
      </c>
      <c r="I36" s="18"/>
      <c r="J36" s="156">
        <f>J31+J32+J33+J34+J35</f>
        <v>0</v>
      </c>
      <c r="K36" s="157"/>
      <c r="L36" s="158"/>
      <c r="M36" s="157"/>
      <c r="N36" s="156">
        <f>N31+N32+N33+N34+N35</f>
        <v>0</v>
      </c>
      <c r="O36" s="119"/>
      <c r="P36" s="159"/>
      <c r="Q36" s="119"/>
      <c r="R36" s="156">
        <f>R31+R32+R33+R34+R35</f>
        <v>0</v>
      </c>
      <c r="S36" s="160"/>
      <c r="T36" s="161"/>
      <c r="U36" s="160"/>
      <c r="V36" s="156"/>
      <c r="W36" s="160"/>
      <c r="X36" s="161"/>
      <c r="Y36" s="160"/>
      <c r="Z36" s="156"/>
      <c r="AA36" s="160"/>
      <c r="AB36" s="161"/>
      <c r="AC36" s="160"/>
      <c r="AD36" s="162">
        <f>J36+N36+R36</f>
        <v>0</v>
      </c>
      <c r="AF36" s="35"/>
      <c r="AM36" s="41"/>
      <c r="AQ36" s="41"/>
      <c r="AR36" s="41"/>
      <c r="AV36" s="41"/>
      <c r="AZ36" s="41"/>
      <c r="BD36" s="41"/>
    </row>
    <row r="37" spans="1:56" x14ac:dyDescent="0.25">
      <c r="A37" s="37"/>
      <c r="B37" s="6"/>
      <c r="C37" s="115"/>
      <c r="D37" s="116"/>
      <c r="H37" s="304" t="s">
        <v>6</v>
      </c>
      <c r="I37" s="90"/>
      <c r="J37" s="90">
        <v>0</v>
      </c>
      <c r="K37" s="90"/>
      <c r="L37" s="90" t="e">
        <f>#REF!+#REF!</f>
        <v>#REF!</v>
      </c>
      <c r="M37" s="90"/>
      <c r="N37" s="90">
        <v>0</v>
      </c>
      <c r="O37" s="92"/>
      <c r="P37" s="90" t="e">
        <f>#REF!+#REF!</f>
        <v>#REF!</v>
      </c>
      <c r="Q37" s="92"/>
      <c r="R37" s="90">
        <v>0</v>
      </c>
      <c r="S37" s="92"/>
      <c r="T37" s="91" t="e">
        <f>#REF!+#REF!</f>
        <v>#REF!</v>
      </c>
      <c r="U37" s="92"/>
      <c r="V37" s="90" t="e">
        <f>#REF!+#REF!</f>
        <v>#REF!</v>
      </c>
      <c r="W37" s="92"/>
      <c r="X37" s="91" t="e">
        <f>#REF!+#REF!</f>
        <v>#REF!</v>
      </c>
      <c r="Y37" s="92"/>
      <c r="Z37" s="90" t="e">
        <f>#REF!+#REF!</f>
        <v>#REF!</v>
      </c>
      <c r="AA37" s="92"/>
      <c r="AB37" s="91" t="e">
        <f>#REF!+#REF!</f>
        <v>#REF!</v>
      </c>
      <c r="AC37" s="92"/>
      <c r="AD37" s="117">
        <f>J37+N37+R37</f>
        <v>0</v>
      </c>
      <c r="AE37" s="57"/>
      <c r="AF37" s="58" t="e">
        <f>L37+P37+T37+X37+AB37</f>
        <v>#REF!</v>
      </c>
      <c r="AH37" s="255" t="s">
        <v>172</v>
      </c>
      <c r="AJ37" s="450" t="s">
        <v>229</v>
      </c>
      <c r="AK37" s="450"/>
      <c r="AL37" s="450"/>
      <c r="AM37" s="450"/>
      <c r="AN37" s="450"/>
      <c r="AO37" s="450"/>
      <c r="AP37" s="450"/>
      <c r="AQ37" s="450"/>
      <c r="AR37" s="423"/>
      <c r="AV37" s="41"/>
      <c r="AZ37" s="41"/>
      <c r="BD37" s="41"/>
    </row>
    <row r="38" spans="1:56" x14ac:dyDescent="0.25">
      <c r="A38" s="37"/>
      <c r="C38" s="109"/>
      <c r="O38" s="52"/>
      <c r="Q38" s="52"/>
      <c r="R38" s="57"/>
      <c r="S38" s="52"/>
      <c r="T38" s="31"/>
      <c r="U38" s="52"/>
      <c r="V38" s="52"/>
      <c r="W38" s="52"/>
      <c r="X38" s="31"/>
      <c r="Y38" s="52"/>
      <c r="Z38" s="52"/>
      <c r="AA38" s="52"/>
      <c r="AB38" s="31"/>
      <c r="AC38" s="52"/>
      <c r="AD38" s="110"/>
      <c r="AF38" s="34"/>
      <c r="AJ38" s="453" t="s">
        <v>227</v>
      </c>
      <c r="AK38" s="454"/>
      <c r="AL38" s="454"/>
      <c r="AM38" s="458" t="s">
        <v>228</v>
      </c>
      <c r="AN38" s="459"/>
      <c r="AO38" s="459"/>
      <c r="AP38" s="459"/>
      <c r="AQ38" s="460"/>
      <c r="AR38" s="424"/>
      <c r="AV38" s="41"/>
      <c r="AZ38" s="41"/>
      <c r="BD38" s="41"/>
    </row>
    <row r="39" spans="1:56" x14ac:dyDescent="0.25">
      <c r="A39" s="37"/>
      <c r="B39" s="6"/>
      <c r="C39" s="118"/>
      <c r="D39" s="89" t="s">
        <v>124</v>
      </c>
      <c r="E39" s="9"/>
      <c r="F39" s="49" t="s">
        <v>123</v>
      </c>
      <c r="H39" s="13" t="s">
        <v>109</v>
      </c>
      <c r="L39" s="57">
        <v>0</v>
      </c>
      <c r="O39" s="52"/>
      <c r="P39" s="57">
        <v>0</v>
      </c>
      <c r="Q39" s="52"/>
      <c r="R39" s="57"/>
      <c r="S39" s="52"/>
      <c r="T39" s="58">
        <v>0</v>
      </c>
      <c r="U39" s="52"/>
      <c r="V39" s="57">
        <v>0</v>
      </c>
      <c r="W39" s="52"/>
      <c r="X39" s="58">
        <v>0</v>
      </c>
      <c r="Y39" s="52"/>
      <c r="Z39" s="57">
        <v>0</v>
      </c>
      <c r="AA39" s="57"/>
      <c r="AB39" s="58">
        <v>0</v>
      </c>
      <c r="AC39" s="52"/>
      <c r="AD39" s="110"/>
      <c r="AE39" s="57"/>
      <c r="AF39" s="58">
        <f t="shared" ref="AF39" si="4">L39+P39+T39+X39+AB39</f>
        <v>0</v>
      </c>
      <c r="AH39" s="256"/>
      <c r="AJ39" s="281" t="s">
        <v>178</v>
      </c>
      <c r="AK39" s="279" t="s">
        <v>135</v>
      </c>
      <c r="AL39" s="282" t="s">
        <v>155</v>
      </c>
      <c r="AM39" s="280" t="s">
        <v>179</v>
      </c>
      <c r="AN39" s="467" t="s">
        <v>180</v>
      </c>
      <c r="AO39" s="468"/>
      <c r="AP39" s="468"/>
      <c r="AQ39" s="469"/>
      <c r="AR39" s="425"/>
      <c r="AV39" s="41"/>
      <c r="AZ39" s="41"/>
      <c r="BD39" s="41"/>
    </row>
    <row r="40" spans="1:56" outlineLevel="1" x14ac:dyDescent="0.25">
      <c r="A40" s="37"/>
      <c r="B40" s="9"/>
      <c r="C40" s="114"/>
      <c r="D40" s="56" t="s">
        <v>181</v>
      </c>
      <c r="E40" s="74"/>
      <c r="F40" s="144">
        <v>4528</v>
      </c>
      <c r="G40" s="62"/>
      <c r="H40" s="428">
        <v>0</v>
      </c>
      <c r="I40" s="9"/>
      <c r="J40" s="57">
        <f>F40*H40*(1+$AK$13)</f>
        <v>0</v>
      </c>
      <c r="N40" s="57">
        <f>F40*H40*(1+$AK$13)^2</f>
        <v>0</v>
      </c>
      <c r="O40" s="52"/>
      <c r="Q40" s="52"/>
      <c r="R40" s="57">
        <f>F40*H40*(1+$AK$13)^3</f>
        <v>0</v>
      </c>
      <c r="S40" s="52"/>
      <c r="T40" s="57"/>
      <c r="U40" s="52"/>
      <c r="V40" s="57"/>
      <c r="W40" s="52"/>
      <c r="X40" s="57"/>
      <c r="Y40" s="52"/>
      <c r="Z40" s="57"/>
      <c r="AA40" s="57"/>
      <c r="AB40" s="57"/>
      <c r="AC40" s="52"/>
      <c r="AD40" s="110">
        <f t="shared" ref="AD40:AD42" si="5">J40+N40+R40</f>
        <v>0</v>
      </c>
      <c r="AE40" s="57"/>
      <c r="AF40" s="58"/>
      <c r="AH40" s="256" t="s">
        <v>171</v>
      </c>
      <c r="AJ40" s="101">
        <v>2781</v>
      </c>
      <c r="AK40" s="12" t="s">
        <v>133</v>
      </c>
      <c r="AL40" s="12">
        <v>3</v>
      </c>
      <c r="AM40" s="283">
        <v>148.85</v>
      </c>
      <c r="AN40" s="461" t="s">
        <v>220</v>
      </c>
      <c r="AO40" s="462"/>
      <c r="AP40" s="462"/>
      <c r="AQ40" s="463"/>
      <c r="AR40" s="420"/>
      <c r="AV40" s="41"/>
      <c r="AZ40" s="41"/>
      <c r="BD40" s="41"/>
    </row>
    <row r="41" spans="1:56" outlineLevel="1" x14ac:dyDescent="0.25">
      <c r="A41" s="37"/>
      <c r="B41" s="9"/>
      <c r="C41" s="114"/>
      <c r="D41" s="9" t="s">
        <v>182</v>
      </c>
      <c r="F41" s="383">
        <v>148.85</v>
      </c>
      <c r="G41" s="62"/>
      <c r="H41" s="428">
        <v>0</v>
      </c>
      <c r="I41" s="9"/>
      <c r="J41" s="57">
        <f t="shared" ref="J41" si="6">F41*H41*(1+$AK$13)</f>
        <v>0</v>
      </c>
      <c r="N41" s="57">
        <f t="shared" ref="N41" si="7">F41*H41*(1+$AK$13)^2</f>
        <v>0</v>
      </c>
      <c r="O41" s="52"/>
      <c r="Q41" s="52"/>
      <c r="R41" s="57">
        <f t="shared" ref="R41" si="8">F41*H41*(1+$AK$13)^3</f>
        <v>0</v>
      </c>
      <c r="S41" s="52"/>
      <c r="T41" s="57"/>
      <c r="U41" s="52"/>
      <c r="V41" s="57"/>
      <c r="W41" s="52"/>
      <c r="X41" s="57"/>
      <c r="Y41" s="52"/>
      <c r="Z41" s="57"/>
      <c r="AA41" s="57"/>
      <c r="AB41" s="57"/>
      <c r="AC41" s="52"/>
      <c r="AD41" s="110">
        <f t="shared" si="5"/>
        <v>0</v>
      </c>
      <c r="AE41" s="57"/>
      <c r="AF41" s="58"/>
      <c r="AH41" s="256" t="s">
        <v>184</v>
      </c>
      <c r="AJ41" s="101">
        <v>3572</v>
      </c>
      <c r="AK41" s="12" t="s">
        <v>133</v>
      </c>
      <c r="AL41" s="12">
        <v>4</v>
      </c>
      <c r="AM41" s="283">
        <v>445.33</v>
      </c>
      <c r="AN41" s="461" t="s">
        <v>221</v>
      </c>
      <c r="AO41" s="462"/>
      <c r="AP41" s="462"/>
      <c r="AQ41" s="463"/>
      <c r="AR41" s="420"/>
      <c r="AV41" s="41"/>
      <c r="AZ41" s="41"/>
      <c r="BD41" s="41"/>
    </row>
    <row r="42" spans="1:56" x14ac:dyDescent="0.25">
      <c r="A42" s="37"/>
      <c r="B42" s="6"/>
      <c r="C42" s="109"/>
      <c r="D42" s="9" t="s">
        <v>230</v>
      </c>
      <c r="E42" s="9"/>
      <c r="F42" s="144">
        <v>2648</v>
      </c>
      <c r="G42" s="144"/>
      <c r="H42" s="144">
        <v>0</v>
      </c>
      <c r="I42" s="120">
        <f>IF(AK17="Yes",F40*(1+AK13),F40)</f>
        <v>4528</v>
      </c>
      <c r="J42" s="57">
        <f>F42*H42*(1+$AK$14)</f>
        <v>0</v>
      </c>
      <c r="L42" s="57">
        <v>0</v>
      </c>
      <c r="N42" s="57">
        <f>F42*H42*(1+$AK$14)^2</f>
        <v>0</v>
      </c>
      <c r="O42" s="57"/>
      <c r="P42" s="57">
        <v>0</v>
      </c>
      <c r="Q42" s="52"/>
      <c r="R42" s="57">
        <f>F42*H42*(1+$AK$14)^3</f>
        <v>0</v>
      </c>
      <c r="S42" s="57"/>
      <c r="T42" s="57">
        <v>0</v>
      </c>
      <c r="U42" s="52"/>
      <c r="V42" s="57">
        <v>0</v>
      </c>
      <c r="W42" s="57"/>
      <c r="X42" s="57">
        <v>0</v>
      </c>
      <c r="Y42" s="52"/>
      <c r="Z42" s="57">
        <f>IF($AK$16=4,0,V42*(1+$AK$13))</f>
        <v>0</v>
      </c>
      <c r="AA42" s="57"/>
      <c r="AB42" s="57">
        <v>0</v>
      </c>
      <c r="AC42" s="52"/>
      <c r="AD42" s="110">
        <f t="shared" si="5"/>
        <v>0</v>
      </c>
      <c r="AE42" s="57"/>
      <c r="AF42" s="58">
        <f t="shared" ref="AF42" si="9">L42+P42+T42+X42+AB42</f>
        <v>0</v>
      </c>
      <c r="AH42" s="384" t="s">
        <v>233</v>
      </c>
      <c r="AJ42" s="101">
        <v>4363</v>
      </c>
      <c r="AK42" s="12" t="s">
        <v>133</v>
      </c>
      <c r="AL42" s="12">
        <v>5</v>
      </c>
      <c r="AM42" s="283"/>
      <c r="AN42" s="461"/>
      <c r="AO42" s="462"/>
      <c r="AP42" s="462"/>
      <c r="AQ42" s="463"/>
      <c r="AR42" s="420"/>
      <c r="AV42" s="41"/>
      <c r="AZ42" s="41"/>
      <c r="BD42" s="41"/>
    </row>
    <row r="43" spans="1:56" ht="12" customHeight="1" x14ac:dyDescent="0.25">
      <c r="A43" s="37"/>
      <c r="C43" s="109"/>
      <c r="E43" s="253"/>
      <c r="F43" s="285" t="s">
        <v>183</v>
      </c>
      <c r="H43" s="155" t="s">
        <v>148</v>
      </c>
      <c r="I43" s="18"/>
      <c r="J43" s="156">
        <f>J40+J41+J42</f>
        <v>0</v>
      </c>
      <c r="K43" s="155"/>
      <c r="L43" s="161"/>
      <c r="M43" s="155"/>
      <c r="N43" s="156">
        <f>N40+N41+N42</f>
        <v>0</v>
      </c>
      <c r="O43" s="160"/>
      <c r="P43" s="161"/>
      <c r="Q43" s="160"/>
      <c r="R43" s="163">
        <f>R40+R41+R42</f>
        <v>0</v>
      </c>
      <c r="S43" s="160"/>
      <c r="T43" s="164"/>
      <c r="U43" s="160"/>
      <c r="V43" s="163"/>
      <c r="W43" s="160"/>
      <c r="X43" s="164"/>
      <c r="Y43" s="160"/>
      <c r="Z43" s="163"/>
      <c r="AA43" s="160"/>
      <c r="AB43" s="164"/>
      <c r="AC43" s="160"/>
      <c r="AD43" s="162">
        <f>J43+N43+R43</f>
        <v>0</v>
      </c>
      <c r="AF43" s="35"/>
      <c r="AJ43" s="101">
        <v>5154</v>
      </c>
      <c r="AK43" s="12" t="s">
        <v>133</v>
      </c>
      <c r="AL43" s="12">
        <v>6</v>
      </c>
      <c r="AM43" s="284"/>
      <c r="AN43" s="464"/>
      <c r="AO43" s="465"/>
      <c r="AP43" s="465"/>
      <c r="AQ43" s="466"/>
      <c r="AR43" s="420"/>
    </row>
    <row r="44" spans="1:56" x14ac:dyDescent="0.25">
      <c r="A44" s="37"/>
      <c r="C44" s="109"/>
      <c r="F44" s="93"/>
      <c r="G44" s="92"/>
      <c r="H44" s="271" t="s">
        <v>124</v>
      </c>
      <c r="I44" s="90"/>
      <c r="J44" s="90">
        <v>0</v>
      </c>
      <c r="K44" s="90"/>
      <c r="L44" s="91">
        <f>SUM(L39:L42)</f>
        <v>0</v>
      </c>
      <c r="M44" s="90"/>
      <c r="N44" s="90">
        <v>0</v>
      </c>
      <c r="O44" s="90"/>
      <c r="P44" s="91">
        <f>SUM(P39:P42)</f>
        <v>0</v>
      </c>
      <c r="Q44" s="92"/>
      <c r="R44" s="90">
        <v>0</v>
      </c>
      <c r="S44" s="90"/>
      <c r="T44" s="91">
        <f>SUM(T39:T42)</f>
        <v>0</v>
      </c>
      <c r="U44" s="92"/>
      <c r="V44" s="90">
        <f>SUM(V39:V42)</f>
        <v>0</v>
      </c>
      <c r="W44" s="90"/>
      <c r="X44" s="91">
        <f>SUM(X39:X42)</f>
        <v>0</v>
      </c>
      <c r="Y44" s="92"/>
      <c r="Z44" s="90">
        <f>SUM(Z39:Z42)</f>
        <v>0</v>
      </c>
      <c r="AA44" s="90"/>
      <c r="AB44" s="91">
        <f>SUM(AB39:AB42)</f>
        <v>0</v>
      </c>
      <c r="AC44" s="92"/>
      <c r="AD44" s="117">
        <f>J44+N44+R44</f>
        <v>0</v>
      </c>
      <c r="AE44" s="57"/>
      <c r="AF44" s="58">
        <f>L44+P44+T44+X44+AB44</f>
        <v>0</v>
      </c>
      <c r="AH44" s="255" t="s">
        <v>172</v>
      </c>
      <c r="AJ44" s="101">
        <v>5945</v>
      </c>
      <c r="AK44" s="12" t="s">
        <v>133</v>
      </c>
      <c r="AL44" s="102">
        <v>7</v>
      </c>
      <c r="AM44" s="12"/>
    </row>
    <row r="45" spans="1:56" x14ac:dyDescent="0.25">
      <c r="A45" s="37"/>
      <c r="C45" s="109"/>
      <c r="H45" s="95"/>
      <c r="L45" s="58"/>
      <c r="O45" s="57"/>
      <c r="P45" s="58"/>
      <c r="Q45" s="52"/>
      <c r="R45" s="57"/>
      <c r="S45" s="57"/>
      <c r="T45" s="58"/>
      <c r="U45" s="52"/>
      <c r="V45" s="57"/>
      <c r="W45" s="57"/>
      <c r="X45" s="58"/>
      <c r="Y45" s="52"/>
      <c r="Z45" s="57"/>
      <c r="AA45" s="57"/>
      <c r="AB45" s="58"/>
      <c r="AC45" s="52"/>
      <c r="AD45" s="110"/>
      <c r="AE45" s="57"/>
      <c r="AF45" s="58"/>
      <c r="AH45" s="257"/>
      <c r="AJ45" s="101">
        <v>6736</v>
      </c>
      <c r="AK45" s="12" t="s">
        <v>133</v>
      </c>
      <c r="AL45" s="102">
        <v>8</v>
      </c>
      <c r="AM45" s="12"/>
    </row>
    <row r="46" spans="1:56" x14ac:dyDescent="0.25">
      <c r="A46" s="37"/>
      <c r="C46" s="109"/>
      <c r="D46" s="6" t="s">
        <v>26</v>
      </c>
      <c r="H46" s="95"/>
      <c r="L46" s="58"/>
      <c r="O46" s="57"/>
      <c r="P46" s="58"/>
      <c r="Q46" s="52"/>
      <c r="R46" s="57"/>
      <c r="S46" s="57"/>
      <c r="T46" s="58"/>
      <c r="U46" s="52"/>
      <c r="V46" s="57"/>
      <c r="W46" s="57"/>
      <c r="X46" s="58"/>
      <c r="Y46" s="52"/>
      <c r="Z46" s="57"/>
      <c r="AA46" s="57"/>
      <c r="AB46" s="58"/>
      <c r="AC46" s="52"/>
      <c r="AD46" s="110"/>
      <c r="AE46" s="57"/>
      <c r="AF46" s="58"/>
      <c r="AJ46" s="101">
        <v>7527</v>
      </c>
      <c r="AK46" s="12" t="s">
        <v>133</v>
      </c>
      <c r="AL46" s="102" t="s">
        <v>137</v>
      </c>
      <c r="AM46" s="12"/>
    </row>
    <row r="47" spans="1:56" x14ac:dyDescent="0.25">
      <c r="A47" s="37"/>
      <c r="C47" s="109"/>
      <c r="D47" s="56" t="s">
        <v>139</v>
      </c>
      <c r="H47" s="95"/>
      <c r="J47" s="57">
        <v>0</v>
      </c>
      <c r="N47" s="57">
        <v>0</v>
      </c>
      <c r="O47" s="57"/>
      <c r="Q47" s="52"/>
      <c r="R47" s="57">
        <v>0</v>
      </c>
      <c r="S47" s="57"/>
      <c r="T47" s="57"/>
      <c r="U47" s="52"/>
      <c r="V47" s="57"/>
      <c r="W47" s="57"/>
      <c r="X47" s="57"/>
      <c r="Y47" s="52"/>
      <c r="Z47" s="57"/>
      <c r="AA47" s="57"/>
      <c r="AB47" s="57"/>
      <c r="AC47" s="52"/>
      <c r="AD47" s="110">
        <f>J47+N47+R47</f>
        <v>0</v>
      </c>
      <c r="AE47" s="57"/>
      <c r="AF47" s="58"/>
      <c r="AH47" s="257"/>
      <c r="AJ47" s="186">
        <v>3498</v>
      </c>
      <c r="AK47" s="188" t="s">
        <v>134</v>
      </c>
      <c r="AL47" s="189">
        <v>3</v>
      </c>
      <c r="AM47" s="12"/>
    </row>
    <row r="48" spans="1:56" x14ac:dyDescent="0.25">
      <c r="A48" s="37"/>
      <c r="C48" s="109"/>
      <c r="D48" s="56" t="s">
        <v>140</v>
      </c>
      <c r="H48" s="95"/>
      <c r="J48" s="57">
        <v>0</v>
      </c>
      <c r="N48" s="57">
        <v>0</v>
      </c>
      <c r="O48" s="57"/>
      <c r="Q48" s="52"/>
      <c r="R48" s="57">
        <v>0</v>
      </c>
      <c r="S48" s="57"/>
      <c r="T48" s="57"/>
      <c r="U48" s="52"/>
      <c r="V48" s="57"/>
      <c r="W48" s="57"/>
      <c r="X48" s="57"/>
      <c r="Y48" s="52"/>
      <c r="Z48" s="57"/>
      <c r="AA48" s="57"/>
      <c r="AB48" s="57"/>
      <c r="AC48" s="52"/>
      <c r="AD48" s="110">
        <f t="shared" ref="AD48:AD50" si="10">J48+N48+R48</f>
        <v>0</v>
      </c>
      <c r="AE48" s="57"/>
      <c r="AF48" s="58"/>
      <c r="AH48" s="257"/>
      <c r="AJ48" s="186">
        <v>4528</v>
      </c>
      <c r="AK48" s="188" t="s">
        <v>134</v>
      </c>
      <c r="AL48" s="189">
        <v>4</v>
      </c>
      <c r="AM48" s="12"/>
    </row>
    <row r="49" spans="1:39" x14ac:dyDescent="0.25">
      <c r="A49" s="37"/>
      <c r="C49" s="109"/>
      <c r="D49" s="56" t="s">
        <v>202</v>
      </c>
      <c r="H49" s="95"/>
      <c r="J49" s="57">
        <v>0</v>
      </c>
      <c r="N49" s="57">
        <v>0</v>
      </c>
      <c r="O49" s="57"/>
      <c r="Q49" s="52"/>
      <c r="R49" s="57">
        <v>0</v>
      </c>
      <c r="S49" s="57"/>
      <c r="T49" s="57"/>
      <c r="U49" s="52"/>
      <c r="V49" s="57"/>
      <c r="W49" s="57"/>
      <c r="X49" s="57"/>
      <c r="Y49" s="52"/>
      <c r="Z49" s="57"/>
      <c r="AA49" s="57"/>
      <c r="AB49" s="57"/>
      <c r="AC49" s="52"/>
      <c r="AD49" s="110">
        <f t="shared" si="10"/>
        <v>0</v>
      </c>
      <c r="AE49" s="57"/>
      <c r="AF49" s="58"/>
      <c r="AH49" s="257"/>
      <c r="AJ49" s="186">
        <v>5558</v>
      </c>
      <c r="AK49" s="188" t="s">
        <v>134</v>
      </c>
      <c r="AL49" s="189">
        <v>5</v>
      </c>
      <c r="AM49" s="12"/>
    </row>
    <row r="50" spans="1:39" x14ac:dyDescent="0.25">
      <c r="A50" s="37"/>
      <c r="C50" s="109"/>
      <c r="D50" s="56" t="s">
        <v>203</v>
      </c>
      <c r="H50" s="95"/>
      <c r="J50" s="57">
        <v>0</v>
      </c>
      <c r="N50" s="57">
        <v>0</v>
      </c>
      <c r="O50" s="57"/>
      <c r="Q50" s="52"/>
      <c r="R50" s="57">
        <v>0</v>
      </c>
      <c r="S50" s="57"/>
      <c r="T50" s="57"/>
      <c r="U50" s="52"/>
      <c r="V50" s="57"/>
      <c r="W50" s="57"/>
      <c r="X50" s="57"/>
      <c r="Y50" s="52"/>
      <c r="Z50" s="57"/>
      <c r="AA50" s="57"/>
      <c r="AB50" s="57"/>
      <c r="AC50" s="52"/>
      <c r="AD50" s="110">
        <f t="shared" si="10"/>
        <v>0</v>
      </c>
      <c r="AE50" s="57"/>
      <c r="AF50" s="58"/>
      <c r="AH50" s="257"/>
      <c r="AJ50" s="186">
        <v>6588</v>
      </c>
      <c r="AK50" s="188" t="s">
        <v>134</v>
      </c>
      <c r="AL50" s="189">
        <v>6</v>
      </c>
      <c r="AM50" s="12"/>
    </row>
    <row r="51" spans="1:39" ht="11.25" customHeight="1" x14ac:dyDescent="0.25">
      <c r="A51" s="37"/>
      <c r="C51" s="109"/>
      <c r="H51" s="155" t="s">
        <v>148</v>
      </c>
      <c r="J51" s="155">
        <f>J47+J48+J49+J50</f>
        <v>0</v>
      </c>
      <c r="K51" s="155"/>
      <c r="L51" s="155"/>
      <c r="M51" s="155"/>
      <c r="N51" s="155">
        <f>N47+N48+N49+N50</f>
        <v>0</v>
      </c>
      <c r="O51" s="155"/>
      <c r="P51" s="155"/>
      <c r="Q51" s="160"/>
      <c r="R51" s="155">
        <f>R47+R48+R49+R50</f>
        <v>0</v>
      </c>
      <c r="S51" s="155"/>
      <c r="T51" s="155"/>
      <c r="U51" s="160"/>
      <c r="V51" s="155"/>
      <c r="W51" s="155"/>
      <c r="X51" s="155"/>
      <c r="Y51" s="160"/>
      <c r="Z51" s="155"/>
      <c r="AA51" s="155"/>
      <c r="AB51" s="155"/>
      <c r="AC51" s="160"/>
      <c r="AD51" s="165">
        <f>J51+N51+R51</f>
        <v>0</v>
      </c>
      <c r="AE51" s="57"/>
      <c r="AF51" s="58"/>
      <c r="AH51" s="257"/>
      <c r="AJ51" s="186">
        <v>7618</v>
      </c>
      <c r="AK51" s="188" t="s">
        <v>134</v>
      </c>
      <c r="AL51" s="189">
        <v>7</v>
      </c>
      <c r="AM51" s="12"/>
    </row>
    <row r="52" spans="1:39" x14ac:dyDescent="0.25">
      <c r="A52" s="37"/>
      <c r="C52" s="109"/>
      <c r="H52" s="305" t="s">
        <v>26</v>
      </c>
      <c r="I52" s="90"/>
      <c r="J52" s="90">
        <v>0</v>
      </c>
      <c r="K52" s="90"/>
      <c r="L52" s="91"/>
      <c r="M52" s="90"/>
      <c r="N52" s="90">
        <v>0</v>
      </c>
      <c r="O52" s="92"/>
      <c r="P52" s="91"/>
      <c r="Q52" s="92"/>
      <c r="R52" s="92">
        <v>0</v>
      </c>
      <c r="S52" s="92"/>
      <c r="T52" s="138"/>
      <c r="U52" s="92"/>
      <c r="V52" s="92"/>
      <c r="W52" s="92"/>
      <c r="X52" s="138"/>
      <c r="Y52" s="92"/>
      <c r="Z52" s="92"/>
      <c r="AA52" s="92"/>
      <c r="AB52" s="138"/>
      <c r="AC52" s="92"/>
      <c r="AD52" s="117">
        <f>J52+N52+R52</f>
        <v>0</v>
      </c>
      <c r="AF52" s="34"/>
      <c r="AH52" s="255" t="s">
        <v>172</v>
      </c>
      <c r="AJ52" s="186">
        <v>8648</v>
      </c>
      <c r="AK52" s="188" t="s">
        <v>134</v>
      </c>
      <c r="AL52" s="189">
        <v>8</v>
      </c>
      <c r="AM52" s="12"/>
    </row>
    <row r="53" spans="1:39" x14ac:dyDescent="0.25">
      <c r="A53" s="37"/>
      <c r="C53" s="109"/>
      <c r="H53" s="95"/>
      <c r="L53" s="58"/>
      <c r="O53" s="52"/>
      <c r="P53" s="58"/>
      <c r="Q53" s="52"/>
      <c r="R53" s="52"/>
      <c r="S53" s="52"/>
      <c r="T53" s="31"/>
      <c r="U53" s="52"/>
      <c r="V53" s="52"/>
      <c r="W53" s="52"/>
      <c r="X53" s="31"/>
      <c r="Y53" s="52"/>
      <c r="Z53" s="52"/>
      <c r="AA53" s="52"/>
      <c r="AB53" s="31"/>
      <c r="AC53" s="52"/>
      <c r="AD53" s="110"/>
      <c r="AF53" s="34"/>
      <c r="AJ53" s="190">
        <v>9678</v>
      </c>
      <c r="AK53" s="192" t="s">
        <v>134</v>
      </c>
      <c r="AL53" s="193" t="s">
        <v>137</v>
      </c>
      <c r="AM53" s="12"/>
    </row>
    <row r="54" spans="1:39" ht="12" customHeight="1" x14ac:dyDescent="0.25">
      <c r="A54" s="37"/>
      <c r="C54" s="109"/>
      <c r="H54" s="171" t="s">
        <v>211</v>
      </c>
      <c r="I54" s="18"/>
      <c r="J54" s="276">
        <f>J51+J43+J36</f>
        <v>0</v>
      </c>
      <c r="K54" s="43"/>
      <c r="L54" s="44"/>
      <c r="M54" s="43"/>
      <c r="N54" s="276">
        <f>N51+N43+N36</f>
        <v>0</v>
      </c>
      <c r="O54" s="53"/>
      <c r="P54" s="44"/>
      <c r="Q54" s="53"/>
      <c r="R54" s="276">
        <f>R51+R43+R36</f>
        <v>0</v>
      </c>
      <c r="S54" s="53"/>
      <c r="T54" s="277"/>
      <c r="U54" s="53"/>
      <c r="V54" s="53"/>
      <c r="W54" s="53"/>
      <c r="X54" s="277"/>
      <c r="Y54" s="53"/>
      <c r="Z54" s="53"/>
      <c r="AA54" s="53"/>
      <c r="AB54" s="277"/>
      <c r="AC54" s="53"/>
      <c r="AD54" s="278">
        <f>J54+N54+R54</f>
        <v>0</v>
      </c>
      <c r="AF54" s="34"/>
    </row>
    <row r="55" spans="1:39" ht="12" customHeight="1" x14ac:dyDescent="0.25">
      <c r="A55" s="37"/>
      <c r="C55" s="109"/>
      <c r="E55" s="442"/>
      <c r="F55" s="443"/>
      <c r="G55" s="443"/>
      <c r="H55" s="444" t="s">
        <v>210</v>
      </c>
      <c r="I55" s="18"/>
      <c r="J55" s="276">
        <f>J37+J44+J52</f>
        <v>0</v>
      </c>
      <c r="K55" s="43"/>
      <c r="L55" s="44"/>
      <c r="M55" s="43"/>
      <c r="N55" s="276">
        <f>N37+N44+N52</f>
        <v>0</v>
      </c>
      <c r="O55" s="53"/>
      <c r="P55" s="44"/>
      <c r="Q55" s="53"/>
      <c r="R55" s="276">
        <f>R37+R44+R52</f>
        <v>0</v>
      </c>
      <c r="S55" s="53"/>
      <c r="T55" s="277"/>
      <c r="U55" s="53"/>
      <c r="V55" s="53"/>
      <c r="W55" s="53"/>
      <c r="X55" s="277"/>
      <c r="Y55" s="53"/>
      <c r="Z55" s="53"/>
      <c r="AA55" s="53"/>
      <c r="AB55" s="277"/>
      <c r="AC55" s="53"/>
      <c r="AD55" s="278">
        <f>J55+N55+R55</f>
        <v>0</v>
      </c>
      <c r="AF55" s="34"/>
      <c r="AH55" s="445" t="s">
        <v>213</v>
      </c>
      <c r="AI55" s="446"/>
      <c r="AJ55" s="447"/>
    </row>
    <row r="56" spans="1:39" ht="16.5" thickBot="1" x14ac:dyDescent="0.3">
      <c r="A56" s="37" t="s">
        <v>108</v>
      </c>
      <c r="C56" s="121" t="s">
        <v>161</v>
      </c>
      <c r="D56" s="122"/>
      <c r="E56" s="122"/>
      <c r="F56" s="123"/>
      <c r="G56" s="123"/>
      <c r="H56" s="124"/>
      <c r="I56" s="124"/>
      <c r="J56" s="323">
        <v>10000</v>
      </c>
      <c r="K56" s="323"/>
      <c r="L56" s="324"/>
      <c r="M56" s="323"/>
      <c r="N56" s="323">
        <v>10000</v>
      </c>
      <c r="O56" s="325"/>
      <c r="P56" s="324"/>
      <c r="Q56" s="325"/>
      <c r="R56" s="325">
        <v>10000</v>
      </c>
      <c r="S56" s="325"/>
      <c r="T56" s="326"/>
      <c r="U56" s="325"/>
      <c r="V56" s="325"/>
      <c r="W56" s="325"/>
      <c r="X56" s="326"/>
      <c r="Y56" s="325"/>
      <c r="Z56" s="325"/>
      <c r="AA56" s="325"/>
      <c r="AB56" s="326"/>
      <c r="AC56" s="325"/>
      <c r="AD56" s="327">
        <f>J56+N56+R56</f>
        <v>30000</v>
      </c>
      <c r="AF56" s="34"/>
      <c r="AH56" s="21" t="s">
        <v>169</v>
      </c>
    </row>
    <row r="57" spans="1:39" ht="16.5" thickTop="1" x14ac:dyDescent="0.25">
      <c r="L57" s="58"/>
      <c r="O57" s="52"/>
      <c r="P57" s="58"/>
      <c r="Q57" s="52"/>
      <c r="R57" s="52"/>
      <c r="S57" s="52"/>
      <c r="T57" s="31"/>
      <c r="U57" s="52"/>
      <c r="V57" s="52"/>
      <c r="W57" s="52"/>
      <c r="X57" s="31"/>
      <c r="Y57" s="52"/>
      <c r="Z57" s="52"/>
      <c r="AA57" s="52"/>
      <c r="AB57" s="31"/>
      <c r="AC57" s="52"/>
      <c r="AD57" s="57"/>
      <c r="AF57" s="34"/>
    </row>
    <row r="58" spans="1:39" x14ac:dyDescent="0.25">
      <c r="B58" s="6"/>
      <c r="C58" s="6" t="s">
        <v>174</v>
      </c>
      <c r="J58" s="5">
        <f>J25+J56</f>
        <v>50000</v>
      </c>
      <c r="K58" s="5"/>
      <c r="L58" s="27" t="e">
        <f>L25+#REF!+#REF!+L37+#REF!+L44</f>
        <v>#REF!</v>
      </c>
      <c r="M58" s="5"/>
      <c r="N58" s="5">
        <f>N25+N56</f>
        <v>50000</v>
      </c>
      <c r="O58" s="3"/>
      <c r="P58" s="27" t="e">
        <f>P25+#REF!+#REF!+P37+#REF!+P44</f>
        <v>#REF!</v>
      </c>
      <c r="Q58" s="3"/>
      <c r="R58" s="5">
        <f>R25+R56</f>
        <v>50000</v>
      </c>
      <c r="S58" s="52"/>
      <c r="T58" s="27" t="e">
        <f>T25+#REF!+#REF!+T37+#REF!+T44</f>
        <v>#REF!</v>
      </c>
      <c r="U58" s="52"/>
      <c r="V58" s="5" t="e">
        <f>V25+#REF!+#REF!+V37+#REF!+V44</f>
        <v>#REF!</v>
      </c>
      <c r="W58" s="52"/>
      <c r="X58" s="27" t="e">
        <f>X25+#REF!+#REF!+X37+#REF!+X44</f>
        <v>#REF!</v>
      </c>
      <c r="Y58" s="52"/>
      <c r="Z58" s="5" t="e">
        <f>Z25+#REF!+#REF!+Z37+#REF!+Z44</f>
        <v>#REF!</v>
      </c>
      <c r="AA58" s="52"/>
      <c r="AB58" s="27" t="e">
        <f>AB25+#REF!+#REF!+AB37+#REF!+AB44</f>
        <v>#REF!</v>
      </c>
      <c r="AC58" s="52"/>
      <c r="AD58" s="5">
        <f>J58+N58+R58</f>
        <v>150000</v>
      </c>
      <c r="AE58" s="5"/>
      <c r="AF58" s="27" t="e">
        <f>L58+P58+T58+X58+AB58</f>
        <v>#REF!</v>
      </c>
      <c r="AH58" s="257" t="s">
        <v>175</v>
      </c>
      <c r="AJ58" s="9"/>
    </row>
    <row r="59" spans="1:39" x14ac:dyDescent="0.25">
      <c r="C59" s="15"/>
      <c r="D59" s="15"/>
      <c r="E59" s="15"/>
      <c r="F59" s="16"/>
      <c r="G59" s="16"/>
      <c r="H59" s="17"/>
      <c r="I59" s="17"/>
      <c r="J59" s="17"/>
      <c r="K59" s="17"/>
      <c r="L59" s="28"/>
      <c r="M59" s="17"/>
      <c r="N59" s="17"/>
      <c r="O59" s="17"/>
      <c r="P59" s="28"/>
      <c r="Q59" s="16"/>
      <c r="R59" s="17"/>
      <c r="S59" s="17"/>
      <c r="T59" s="28"/>
      <c r="U59" s="16"/>
      <c r="V59" s="17"/>
      <c r="W59" s="17"/>
      <c r="X59" s="28"/>
      <c r="Y59" s="16"/>
      <c r="Z59" s="17"/>
      <c r="AA59" s="17"/>
      <c r="AB59" s="28"/>
      <c r="AC59" s="16"/>
      <c r="AD59" s="17"/>
      <c r="AE59" s="17"/>
      <c r="AF59" s="28"/>
    </row>
    <row r="60" spans="1:39" x14ac:dyDescent="0.25">
      <c r="B60" s="6"/>
      <c r="C60" s="6" t="s">
        <v>84</v>
      </c>
      <c r="H60" s="95"/>
      <c r="J60" s="20"/>
      <c r="L60" s="58"/>
      <c r="N60" s="20"/>
      <c r="O60" s="52"/>
      <c r="P60" s="58"/>
      <c r="Q60" s="52"/>
      <c r="R60" s="20"/>
      <c r="S60" s="52"/>
      <c r="T60" s="31"/>
      <c r="U60" s="52"/>
      <c r="V60" s="57"/>
      <c r="W60" s="52"/>
      <c r="X60" s="31"/>
      <c r="Y60" s="52"/>
      <c r="Z60" s="57"/>
      <c r="AA60" s="52"/>
      <c r="AB60" s="31"/>
      <c r="AC60" s="52"/>
      <c r="AD60" s="57"/>
      <c r="AF60" s="34"/>
    </row>
    <row r="61" spans="1:39" x14ac:dyDescent="0.25">
      <c r="B61" s="9"/>
      <c r="C61" s="299" t="s">
        <v>212</v>
      </c>
      <c r="H61" s="313">
        <v>0</v>
      </c>
      <c r="J61" s="7">
        <v>0</v>
      </c>
      <c r="L61" s="29" t="e">
        <f>#REF!*#REF!</f>
        <v>#REF!</v>
      </c>
      <c r="N61" s="7">
        <v>0</v>
      </c>
      <c r="O61" s="7"/>
      <c r="P61" s="29" t="e">
        <f>#REF!*#REF!</f>
        <v>#REF!</v>
      </c>
      <c r="Q61" s="7"/>
      <c r="R61" s="7">
        <v>0</v>
      </c>
      <c r="S61" s="52"/>
      <c r="T61" s="29" t="e">
        <f>#REF!*#REF!</f>
        <v>#REF!</v>
      </c>
      <c r="U61" s="52"/>
      <c r="V61" s="7" t="e">
        <f>#REF!*#REF!</f>
        <v>#REF!</v>
      </c>
      <c r="W61" s="52"/>
      <c r="X61" s="29" t="e">
        <f>#REF!*#REF!</f>
        <v>#REF!</v>
      </c>
      <c r="Y61" s="52"/>
      <c r="Z61" s="7" t="e">
        <f>#REF!*#REF!</f>
        <v>#REF!</v>
      </c>
      <c r="AA61" s="52"/>
      <c r="AB61" s="29" t="e">
        <f>#REF!*#REF!</f>
        <v>#REF!</v>
      </c>
      <c r="AC61" s="52"/>
      <c r="AD61" s="57">
        <v>0</v>
      </c>
      <c r="AE61" s="57"/>
      <c r="AF61" s="58" t="e">
        <f>L61+P61+T61+X61+AB61</f>
        <v>#REF!</v>
      </c>
      <c r="AH61" s="9" t="s">
        <v>209</v>
      </c>
    </row>
    <row r="62" spans="1:39" ht="7.5" customHeight="1" x14ac:dyDescent="0.25">
      <c r="C62" s="9"/>
      <c r="H62" s="9"/>
      <c r="I62" s="9"/>
      <c r="J62" s="52"/>
      <c r="K62" s="52"/>
      <c r="L62" s="31"/>
      <c r="M62" s="52"/>
      <c r="N62" s="52"/>
      <c r="O62" s="52"/>
      <c r="P62" s="31"/>
      <c r="Q62" s="52"/>
      <c r="R62" s="52"/>
      <c r="S62" s="52"/>
      <c r="T62" s="31"/>
      <c r="U62" s="52"/>
      <c r="V62" s="52"/>
      <c r="W62" s="52"/>
      <c r="X62" s="31"/>
      <c r="Y62" s="52"/>
      <c r="Z62" s="52"/>
      <c r="AA62" s="52"/>
      <c r="AB62" s="31"/>
      <c r="AC62" s="52"/>
      <c r="AD62" s="50"/>
      <c r="AE62" s="9"/>
      <c r="AF62" s="32"/>
    </row>
    <row r="63" spans="1:39" x14ac:dyDescent="0.25">
      <c r="B63" s="6"/>
      <c r="C63" s="6" t="s">
        <v>9</v>
      </c>
      <c r="J63" s="57">
        <f>J58+J61</f>
        <v>50000</v>
      </c>
      <c r="L63" s="58" t="e">
        <f>L58+L61</f>
        <v>#REF!</v>
      </c>
      <c r="N63" s="57">
        <f>N58+N61</f>
        <v>50000</v>
      </c>
      <c r="O63" s="52"/>
      <c r="P63" s="58" t="e">
        <f>P58+P61</f>
        <v>#REF!</v>
      </c>
      <c r="Q63" s="52"/>
      <c r="R63" s="57">
        <f>R58+R61</f>
        <v>50000</v>
      </c>
      <c r="S63" s="57"/>
      <c r="T63" s="58" t="e">
        <f>T58+T61</f>
        <v>#REF!</v>
      </c>
      <c r="U63" s="57"/>
      <c r="V63" s="57" t="e">
        <f>V58+V61</f>
        <v>#REF!</v>
      </c>
      <c r="W63" s="57"/>
      <c r="X63" s="58" t="e">
        <f>X58+X61</f>
        <v>#REF!</v>
      </c>
      <c r="Y63" s="57"/>
      <c r="Z63" s="57" t="e">
        <f>Z58+Z61</f>
        <v>#REF!</v>
      </c>
      <c r="AA63" s="57"/>
      <c r="AB63" s="58" t="e">
        <f>AB58+AB61</f>
        <v>#REF!</v>
      </c>
      <c r="AC63" s="57"/>
      <c r="AD63" s="57">
        <f>J63+N63+R63</f>
        <v>150000</v>
      </c>
      <c r="AE63" s="57"/>
      <c r="AF63" s="58" t="e">
        <f>L63+P63+T63+X63+AB63</f>
        <v>#REF!</v>
      </c>
    </row>
    <row r="64" spans="1:39" x14ac:dyDescent="0.25">
      <c r="B64" s="6"/>
      <c r="C64" s="6"/>
      <c r="L64" s="58"/>
      <c r="O64" s="52"/>
      <c r="P64" s="58"/>
      <c r="Q64" s="52"/>
      <c r="R64" s="52"/>
      <c r="S64" s="52"/>
      <c r="T64" s="31"/>
      <c r="U64" s="52"/>
      <c r="V64" s="52"/>
      <c r="W64" s="52"/>
      <c r="X64" s="31"/>
      <c r="Y64" s="52"/>
      <c r="Z64" s="52"/>
      <c r="AA64" s="52"/>
      <c r="AB64" s="31"/>
      <c r="AC64" s="52"/>
      <c r="AD64" s="57"/>
      <c r="AF64" s="34"/>
      <c r="AH64" s="275"/>
    </row>
    <row r="65" spans="2:34" x14ac:dyDescent="0.25">
      <c r="C65" s="6" t="s">
        <v>78</v>
      </c>
      <c r="F65" s="54">
        <f>AD63</f>
        <v>150000</v>
      </c>
      <c r="L65" s="76" t="e">
        <f>L63+P63+T63+X63+AB63</f>
        <v>#REF!</v>
      </c>
      <c r="N65" s="52"/>
      <c r="O65" s="52"/>
      <c r="P65" s="31"/>
      <c r="Q65" s="52"/>
      <c r="R65" s="52"/>
      <c r="S65" s="52"/>
      <c r="T65" s="31"/>
      <c r="U65" s="52"/>
      <c r="V65" s="52"/>
      <c r="W65" s="52"/>
      <c r="X65" s="31"/>
      <c r="Y65" s="52"/>
      <c r="Z65" s="52"/>
      <c r="AA65" s="52"/>
      <c r="AB65" s="31"/>
      <c r="AC65" s="52"/>
      <c r="AD65" s="57"/>
      <c r="AF65" s="34"/>
      <c r="AH65" s="52"/>
    </row>
    <row r="66" spans="2:34" x14ac:dyDescent="0.25">
      <c r="B66" s="8" t="s">
        <v>226</v>
      </c>
      <c r="E66" s="38"/>
      <c r="G66" s="382"/>
      <c r="H66" s="382"/>
      <c r="I66" s="449" t="s">
        <v>205</v>
      </c>
      <c r="J66" s="449"/>
      <c r="K66" s="449"/>
      <c r="L66" s="449"/>
      <c r="M66" s="449"/>
      <c r="N66" s="449"/>
      <c r="O66" s="449"/>
      <c r="P66" s="449"/>
      <c r="Q66" s="449"/>
      <c r="R66" s="449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</row>
    <row r="67" spans="2:34" x14ac:dyDescent="0.25">
      <c r="H67" s="9"/>
      <c r="I67" s="315"/>
      <c r="J67" s="379" t="s">
        <v>207</v>
      </c>
      <c r="K67" s="315"/>
      <c r="L67" s="316"/>
      <c r="M67" s="316"/>
      <c r="N67" s="316"/>
      <c r="O67" s="315"/>
      <c r="P67" s="316"/>
      <c r="Q67" s="315"/>
      <c r="R67" s="315"/>
      <c r="S67" s="315"/>
      <c r="T67" s="315"/>
      <c r="U67" s="315"/>
      <c r="V67" s="315"/>
      <c r="W67" s="315"/>
      <c r="X67" s="315"/>
      <c r="Y67" s="315"/>
      <c r="Z67" s="315"/>
    </row>
    <row r="68" spans="2:34" x14ac:dyDescent="0.25">
      <c r="H68" s="9"/>
      <c r="I68" s="315"/>
      <c r="J68" s="380" t="s">
        <v>206</v>
      </c>
      <c r="K68" s="315"/>
      <c r="L68" s="316"/>
      <c r="M68" s="316"/>
      <c r="N68" s="316"/>
      <c r="O68" s="315"/>
      <c r="P68" s="316"/>
      <c r="Q68" s="315"/>
      <c r="R68" s="315"/>
      <c r="S68" s="315"/>
      <c r="T68" s="315"/>
      <c r="U68" s="315"/>
      <c r="V68" s="315"/>
      <c r="W68" s="315"/>
      <c r="X68" s="315"/>
      <c r="Y68" s="315"/>
      <c r="Z68" s="315"/>
    </row>
    <row r="69" spans="2:34" x14ac:dyDescent="0.25">
      <c r="H69" s="9"/>
      <c r="I69" s="315"/>
      <c r="J69" s="381" t="s">
        <v>121</v>
      </c>
      <c r="K69" s="315"/>
      <c r="L69" s="316"/>
      <c r="M69" s="316"/>
      <c r="N69" s="316"/>
      <c r="O69" s="315"/>
      <c r="P69" s="316"/>
      <c r="Q69" s="315"/>
      <c r="R69" s="314"/>
      <c r="S69" s="315"/>
      <c r="T69" s="315"/>
      <c r="U69" s="315"/>
      <c r="V69" s="315"/>
      <c r="W69" s="315"/>
      <c r="X69" s="315"/>
      <c r="Y69" s="315"/>
      <c r="Z69" s="315"/>
      <c r="AD69" s="57"/>
    </row>
    <row r="70" spans="2:34" x14ac:dyDescent="0.25">
      <c r="H70" s="9"/>
      <c r="I70" s="315"/>
      <c r="J70" s="381" t="s">
        <v>120</v>
      </c>
      <c r="K70" s="315"/>
      <c r="L70" s="316"/>
      <c r="M70" s="316"/>
      <c r="N70" s="316"/>
      <c r="O70" s="315"/>
      <c r="P70" s="316"/>
      <c r="Q70" s="315"/>
      <c r="R70" s="314"/>
      <c r="S70" s="315"/>
      <c r="T70" s="315"/>
      <c r="U70" s="315"/>
      <c r="V70" s="315"/>
      <c r="W70" s="315"/>
      <c r="X70" s="315"/>
      <c r="Y70" s="315"/>
      <c r="Z70" s="315"/>
      <c r="AD70" s="57"/>
    </row>
    <row r="71" spans="2:34" x14ac:dyDescent="0.25">
      <c r="H71" s="9"/>
      <c r="I71" s="315"/>
      <c r="J71" s="380" t="s">
        <v>119</v>
      </c>
      <c r="K71" s="315"/>
      <c r="L71" s="316"/>
      <c r="M71" s="316"/>
      <c r="N71" s="316"/>
      <c r="O71" s="315"/>
      <c r="P71" s="316"/>
      <c r="Q71" s="315"/>
      <c r="R71" s="314"/>
      <c r="S71" s="315"/>
      <c r="T71" s="315"/>
      <c r="U71" s="315"/>
      <c r="V71" s="315"/>
      <c r="W71" s="315"/>
      <c r="X71" s="315"/>
      <c r="Y71" s="315"/>
      <c r="Z71" s="315"/>
      <c r="AD71" s="57"/>
    </row>
    <row r="72" spans="2:34" x14ac:dyDescent="0.25">
      <c r="H72" s="9"/>
      <c r="I72" s="315"/>
      <c r="J72" s="380" t="s">
        <v>138</v>
      </c>
      <c r="K72" s="315"/>
      <c r="L72" s="316"/>
      <c r="M72" s="316"/>
      <c r="N72" s="316"/>
      <c r="O72" s="315"/>
      <c r="P72" s="316"/>
      <c r="Q72" s="315"/>
      <c r="R72" s="314"/>
      <c r="S72" s="315"/>
      <c r="T72" s="315"/>
      <c r="U72" s="315"/>
      <c r="V72" s="315"/>
      <c r="W72" s="315"/>
      <c r="X72" s="315"/>
      <c r="Y72" s="315"/>
      <c r="Z72" s="315"/>
      <c r="AD72" s="57"/>
    </row>
    <row r="73" spans="2:34" x14ac:dyDescent="0.25">
      <c r="H73" s="233"/>
      <c r="I73" s="9"/>
      <c r="J73" s="52"/>
      <c r="K73" s="9"/>
      <c r="S73" s="315"/>
      <c r="T73" s="315"/>
      <c r="U73" s="315"/>
      <c r="V73" s="315"/>
      <c r="W73" s="315"/>
      <c r="X73" s="315"/>
      <c r="Y73" s="315"/>
      <c r="Z73" s="315"/>
      <c r="AD73" s="57"/>
    </row>
    <row r="74" spans="2:34" x14ac:dyDescent="0.25">
      <c r="H74" s="9"/>
      <c r="I74" s="9"/>
      <c r="J74" s="9"/>
      <c r="K74" s="9"/>
    </row>
    <row r="75" spans="2:34" x14ac:dyDescent="0.25">
      <c r="H75" s="9"/>
      <c r="I75" s="9"/>
      <c r="J75" s="9"/>
      <c r="K75" s="9"/>
    </row>
    <row r="76" spans="2:34" x14ac:dyDescent="0.25">
      <c r="H76" s="9"/>
      <c r="I76" s="9"/>
      <c r="J76" s="9"/>
      <c r="K76" s="9"/>
    </row>
    <row r="77" spans="2:34" x14ac:dyDescent="0.25">
      <c r="H77" s="9"/>
      <c r="I77" s="9"/>
      <c r="J77" s="9"/>
      <c r="K77" s="9"/>
    </row>
    <row r="78" spans="2:34" x14ac:dyDescent="0.25">
      <c r="H78" s="9"/>
      <c r="I78" s="9"/>
      <c r="J78" s="9"/>
      <c r="K78" s="9"/>
    </row>
    <row r="79" spans="2:34" x14ac:dyDescent="0.25">
      <c r="D79" s="89"/>
      <c r="E79" s="38"/>
      <c r="F79" s="9"/>
      <c r="G79" s="9"/>
      <c r="H79" s="9"/>
      <c r="I79" s="9"/>
      <c r="J79" s="9"/>
      <c r="K79" s="9"/>
    </row>
    <row r="80" spans="2:34" hidden="1" x14ac:dyDescent="0.25">
      <c r="D80" s="9" t="s">
        <v>101</v>
      </c>
      <c r="E80" s="9"/>
      <c r="F80" s="9"/>
      <c r="G80" s="9"/>
      <c r="H80" s="9"/>
      <c r="I80" s="9"/>
      <c r="J80" s="9"/>
      <c r="K80" s="9"/>
    </row>
    <row r="81" spans="4:11" hidden="1" x14ac:dyDescent="0.25">
      <c r="D81" s="9" t="s">
        <v>102</v>
      </c>
      <c r="E81" s="38"/>
      <c r="F81" s="9"/>
      <c r="G81" s="9"/>
      <c r="H81" s="9"/>
      <c r="I81" s="9"/>
      <c r="J81" s="9"/>
      <c r="K81" s="9"/>
    </row>
    <row r="82" spans="4:11" x14ac:dyDescent="0.25">
      <c r="D82" s="9"/>
      <c r="E82" s="9"/>
      <c r="F82" s="9"/>
      <c r="G82" s="9"/>
      <c r="H82" s="9"/>
      <c r="I82" s="9"/>
      <c r="J82" s="9"/>
      <c r="K82" s="9"/>
    </row>
    <row r="83" spans="4:11" x14ac:dyDescent="0.25">
      <c r="D83" s="9"/>
      <c r="E83" s="38"/>
      <c r="F83" s="9"/>
      <c r="G83" s="9"/>
      <c r="H83" s="9"/>
      <c r="I83" s="9"/>
      <c r="J83" s="9"/>
      <c r="K83" s="9"/>
    </row>
    <row r="84" spans="4:11" x14ac:dyDescent="0.25">
      <c r="D84" s="9"/>
      <c r="E84" s="9"/>
      <c r="F84" s="9"/>
      <c r="G84" s="9"/>
      <c r="H84" s="9"/>
      <c r="I84" s="9"/>
      <c r="J84" s="9"/>
      <c r="K84" s="9"/>
    </row>
    <row r="85" spans="4:11" x14ac:dyDescent="0.25">
      <c r="D85" s="9"/>
      <c r="E85" s="38"/>
      <c r="F85" s="9"/>
      <c r="G85" s="9"/>
      <c r="H85" s="9"/>
      <c r="I85" s="9"/>
      <c r="J85" s="9"/>
      <c r="K85" s="9"/>
    </row>
    <row r="86" spans="4:11" x14ac:dyDescent="0.25">
      <c r="D86" s="9"/>
      <c r="E86" s="9"/>
      <c r="F86" s="9"/>
      <c r="G86" s="9"/>
      <c r="H86" s="9"/>
      <c r="I86" s="9"/>
      <c r="J86" s="9"/>
      <c r="K86" s="9"/>
    </row>
    <row r="87" spans="4:11" x14ac:dyDescent="0.25">
      <c r="D87" s="9"/>
      <c r="E87" s="9"/>
      <c r="F87" s="9"/>
      <c r="G87" s="9"/>
      <c r="H87" s="9"/>
      <c r="I87" s="9"/>
      <c r="J87" s="9"/>
      <c r="K87" s="9"/>
    </row>
    <row r="88" spans="4:11" x14ac:dyDescent="0.25">
      <c r="D88" s="9"/>
      <c r="E88" s="9"/>
      <c r="F88" s="9"/>
      <c r="G88" s="9"/>
      <c r="H88" s="9"/>
      <c r="I88" s="9"/>
      <c r="J88" s="9"/>
      <c r="K88" s="9"/>
    </row>
    <row r="89" spans="4:11" x14ac:dyDescent="0.25">
      <c r="D89" s="9"/>
      <c r="E89" s="9"/>
      <c r="F89" s="9"/>
      <c r="G89" s="9"/>
      <c r="H89" s="9"/>
      <c r="I89" s="9"/>
      <c r="J89" s="9"/>
      <c r="K89" s="9"/>
    </row>
    <row r="90" spans="4:11" x14ac:dyDescent="0.25">
      <c r="D90" s="9"/>
      <c r="E90" s="9"/>
      <c r="F90" s="9"/>
      <c r="G90" s="9"/>
      <c r="H90" s="9"/>
      <c r="I90" s="9"/>
      <c r="J90" s="9"/>
      <c r="K90" s="9"/>
    </row>
    <row r="91" spans="4:11" x14ac:dyDescent="0.25">
      <c r="D91" s="9"/>
      <c r="E91" s="9"/>
      <c r="F91" s="9"/>
      <c r="G91" s="9"/>
      <c r="H91" s="9"/>
      <c r="I91" s="9"/>
      <c r="J91" s="9"/>
      <c r="K91" s="9"/>
    </row>
    <row r="92" spans="4:11" x14ac:dyDescent="0.25">
      <c r="D92" s="9"/>
      <c r="E92" s="9"/>
      <c r="F92" s="9"/>
      <c r="G92" s="9"/>
      <c r="H92" s="9"/>
      <c r="I92" s="9"/>
      <c r="J92" s="9"/>
      <c r="K92" s="9"/>
    </row>
    <row r="93" spans="4:11" x14ac:dyDescent="0.25">
      <c r="D93" s="9"/>
      <c r="E93" s="9"/>
      <c r="F93" s="9"/>
      <c r="G93" s="9"/>
      <c r="H93" s="9"/>
      <c r="I93" s="9"/>
      <c r="J93" s="9"/>
      <c r="K93" s="9"/>
    </row>
    <row r="94" spans="4:11" x14ac:dyDescent="0.25">
      <c r="D94" s="9"/>
      <c r="E94" s="9"/>
      <c r="F94" s="9"/>
      <c r="G94" s="9"/>
      <c r="H94" s="9"/>
      <c r="I94" s="9"/>
      <c r="J94" s="9"/>
      <c r="K94" s="9"/>
    </row>
    <row r="95" spans="4:11" x14ac:dyDescent="0.25">
      <c r="D95" s="9"/>
      <c r="F95" s="9"/>
      <c r="G95" s="9"/>
      <c r="H95" s="9"/>
      <c r="I95" s="9"/>
      <c r="J95" s="9"/>
      <c r="K95" s="9"/>
    </row>
    <row r="96" spans="4:11" x14ac:dyDescent="0.25">
      <c r="D96" s="9"/>
      <c r="F96" s="9"/>
      <c r="G96" s="9"/>
      <c r="H96" s="9"/>
      <c r="I96" s="9"/>
      <c r="J96" s="9"/>
      <c r="K96" s="9"/>
    </row>
    <row r="97" spans="4:11" x14ac:dyDescent="0.25">
      <c r="D97" s="9"/>
      <c r="F97" s="9"/>
      <c r="G97" s="9"/>
      <c r="H97" s="9"/>
      <c r="I97" s="9"/>
      <c r="J97" s="9"/>
      <c r="K97" s="9"/>
    </row>
    <row r="98" spans="4:11" x14ac:dyDescent="0.25">
      <c r="D98" s="9"/>
      <c r="F98" s="9"/>
      <c r="G98" s="9"/>
      <c r="H98" s="9"/>
      <c r="I98" s="9"/>
      <c r="J98" s="9"/>
      <c r="K98" s="9"/>
    </row>
    <row r="99" spans="4:11" x14ac:dyDescent="0.25">
      <c r="D99" s="9"/>
      <c r="F99" s="61"/>
      <c r="G99" s="9"/>
      <c r="H99" s="9"/>
      <c r="I99" s="9"/>
      <c r="J99" s="9"/>
      <c r="K99" s="9"/>
    </row>
    <row r="100" spans="4:11" x14ac:dyDescent="0.25">
      <c r="D100" s="9"/>
      <c r="F100" s="61"/>
      <c r="G100" s="9"/>
      <c r="H100" s="9"/>
      <c r="I100" s="9"/>
      <c r="J100" s="9"/>
      <c r="K100" s="9"/>
    </row>
    <row r="101" spans="4:11" x14ac:dyDescent="0.25">
      <c r="D101" s="9"/>
      <c r="F101" s="61"/>
      <c r="G101" s="9"/>
      <c r="H101" s="9"/>
      <c r="I101" s="9"/>
      <c r="J101" s="9"/>
      <c r="K101" s="9"/>
    </row>
    <row r="102" spans="4:11" x14ac:dyDescent="0.25">
      <c r="D102" s="9"/>
      <c r="F102" s="61"/>
      <c r="G102" s="9"/>
      <c r="H102" s="9"/>
      <c r="I102" s="9"/>
      <c r="J102" s="9"/>
      <c r="K102" s="9"/>
    </row>
    <row r="103" spans="4:11" x14ac:dyDescent="0.25">
      <c r="D103" s="9"/>
      <c r="F103" s="61"/>
      <c r="G103" s="9"/>
      <c r="H103" s="9"/>
      <c r="I103" s="9"/>
      <c r="J103" s="9"/>
      <c r="K103" s="9"/>
    </row>
    <row r="104" spans="4:11" x14ac:dyDescent="0.25">
      <c r="D104" s="9"/>
      <c r="F104" s="61"/>
      <c r="G104" s="9"/>
      <c r="H104" s="9"/>
      <c r="I104" s="9"/>
      <c r="J104" s="9"/>
      <c r="K104" s="9"/>
    </row>
    <row r="105" spans="4:11" x14ac:dyDescent="0.25">
      <c r="D105" s="9"/>
      <c r="F105" s="61"/>
      <c r="G105" s="9"/>
      <c r="H105" s="9"/>
      <c r="I105" s="9"/>
      <c r="J105" s="9"/>
      <c r="K105" s="9"/>
    </row>
    <row r="106" spans="4:11" x14ac:dyDescent="0.25">
      <c r="D106" s="9"/>
      <c r="F106" s="61"/>
      <c r="G106" s="9"/>
      <c r="H106" s="9"/>
      <c r="I106" s="9"/>
      <c r="J106" s="9"/>
      <c r="K106" s="9"/>
    </row>
    <row r="107" spans="4:11" x14ac:dyDescent="0.25">
      <c r="D107" s="9"/>
      <c r="F107" s="61"/>
      <c r="G107" s="9"/>
      <c r="H107" s="9"/>
      <c r="I107" s="9"/>
      <c r="J107" s="9"/>
      <c r="K107" s="9"/>
    </row>
    <row r="108" spans="4:11" x14ac:dyDescent="0.25">
      <c r="D108" s="9"/>
      <c r="F108" s="61"/>
      <c r="G108" s="9"/>
      <c r="H108" s="9"/>
      <c r="I108" s="9"/>
      <c r="J108" s="9"/>
      <c r="K108" s="9"/>
    </row>
    <row r="109" spans="4:11" x14ac:dyDescent="0.25">
      <c r="D109" s="9"/>
      <c r="F109" s="61"/>
      <c r="G109" s="9"/>
      <c r="H109" s="9"/>
      <c r="I109" s="9"/>
      <c r="J109" s="9"/>
      <c r="K109" s="9"/>
    </row>
    <row r="110" spans="4:11" x14ac:dyDescent="0.25">
      <c r="D110" s="9"/>
      <c r="E110" s="70"/>
      <c r="F110" s="61"/>
      <c r="G110" s="9"/>
      <c r="H110" s="9"/>
      <c r="I110" s="9"/>
      <c r="J110" s="9"/>
      <c r="K110" s="9"/>
    </row>
    <row r="111" spans="4:11" x14ac:dyDescent="0.25">
      <c r="D111" s="9"/>
      <c r="E111" s="70"/>
      <c r="F111" s="61"/>
      <c r="G111" s="9"/>
      <c r="H111" s="9"/>
      <c r="I111" s="9"/>
      <c r="J111" s="9"/>
      <c r="K111" s="9"/>
    </row>
    <row r="112" spans="4:11" x14ac:dyDescent="0.25">
      <c r="D112" s="9"/>
      <c r="E112" s="9"/>
      <c r="F112" s="61"/>
      <c r="G112" s="9"/>
      <c r="H112" s="9"/>
      <c r="I112" s="9"/>
      <c r="J112" s="9"/>
      <c r="K112" s="9"/>
    </row>
    <row r="113" spans="4:11" x14ac:dyDescent="0.25">
      <c r="D113" s="9"/>
      <c r="E113" s="38"/>
      <c r="F113" s="61"/>
      <c r="G113" s="9"/>
      <c r="H113" s="9"/>
      <c r="I113" s="9"/>
      <c r="J113" s="9"/>
      <c r="K113" s="9"/>
    </row>
    <row r="114" spans="4:11" x14ac:dyDescent="0.25">
      <c r="D114" s="9"/>
      <c r="E114" s="38"/>
      <c r="F114" s="61"/>
      <c r="G114" s="9"/>
      <c r="H114" s="9"/>
      <c r="I114" s="9"/>
      <c r="J114" s="9"/>
      <c r="K114" s="9"/>
    </row>
    <row r="115" spans="4:11" x14ac:dyDescent="0.25">
      <c r="D115" s="9"/>
      <c r="E115" s="38"/>
      <c r="F115" s="61"/>
      <c r="G115" s="9"/>
      <c r="H115" s="9"/>
      <c r="I115" s="9"/>
      <c r="J115" s="9"/>
      <c r="K115" s="9"/>
    </row>
    <row r="116" spans="4:11" x14ac:dyDescent="0.25">
      <c r="D116" s="9"/>
      <c r="E116" s="38"/>
      <c r="F116" s="61"/>
      <c r="G116" s="9"/>
      <c r="H116" s="9"/>
      <c r="I116" s="9"/>
      <c r="J116" s="9"/>
      <c r="K116" s="9"/>
    </row>
    <row r="117" spans="4:11" x14ac:dyDescent="0.25">
      <c r="D117" s="9"/>
      <c r="E117" s="38"/>
      <c r="F117" s="61"/>
      <c r="G117" s="9"/>
      <c r="H117" s="9"/>
      <c r="I117" s="9"/>
      <c r="J117" s="9"/>
      <c r="K117" s="9"/>
    </row>
    <row r="118" spans="4:11" x14ac:dyDescent="0.25">
      <c r="D118" s="9"/>
      <c r="E118" s="38"/>
      <c r="F118" s="61"/>
      <c r="G118" s="9"/>
      <c r="H118" s="9"/>
      <c r="I118" s="9"/>
      <c r="J118" s="9"/>
      <c r="K118" s="9"/>
    </row>
    <row r="119" spans="4:11" x14ac:dyDescent="0.25">
      <c r="D119" s="9"/>
      <c r="E119" s="38"/>
      <c r="F119" s="61"/>
      <c r="G119" s="9"/>
      <c r="H119" s="9"/>
      <c r="I119" s="9"/>
      <c r="J119" s="9"/>
      <c r="K119" s="9"/>
    </row>
    <row r="120" spans="4:11" x14ac:dyDescent="0.25">
      <c r="D120" s="9"/>
      <c r="E120" s="38"/>
      <c r="F120" s="61"/>
      <c r="G120" s="9"/>
      <c r="H120" s="9"/>
      <c r="I120" s="9"/>
      <c r="J120" s="9"/>
      <c r="K120" s="9"/>
    </row>
    <row r="121" spans="4:11" x14ac:dyDescent="0.25">
      <c r="D121" s="9"/>
      <c r="E121" s="9"/>
      <c r="F121" s="61"/>
      <c r="G121" s="9"/>
      <c r="H121" s="9"/>
      <c r="I121" s="9"/>
      <c r="J121" s="9"/>
      <c r="K121" s="9"/>
    </row>
    <row r="122" spans="4:11" x14ac:dyDescent="0.25">
      <c r="D122" s="9"/>
      <c r="E122" s="9"/>
      <c r="F122" s="61"/>
      <c r="G122" s="9"/>
      <c r="H122" s="9"/>
      <c r="I122" s="9"/>
      <c r="J122" s="9"/>
      <c r="K122" s="9"/>
    </row>
    <row r="123" spans="4:11" x14ac:dyDescent="0.25">
      <c r="D123" s="9"/>
      <c r="E123" s="9"/>
      <c r="F123" s="61"/>
      <c r="G123" s="9"/>
      <c r="H123" s="9"/>
      <c r="I123" s="9"/>
      <c r="J123" s="9"/>
      <c r="K123" s="9"/>
    </row>
    <row r="124" spans="4:11" x14ac:dyDescent="0.25">
      <c r="D124" s="9"/>
      <c r="E124" s="9"/>
      <c r="F124" s="61"/>
      <c r="G124" s="9"/>
      <c r="H124" s="9"/>
      <c r="I124" s="9"/>
      <c r="J124" s="9"/>
      <c r="K124" s="9"/>
    </row>
    <row r="125" spans="4:11" x14ac:dyDescent="0.25">
      <c r="D125" s="9"/>
      <c r="E125" s="9"/>
      <c r="F125" s="61"/>
      <c r="G125" s="9"/>
      <c r="H125" s="9"/>
      <c r="I125" s="9"/>
      <c r="J125" s="9"/>
      <c r="K125" s="9"/>
    </row>
    <row r="126" spans="4:11" x14ac:dyDescent="0.25">
      <c r="D126" s="9"/>
      <c r="E126" s="9"/>
      <c r="F126" s="61"/>
      <c r="G126" s="9"/>
      <c r="H126" s="9"/>
      <c r="I126" s="9"/>
      <c r="J126" s="9"/>
      <c r="K126" s="9"/>
    </row>
    <row r="127" spans="4:11" x14ac:dyDescent="0.25">
      <c r="D127" s="9"/>
      <c r="E127" s="9"/>
      <c r="F127" s="61"/>
      <c r="G127" s="9"/>
      <c r="H127" s="9"/>
      <c r="I127" s="9"/>
      <c r="J127" s="9"/>
      <c r="K127" s="9"/>
    </row>
    <row r="128" spans="4:11" x14ac:dyDescent="0.25">
      <c r="D128" s="9"/>
      <c r="E128" s="9"/>
      <c r="F128" s="61"/>
      <c r="G128" s="9"/>
      <c r="H128" s="9"/>
      <c r="I128" s="9"/>
      <c r="J128" s="9"/>
      <c r="K128" s="9"/>
    </row>
    <row r="129" spans="4:11" x14ac:dyDescent="0.25">
      <c r="D129" s="9"/>
      <c r="E129" s="9"/>
      <c r="F129" s="61"/>
      <c r="G129" s="9"/>
      <c r="H129" s="9"/>
      <c r="I129" s="9"/>
      <c r="J129" s="9"/>
      <c r="K129" s="9"/>
    </row>
    <row r="130" spans="4:11" x14ac:dyDescent="0.25">
      <c r="D130" s="9"/>
      <c r="E130" s="9"/>
      <c r="F130" s="61"/>
      <c r="G130" s="9"/>
      <c r="H130" s="9"/>
      <c r="I130" s="9"/>
      <c r="J130" s="9"/>
      <c r="K130" s="9"/>
    </row>
    <row r="131" spans="4:11" x14ac:dyDescent="0.25">
      <c r="D131" s="9"/>
      <c r="E131" s="9"/>
      <c r="F131" s="61"/>
      <c r="G131" s="9"/>
      <c r="H131" s="9"/>
      <c r="I131" s="9"/>
      <c r="J131" s="9"/>
      <c r="K131" s="9"/>
    </row>
    <row r="132" spans="4:11" x14ac:dyDescent="0.25">
      <c r="D132" s="9"/>
      <c r="E132" s="9"/>
      <c r="F132" s="61"/>
      <c r="G132" s="9"/>
      <c r="H132" s="9"/>
      <c r="I132" s="9"/>
      <c r="J132" s="9"/>
      <c r="K132" s="9"/>
    </row>
    <row r="133" spans="4:11" x14ac:dyDescent="0.25">
      <c r="D133" s="9"/>
      <c r="E133" s="9"/>
      <c r="F133" s="61"/>
      <c r="G133" s="9"/>
      <c r="H133" s="9"/>
      <c r="I133" s="9"/>
      <c r="J133" s="9"/>
      <c r="K133" s="9"/>
    </row>
    <row r="134" spans="4:11" x14ac:dyDescent="0.25">
      <c r="D134" s="9"/>
      <c r="E134" s="9"/>
      <c r="F134" s="61"/>
      <c r="G134" s="9"/>
      <c r="H134" s="9"/>
      <c r="I134" s="9"/>
      <c r="J134" s="9"/>
      <c r="K134" s="9"/>
    </row>
    <row r="135" spans="4:11" x14ac:dyDescent="0.25">
      <c r="D135" s="9"/>
      <c r="E135" s="9"/>
      <c r="F135" s="61"/>
      <c r="G135" s="9"/>
      <c r="H135" s="9"/>
      <c r="I135" s="9"/>
      <c r="J135" s="9"/>
      <c r="K135" s="9"/>
    </row>
    <row r="136" spans="4:11" x14ac:dyDescent="0.25">
      <c r="D136" s="9"/>
      <c r="E136" s="9"/>
      <c r="F136" s="61"/>
      <c r="G136" s="9"/>
      <c r="H136" s="9"/>
      <c r="I136" s="9"/>
      <c r="J136" s="9"/>
      <c r="K136" s="9"/>
    </row>
    <row r="137" spans="4:11" x14ac:dyDescent="0.25">
      <c r="D137" s="9"/>
      <c r="E137" s="9"/>
      <c r="F137" s="61"/>
      <c r="G137" s="9"/>
      <c r="H137" s="9"/>
      <c r="I137" s="9"/>
      <c r="J137" s="9"/>
      <c r="K137" s="9"/>
    </row>
    <row r="138" spans="4:11" x14ac:dyDescent="0.25">
      <c r="D138" s="9"/>
      <c r="E138" s="9"/>
      <c r="F138" s="61"/>
      <c r="G138" s="9"/>
      <c r="H138" s="9"/>
      <c r="I138" s="9"/>
      <c r="J138" s="9"/>
      <c r="K138" s="9"/>
    </row>
    <row r="139" spans="4:11" x14ac:dyDescent="0.25">
      <c r="D139" s="9"/>
      <c r="E139" s="9"/>
      <c r="F139" s="61"/>
      <c r="G139" s="9"/>
      <c r="H139" s="9"/>
      <c r="I139" s="9"/>
      <c r="J139" s="9"/>
      <c r="K139" s="9"/>
    </row>
    <row r="140" spans="4:11" x14ac:dyDescent="0.25">
      <c r="D140" s="9"/>
      <c r="E140" s="9"/>
      <c r="F140" s="61"/>
      <c r="G140" s="9"/>
      <c r="H140" s="9"/>
      <c r="I140" s="9"/>
      <c r="J140" s="9"/>
      <c r="K140" s="9"/>
    </row>
    <row r="141" spans="4:11" x14ac:dyDescent="0.25">
      <c r="D141" s="9"/>
      <c r="E141" s="9"/>
      <c r="F141" s="61"/>
      <c r="G141" s="9"/>
      <c r="H141" s="9"/>
      <c r="I141" s="9"/>
      <c r="J141" s="9"/>
      <c r="K141" s="9"/>
    </row>
    <row r="142" spans="4:11" x14ac:dyDescent="0.25">
      <c r="D142" s="9"/>
      <c r="E142" s="9"/>
      <c r="F142" s="61"/>
      <c r="G142" s="9"/>
      <c r="H142" s="9"/>
      <c r="I142" s="9"/>
      <c r="J142" s="9"/>
      <c r="K142" s="9"/>
    </row>
    <row r="143" spans="4:11" x14ac:dyDescent="0.25">
      <c r="D143" s="9"/>
      <c r="E143" s="9"/>
      <c r="F143" s="61"/>
      <c r="G143" s="9"/>
      <c r="H143" s="9"/>
      <c r="I143" s="9"/>
      <c r="J143" s="9"/>
      <c r="K143" s="9"/>
    </row>
    <row r="144" spans="4:11" x14ac:dyDescent="0.25">
      <c r="D144" s="9"/>
      <c r="E144" s="9"/>
      <c r="F144" s="61"/>
      <c r="G144" s="9"/>
      <c r="H144" s="9"/>
      <c r="I144" s="9"/>
      <c r="J144" s="9"/>
      <c r="K144" s="9"/>
    </row>
    <row r="145" spans="4:11" x14ac:dyDescent="0.25">
      <c r="D145" s="9"/>
      <c r="E145" s="9"/>
      <c r="F145" s="61"/>
      <c r="G145" s="9"/>
      <c r="H145" s="9"/>
      <c r="I145" s="9"/>
      <c r="J145" s="9"/>
      <c r="K145" s="9"/>
    </row>
    <row r="146" spans="4:11" x14ac:dyDescent="0.25">
      <c r="D146" s="9"/>
      <c r="E146" s="9"/>
      <c r="F146" s="61"/>
      <c r="G146" s="9"/>
      <c r="H146" s="9"/>
      <c r="I146" s="9"/>
      <c r="J146" s="9"/>
      <c r="K146" s="9"/>
    </row>
    <row r="147" spans="4:11" x14ac:dyDescent="0.25">
      <c r="D147" s="9"/>
      <c r="E147" s="9"/>
      <c r="F147" s="61"/>
      <c r="G147" s="9"/>
      <c r="H147" s="9"/>
      <c r="I147" s="9"/>
      <c r="J147" s="9"/>
      <c r="K147" s="9"/>
    </row>
    <row r="148" spans="4:11" x14ac:dyDescent="0.25">
      <c r="D148" s="9"/>
      <c r="E148" s="9"/>
      <c r="F148" s="61"/>
      <c r="G148" s="9"/>
      <c r="H148" s="9"/>
      <c r="I148" s="9"/>
      <c r="J148" s="9"/>
      <c r="K148" s="9"/>
    </row>
    <row r="149" spans="4:11" x14ac:dyDescent="0.25">
      <c r="D149" s="9"/>
      <c r="E149" s="9"/>
      <c r="F149" s="61"/>
      <c r="G149" s="9"/>
      <c r="H149" s="9"/>
      <c r="I149" s="9"/>
      <c r="J149" s="9"/>
      <c r="K149" s="9"/>
    </row>
    <row r="150" spans="4:11" x14ac:dyDescent="0.25">
      <c r="D150" s="9"/>
      <c r="E150" s="9"/>
      <c r="F150" s="61"/>
      <c r="G150" s="9"/>
      <c r="H150" s="9"/>
      <c r="I150" s="9"/>
      <c r="J150" s="9"/>
      <c r="K150" s="9"/>
    </row>
    <row r="151" spans="4:11" x14ac:dyDescent="0.25">
      <c r="D151" s="9"/>
      <c r="E151" s="9"/>
      <c r="F151" s="61"/>
      <c r="G151" s="9"/>
      <c r="H151" s="9"/>
      <c r="I151" s="9"/>
      <c r="J151" s="9"/>
      <c r="K151" s="9"/>
    </row>
    <row r="152" spans="4:11" x14ac:dyDescent="0.25">
      <c r="D152" s="9"/>
      <c r="E152" s="9"/>
      <c r="F152" s="61"/>
      <c r="G152" s="9"/>
      <c r="H152" s="9"/>
      <c r="I152" s="9"/>
      <c r="J152" s="9"/>
      <c r="K152" s="9"/>
    </row>
    <row r="153" spans="4:11" x14ac:dyDescent="0.25">
      <c r="D153" s="9"/>
      <c r="E153" s="9"/>
      <c r="F153" s="61"/>
      <c r="G153" s="9"/>
      <c r="H153" s="9"/>
      <c r="I153" s="9"/>
      <c r="J153" s="9"/>
      <c r="K153" s="9"/>
    </row>
    <row r="154" spans="4:11" x14ac:dyDescent="0.25">
      <c r="D154" s="9"/>
      <c r="E154" s="9"/>
      <c r="F154" s="61"/>
      <c r="G154" s="9"/>
      <c r="H154" s="9"/>
      <c r="I154" s="9"/>
      <c r="J154" s="9"/>
      <c r="K154" s="9"/>
    </row>
    <row r="155" spans="4:11" x14ac:dyDescent="0.25">
      <c r="D155" s="9"/>
      <c r="E155" s="9"/>
      <c r="F155" s="61"/>
      <c r="G155" s="9"/>
      <c r="H155" s="9"/>
      <c r="I155" s="9"/>
      <c r="J155" s="9"/>
      <c r="K155" s="9"/>
    </row>
    <row r="156" spans="4:11" x14ac:dyDescent="0.25">
      <c r="D156" s="9"/>
      <c r="E156" s="9"/>
      <c r="F156" s="61"/>
      <c r="G156" s="9"/>
      <c r="H156" s="9"/>
      <c r="I156" s="9"/>
      <c r="J156" s="9"/>
      <c r="K156" s="9"/>
    </row>
    <row r="157" spans="4:11" x14ac:dyDescent="0.25">
      <c r="D157" s="9"/>
      <c r="E157" s="9"/>
      <c r="F157" s="61"/>
      <c r="G157" s="9"/>
      <c r="H157" s="9"/>
      <c r="I157" s="9"/>
      <c r="J157" s="9"/>
      <c r="K157" s="9"/>
    </row>
    <row r="158" spans="4:11" x14ac:dyDescent="0.25">
      <c r="D158" s="9"/>
      <c r="E158" s="9"/>
      <c r="F158" s="61"/>
      <c r="G158" s="9"/>
      <c r="H158" s="9"/>
      <c r="I158" s="9"/>
      <c r="J158" s="9"/>
      <c r="K158" s="9"/>
    </row>
    <row r="159" spans="4:11" x14ac:dyDescent="0.25">
      <c r="D159" s="9"/>
      <c r="E159" s="9"/>
      <c r="F159" s="61"/>
      <c r="G159" s="9"/>
      <c r="H159" s="9"/>
      <c r="I159" s="9"/>
      <c r="J159" s="9"/>
      <c r="K159" s="9"/>
    </row>
    <row r="160" spans="4:11" x14ac:dyDescent="0.25">
      <c r="D160" s="9"/>
      <c r="E160" s="9"/>
      <c r="F160" s="61"/>
      <c r="G160" s="9"/>
      <c r="H160" s="9"/>
      <c r="I160" s="9"/>
      <c r="J160" s="9"/>
      <c r="K160" s="9"/>
    </row>
    <row r="161" spans="4:11" x14ac:dyDescent="0.25">
      <c r="D161" s="9"/>
      <c r="E161" s="9"/>
      <c r="F161" s="61"/>
      <c r="G161" s="9"/>
      <c r="H161" s="9"/>
      <c r="I161" s="9"/>
      <c r="J161" s="9"/>
      <c r="K161" s="9"/>
    </row>
    <row r="162" spans="4:11" x14ac:dyDescent="0.25">
      <c r="D162" s="9"/>
      <c r="E162" s="9"/>
      <c r="F162" s="61"/>
      <c r="G162" s="9"/>
      <c r="H162" s="9"/>
      <c r="I162" s="9"/>
      <c r="J162" s="9"/>
      <c r="K162" s="9"/>
    </row>
    <row r="163" spans="4:11" x14ac:dyDescent="0.25">
      <c r="D163" s="9"/>
      <c r="E163" s="9"/>
      <c r="F163" s="61"/>
      <c r="G163" s="9"/>
      <c r="H163" s="9"/>
      <c r="I163" s="9"/>
      <c r="J163" s="9"/>
      <c r="K163" s="9"/>
    </row>
  </sheetData>
  <customSheetViews>
    <customSheetView guid="{EEFF5A2A-628E-4803-AAD1-B24B534F2503}" printArea="1" showAutoFilter="1" hiddenColumns="1">
      <selection activeCell="AG193" sqref="AG193"/>
      <pageMargins left="0.37" right="0.33" top="0.62" bottom="0.64" header="0.5" footer="0.5"/>
      <pageSetup scale="88" orientation="landscape" r:id="rId1"/>
      <headerFooter alignWithMargins="0"/>
      <autoFilter ref="AH16:AH183" xr:uid="{85030DA7-6550-455B-92E1-086880D6492B}"/>
    </customSheetView>
    <customSheetView guid="{57C5C8F1-8001-4F07-BD71-B2E547A208C7}" printArea="1" filter="1" showAutoFilter="1" hiddenColumns="1">
      <selection activeCell="AG193" sqref="AG193"/>
      <pageMargins left="0.37" right="0.33" top="0.62" bottom="0.64" header="0.5" footer="0.5"/>
      <pageSetup scale="88" orientation="landscape" r:id="rId2"/>
      <headerFooter alignWithMargins="0"/>
      <autoFilter ref="AH16:AH183" xr:uid="{40E91DD3-9513-4625-9E25-511E17C32DE7}">
        <filterColumn colId="0">
          <filters>
            <filter val="TRUE"/>
          </filters>
        </filterColumn>
      </autoFilter>
    </customSheetView>
  </customSheetViews>
  <mergeCells count="16">
    <mergeCell ref="AH7:AH14"/>
    <mergeCell ref="I66:R66"/>
    <mergeCell ref="AJ37:AQ37"/>
    <mergeCell ref="E3:G3"/>
    <mergeCell ref="B5:AE5"/>
    <mergeCell ref="AJ38:AL38"/>
    <mergeCell ref="C8:AD8"/>
    <mergeCell ref="C9:AD9"/>
    <mergeCell ref="J11:AD14"/>
    <mergeCell ref="AH22:AH24"/>
    <mergeCell ref="AM38:AQ38"/>
    <mergeCell ref="AN40:AQ40"/>
    <mergeCell ref="AN41:AQ41"/>
    <mergeCell ref="AN42:AQ42"/>
    <mergeCell ref="AN43:AQ43"/>
    <mergeCell ref="AN39:AQ39"/>
  </mergeCells>
  <phoneticPr fontId="0" type="noConversion"/>
  <dataValidations count="4">
    <dataValidation type="list" allowBlank="1" showInputMessage="1" showErrorMessage="1" sqref="AK17" xr:uid="{00000000-0002-0000-0000-000002000000}">
      <formula1>$D$80:$D$81</formula1>
    </dataValidation>
    <dataValidation type="list" allowBlank="1" showInputMessage="1" showErrorMessage="1" promptTitle="Tuition" prompt="Select appropriate tuition rate." sqref="F40" xr:uid="{00000000-0002-0000-0000-000004000000}">
      <formula1>$AJ$40:$AJ$53</formula1>
    </dataValidation>
    <dataValidation type="list" allowBlank="1" showInputMessage="1" showErrorMessage="1" promptTitle="GRA fees" prompt="Select appropriate fee." sqref="F41" xr:uid="{3D828750-AFBD-475A-A098-D4EFE95862E3}">
      <formula1>$AM$40:$AM$43</formula1>
    </dataValidation>
    <dataValidation type="list" allowBlank="1" showInputMessage="1" showErrorMessage="1" sqref="A29:A35 A39:A42 A20:A25" xr:uid="{00000000-0002-0000-0000-000000000000}">
      <formula1>#REF!</formula1>
    </dataValidation>
  </dataValidations>
  <pageMargins left="0.37" right="0.33" top="0.62" bottom="0.64" header="0.5" footer="0.5"/>
  <pageSetup scale="78" orientation="portrait" r:id="rId3"/>
  <headerFooter alignWithMargins="0"/>
  <colBreaks count="1" manualBreakCount="1">
    <brk id="31" max="182" man="1"/>
  </colBreaks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372"/>
  <sheetViews>
    <sheetView topLeftCell="A8" workbookViewId="0">
      <selection activeCell="BA21" sqref="BA21"/>
    </sheetView>
  </sheetViews>
  <sheetFormatPr defaultColWidth="11" defaultRowHeight="15.75" outlineLevelRow="1" x14ac:dyDescent="0.25"/>
  <cols>
    <col min="1" max="1" width="24.125" style="56" customWidth="1"/>
    <col min="2" max="2" width="1.125" style="56" customWidth="1"/>
    <col min="3" max="3" width="2.5" style="56" customWidth="1"/>
    <col min="4" max="4" width="16.5" style="56" customWidth="1"/>
    <col min="5" max="5" width="6.5" style="56" customWidth="1"/>
    <col min="6" max="6" width="13.875" style="52" customWidth="1"/>
    <col min="7" max="7" width="8.375" style="52" customWidth="1"/>
    <col min="8" max="8" width="14.375" style="57" customWidth="1"/>
    <col min="9" max="9" width="1.625" style="57" customWidth="1"/>
    <col min="10" max="10" width="11" style="57" customWidth="1"/>
    <col min="11" max="11" width="1.625" style="57" customWidth="1"/>
    <col min="12" max="12" width="11" style="57" hidden="1" customWidth="1"/>
    <col min="13" max="13" width="1.625" style="57" hidden="1" customWidth="1"/>
    <col min="14" max="14" width="11" style="57" customWidth="1"/>
    <col min="15" max="15" width="1.625" style="9" customWidth="1"/>
    <col min="16" max="16" width="11" style="57" hidden="1" customWidth="1"/>
    <col min="17" max="17" width="1.625" style="9" hidden="1" customWidth="1"/>
    <col min="18" max="18" width="11" style="9" customWidth="1"/>
    <col min="19" max="19" width="1.625" style="9" hidden="1" customWidth="1"/>
    <col min="20" max="20" width="11" style="9" hidden="1" customWidth="1"/>
    <col min="21" max="21" width="1.625" style="9" hidden="1" customWidth="1"/>
    <col min="22" max="22" width="11" style="9" hidden="1" customWidth="1"/>
    <col min="23" max="23" width="1.625" style="9" hidden="1" customWidth="1"/>
    <col min="24" max="24" width="11" style="9" hidden="1" customWidth="1"/>
    <col min="25" max="25" width="1.625" style="9" hidden="1" customWidth="1"/>
    <col min="26" max="26" width="11" style="9" hidden="1" customWidth="1"/>
    <col min="27" max="27" width="1.625" style="9" customWidth="1"/>
    <col min="28" max="28" width="11" style="9" hidden="1" customWidth="1"/>
    <col min="29" max="29" width="1.625" style="9" hidden="1" customWidth="1"/>
    <col min="30" max="30" width="11" style="2" customWidth="1"/>
    <col min="31" max="31" width="1" style="2" customWidth="1"/>
    <col min="32" max="32" width="11" style="2" hidden="1" customWidth="1"/>
    <col min="33" max="33" width="13.5" style="9" hidden="1" customWidth="1"/>
    <col min="34" max="34" width="10" style="9" hidden="1" customWidth="1"/>
    <col min="35" max="35" width="9.375" style="9" hidden="1" customWidth="1"/>
    <col min="36" max="36" width="12.125" style="49" hidden="1" customWidth="1"/>
    <col min="37" max="37" width="9.125" style="42" hidden="1" customWidth="1"/>
    <col min="38" max="38" width="10.875" style="12" hidden="1" customWidth="1"/>
    <col min="39" max="39" width="7.375" style="9" hidden="1" customWidth="1"/>
    <col min="40" max="40" width="6.625" style="9" hidden="1" customWidth="1"/>
    <col min="41" max="41" width="6.625" style="60" hidden="1" customWidth="1"/>
    <col min="42" max="42" width="1.875" style="9" hidden="1" customWidth="1"/>
    <col min="43" max="43" width="7.375" style="9" hidden="1" customWidth="1"/>
    <col min="44" max="44" width="6.625" style="9" hidden="1" customWidth="1"/>
    <col min="45" max="45" width="6.625" style="60" hidden="1" customWidth="1"/>
    <col min="46" max="46" width="1.875" style="9" hidden="1" customWidth="1"/>
    <col min="47" max="47" width="7.375" style="9" hidden="1" customWidth="1"/>
    <col min="48" max="48" width="6.625" style="9" hidden="1" customWidth="1"/>
    <col min="49" max="49" width="6.625" style="60" customWidth="1"/>
    <col min="50" max="50" width="1.625" style="9" customWidth="1"/>
    <col min="51" max="51" width="7.375" style="9" customWidth="1"/>
    <col min="52" max="52" width="6.125" style="9" customWidth="1"/>
    <col min="53" max="53" width="6.125" style="60" customWidth="1"/>
    <col min="54" max="54" width="1.875" style="9" customWidth="1"/>
    <col min="55" max="55" width="7.375" style="9" customWidth="1"/>
    <col min="56" max="56" width="6.125" style="9" customWidth="1"/>
    <col min="57" max="57" width="6.125" style="60" customWidth="1"/>
    <col min="58" max="58" width="1.625" style="42" customWidth="1"/>
    <col min="59" max="59" width="11" style="9"/>
    <col min="69" max="16384" width="11" style="9"/>
  </cols>
  <sheetData>
    <row r="1" spans="2:49" hidden="1" x14ac:dyDescent="0.25">
      <c r="B1" s="56" t="s">
        <v>14</v>
      </c>
      <c r="E1" s="37"/>
      <c r="F1" s="62"/>
      <c r="G1" s="62"/>
      <c r="I1" s="1"/>
    </row>
    <row r="2" spans="2:49" hidden="1" x14ac:dyDescent="0.25">
      <c r="B2" s="56" t="s">
        <v>66</v>
      </c>
      <c r="E2" s="37"/>
      <c r="F2" s="62"/>
      <c r="G2" s="62"/>
      <c r="H2" s="4"/>
    </row>
    <row r="3" spans="2:49" hidden="1" x14ac:dyDescent="0.25">
      <c r="B3" s="56" t="s">
        <v>91</v>
      </c>
      <c r="E3" s="451"/>
      <c r="F3" s="451"/>
      <c r="G3" s="451"/>
    </row>
    <row r="4" spans="2:49" hidden="1" x14ac:dyDescent="0.25"/>
    <row r="5" spans="2:49" hidden="1" x14ac:dyDescent="0.25">
      <c r="B5" s="89" t="s">
        <v>146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1"/>
      <c r="O5" s="12"/>
      <c r="P5" s="11"/>
      <c r="Q5" s="12"/>
      <c r="V5" s="21"/>
      <c r="X5" s="21"/>
    </row>
    <row r="6" spans="2:49" hidden="1" x14ac:dyDescent="0.25">
      <c r="B6" s="84" t="s">
        <v>122</v>
      </c>
      <c r="F6" s="3"/>
      <c r="G6" s="3"/>
      <c r="AJ6"/>
      <c r="AK6"/>
    </row>
    <row r="7" spans="2:49" hidden="1" x14ac:dyDescent="0.25">
      <c r="B7" s="6" t="s">
        <v>149</v>
      </c>
      <c r="F7" s="3"/>
      <c r="G7" s="3"/>
      <c r="AJ7"/>
      <c r="AK7"/>
    </row>
    <row r="8" spans="2:49" x14ac:dyDescent="0.25">
      <c r="B8" s="84"/>
      <c r="F8" s="3"/>
      <c r="G8" s="3"/>
      <c r="AJ8"/>
      <c r="AK8"/>
    </row>
    <row r="9" spans="2:49" x14ac:dyDescent="0.25">
      <c r="B9" s="471" t="s">
        <v>231</v>
      </c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3"/>
      <c r="AJ9"/>
      <c r="AK9"/>
      <c r="AW9" s="412"/>
    </row>
    <row r="10" spans="2:49" ht="13.5" customHeight="1" x14ac:dyDescent="0.25">
      <c r="B10" s="261"/>
      <c r="F10" s="3"/>
      <c r="G10" s="3"/>
      <c r="AE10" s="262"/>
      <c r="AJ10" s="169" t="s">
        <v>42</v>
      </c>
      <c r="AK10" s="170" t="s">
        <v>130</v>
      </c>
      <c r="AW10" s="412"/>
    </row>
    <row r="11" spans="2:49" ht="15.75" customHeight="1" x14ac:dyDescent="0.25">
      <c r="B11" s="96" t="s">
        <v>131</v>
      </c>
      <c r="E11" s="37" t="str">
        <f>(IF(Estimation!E11=0,"",Estimation!E11))</f>
        <v/>
      </c>
      <c r="F11" s="63"/>
      <c r="G11" s="63"/>
      <c r="H11" s="57" t="s">
        <v>12</v>
      </c>
      <c r="J11" s="474" t="str">
        <f>(IF(Estimation!J11=0,"",Estimation!J11))</f>
        <v/>
      </c>
      <c r="K11" s="474"/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4"/>
      <c r="AD11" s="474"/>
      <c r="AE11" s="263"/>
      <c r="AJ11" s="46" t="s">
        <v>47</v>
      </c>
      <c r="AK11" s="22">
        <v>0.03</v>
      </c>
      <c r="AW11" s="412"/>
    </row>
    <row r="12" spans="2:49" x14ac:dyDescent="0.25">
      <c r="B12" s="96" t="s">
        <v>144</v>
      </c>
      <c r="E12" s="272" t="str">
        <f>(IF(Estimation!E12=0,"",Estimation!E12))</f>
        <v/>
      </c>
      <c r="F12" s="63"/>
      <c r="G12" s="63"/>
      <c r="I12" s="19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263"/>
      <c r="AF12" s="19"/>
      <c r="AJ12" s="47" t="s">
        <v>3</v>
      </c>
      <c r="AK12" s="22">
        <v>0</v>
      </c>
      <c r="AW12" s="412"/>
    </row>
    <row r="13" spans="2:49" x14ac:dyDescent="0.25">
      <c r="B13" s="96"/>
      <c r="E13" s="56" t="str">
        <f>(IF(Estimation!E13=0,"",Estimation!E13))</f>
        <v/>
      </c>
      <c r="F13" s="4"/>
      <c r="G13" s="4"/>
      <c r="I13" s="19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263"/>
      <c r="AF13" s="19"/>
      <c r="AJ13" s="47" t="s">
        <v>43</v>
      </c>
      <c r="AK13" s="22">
        <v>0.03</v>
      </c>
      <c r="AW13" s="412"/>
    </row>
    <row r="14" spans="2:49" x14ac:dyDescent="0.25">
      <c r="B14" s="264"/>
      <c r="C14" s="9"/>
      <c r="D14" s="9"/>
      <c r="E14" s="9"/>
      <c r="I14" s="19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263"/>
      <c r="AF14" s="19"/>
      <c r="AJ14" s="48" t="s">
        <v>16</v>
      </c>
      <c r="AK14" s="23">
        <v>0.03</v>
      </c>
      <c r="AW14" s="412"/>
    </row>
    <row r="15" spans="2:49" ht="5.25" customHeight="1" x14ac:dyDescent="0.25">
      <c r="B15" s="96"/>
      <c r="I15" s="19"/>
      <c r="J15" s="386"/>
      <c r="K15" s="19"/>
      <c r="L15" s="4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65"/>
      <c r="AF15" s="19"/>
      <c r="AW15" s="412"/>
    </row>
    <row r="16" spans="2:49" x14ac:dyDescent="0.25">
      <c r="B16" s="96"/>
      <c r="H16" s="57" t="s">
        <v>10</v>
      </c>
      <c r="I16" s="4"/>
      <c r="J16" s="470" t="str">
        <f>Estimation!J16</f>
        <v>1/1/2027 - 12/31/2029</v>
      </c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470"/>
      <c r="AB16" s="470"/>
      <c r="AC16" s="470"/>
      <c r="AD16" s="470"/>
      <c r="AE16" s="262"/>
      <c r="AJ16" s="13" t="s">
        <v>79</v>
      </c>
      <c r="AK16" s="68">
        <v>3</v>
      </c>
      <c r="AW16" s="412"/>
    </row>
    <row r="17" spans="1:59" ht="8.25" customHeight="1" thickBot="1" x14ac:dyDescent="0.3">
      <c r="B17" s="96"/>
      <c r="L17" s="24" t="s">
        <v>44</v>
      </c>
      <c r="P17" s="24" t="s">
        <v>44</v>
      </c>
      <c r="T17" s="24" t="s">
        <v>44</v>
      </c>
      <c r="X17" s="24" t="s">
        <v>44</v>
      </c>
      <c r="AB17" s="24" t="s">
        <v>44</v>
      </c>
      <c r="AE17" s="262"/>
      <c r="AF17" s="24" t="s">
        <v>44</v>
      </c>
      <c r="AG17" s="74" t="s">
        <v>45</v>
      </c>
      <c r="AJ17" s="13"/>
      <c r="AK17" s="75"/>
      <c r="AW17" s="412"/>
    </row>
    <row r="18" spans="1:59" ht="16.5" thickTop="1" x14ac:dyDescent="0.25">
      <c r="B18" s="96"/>
      <c r="H18" s="20"/>
      <c r="J18" s="73" t="s">
        <v>0</v>
      </c>
      <c r="K18" s="73"/>
      <c r="L18" s="24" t="s">
        <v>0</v>
      </c>
      <c r="M18" s="73"/>
      <c r="N18" s="73" t="s">
        <v>1</v>
      </c>
      <c r="O18" s="11"/>
      <c r="P18" s="24" t="s">
        <v>1</v>
      </c>
      <c r="Q18" s="11"/>
      <c r="R18" s="73" t="s">
        <v>13</v>
      </c>
      <c r="S18" s="12"/>
      <c r="T18" s="24" t="s">
        <v>13</v>
      </c>
      <c r="U18" s="12"/>
      <c r="V18" s="73" t="s">
        <v>21</v>
      </c>
      <c r="W18" s="12"/>
      <c r="X18" s="24" t="s">
        <v>21</v>
      </c>
      <c r="Y18" s="12"/>
      <c r="Z18" s="73" t="s">
        <v>31</v>
      </c>
      <c r="AA18" s="12"/>
      <c r="AB18" s="24" t="s">
        <v>31</v>
      </c>
      <c r="AC18" s="12"/>
      <c r="AD18" s="36" t="s">
        <v>15</v>
      </c>
      <c r="AE18" s="266"/>
      <c r="AF18" s="33" t="s">
        <v>15</v>
      </c>
      <c r="AG18" s="74" t="s">
        <v>46</v>
      </c>
      <c r="AJ18" s="194" t="s">
        <v>151</v>
      </c>
      <c r="AK18" s="195"/>
      <c r="AL18" s="127"/>
      <c r="AM18" s="129"/>
      <c r="AN18" s="129"/>
      <c r="AO18" s="196"/>
      <c r="AP18" s="129"/>
      <c r="AQ18" s="129"/>
      <c r="AR18" s="129"/>
      <c r="AS18" s="196"/>
      <c r="AT18" s="129"/>
      <c r="AU18" s="129"/>
      <c r="AV18" s="129"/>
      <c r="AW18" s="412"/>
    </row>
    <row r="19" spans="1:59" x14ac:dyDescent="0.25">
      <c r="A19" s="37"/>
      <c r="B19" s="267"/>
      <c r="C19" s="387" t="s">
        <v>105</v>
      </c>
      <c r="I19" s="5"/>
      <c r="J19" s="388"/>
      <c r="L19" s="58"/>
      <c r="N19" s="388"/>
      <c r="O19" s="12"/>
      <c r="P19" s="389"/>
      <c r="Q19" s="12"/>
      <c r="R19" s="388"/>
      <c r="T19" s="133"/>
      <c r="V19" s="57"/>
      <c r="X19" s="133"/>
      <c r="Z19" s="57"/>
      <c r="AB19" s="133"/>
      <c r="AE19" s="262"/>
      <c r="AF19" s="34"/>
      <c r="AH19" s="14"/>
      <c r="AI19" s="154" t="s">
        <v>152</v>
      </c>
      <c r="AJ19" s="197" t="s">
        <v>111</v>
      </c>
      <c r="AK19" s="198" t="s">
        <v>50</v>
      </c>
      <c r="AL19" s="152" t="s">
        <v>110</v>
      </c>
      <c r="AM19" s="199"/>
      <c r="AN19" s="200" t="s">
        <v>118</v>
      </c>
      <c r="AO19"/>
      <c r="AP19"/>
      <c r="AQ19"/>
      <c r="AR19"/>
      <c r="AS19"/>
      <c r="AT19"/>
      <c r="AU19"/>
      <c r="AV19"/>
      <c r="AW19" s="413"/>
      <c r="AX19"/>
      <c r="AY19" s="230"/>
      <c r="AZ19"/>
      <c r="BA19"/>
      <c r="BB19"/>
      <c r="BC19"/>
      <c r="BD19"/>
      <c r="BE19"/>
      <c r="BF19"/>
      <c r="BG19"/>
    </row>
    <row r="20" spans="1:59" hidden="1" x14ac:dyDescent="0.25">
      <c r="A20" s="37"/>
      <c r="B20" s="267"/>
      <c r="H20" s="132"/>
      <c r="I20" s="5"/>
      <c r="L20" s="58"/>
      <c r="O20" s="52"/>
      <c r="P20" s="58"/>
      <c r="Q20" s="52"/>
      <c r="R20" s="52"/>
      <c r="S20" s="52"/>
      <c r="T20" s="31"/>
      <c r="U20" s="52"/>
      <c r="V20" s="52"/>
      <c r="W20" s="52"/>
      <c r="X20" s="31"/>
      <c r="Y20" s="52"/>
      <c r="Z20" s="52"/>
      <c r="AB20" s="133"/>
      <c r="AE20" s="262"/>
      <c r="AF20" s="34"/>
      <c r="AH20" s="14"/>
      <c r="AJ20" s="201"/>
      <c r="AL20" s="9"/>
      <c r="AM20"/>
      <c r="AN20"/>
      <c r="AO20"/>
      <c r="AP20"/>
      <c r="AQ20"/>
      <c r="AR20"/>
      <c r="AS20"/>
      <c r="AT20"/>
      <c r="AU20"/>
      <c r="AV20"/>
      <c r="AW20" s="413"/>
      <c r="AX20"/>
      <c r="AY20" s="230"/>
      <c r="AZ20"/>
      <c r="BA20"/>
      <c r="BB20"/>
      <c r="BC20"/>
      <c r="BD20"/>
      <c r="BE20"/>
      <c r="BF20"/>
      <c r="BG20"/>
    </row>
    <row r="21" spans="1:59" x14ac:dyDescent="0.25">
      <c r="A21" s="37"/>
      <c r="B21" s="267"/>
      <c r="C21" s="390"/>
      <c r="D21" s="8" t="s">
        <v>215</v>
      </c>
      <c r="E21" s="391" t="s">
        <v>216</v>
      </c>
      <c r="F21" s="11"/>
      <c r="G21" s="11"/>
      <c r="H21" s="73"/>
      <c r="I21" s="5"/>
      <c r="L21" s="57">
        <v>0</v>
      </c>
      <c r="O21" s="52"/>
      <c r="P21" s="57">
        <f>(1+$AK$11)*L21</f>
        <v>0</v>
      </c>
      <c r="Q21" s="52"/>
      <c r="R21" s="57"/>
      <c r="S21" s="52"/>
      <c r="T21" s="57">
        <f>(1+$AK$11)*P21</f>
        <v>0</v>
      </c>
      <c r="U21" s="52"/>
      <c r="V21" s="57">
        <f>IF(BA21=0,0,($AJ21*(1+$AK$11)^3/$AK21*BA21))</f>
        <v>0</v>
      </c>
      <c r="W21" s="52"/>
      <c r="X21" s="57">
        <f>(1+$AK$11)*T21</f>
        <v>0</v>
      </c>
      <c r="Y21" s="52"/>
      <c r="Z21" s="57">
        <f>IF(BE21=0,0,($AJ21*(1+$AK$11)^4/$AK21*BE21))</f>
        <v>0</v>
      </c>
      <c r="AA21" s="52"/>
      <c r="AB21" s="57">
        <f>(1+$AK$11)*X21</f>
        <v>0</v>
      </c>
      <c r="AC21" s="52"/>
      <c r="AD21" s="57"/>
      <c r="AE21" s="268"/>
      <c r="AF21" s="58">
        <f>L21+P21+T21+X21+AB21</f>
        <v>0</v>
      </c>
      <c r="AH21" s="14"/>
      <c r="AI21" s="154" t="s">
        <v>147</v>
      </c>
      <c r="AJ21" s="202">
        <f>G22*(1+$AK$11)</f>
        <v>0</v>
      </c>
      <c r="AK21" s="203">
        <v>9</v>
      </c>
      <c r="AL21" s="148">
        <f>AJ21*AK21</f>
        <v>0</v>
      </c>
      <c r="AM21" s="204" t="s">
        <v>64</v>
      </c>
      <c r="AN21" s="205">
        <v>0.5</v>
      </c>
      <c r="AO21"/>
      <c r="AP21"/>
      <c r="AQ21"/>
      <c r="AR21"/>
      <c r="AS21"/>
      <c r="AT21"/>
      <c r="AU21"/>
      <c r="AV21"/>
      <c r="AW21" s="413"/>
      <c r="AX21"/>
      <c r="AY21" s="230"/>
      <c r="AZ21"/>
      <c r="BA21"/>
      <c r="BB21"/>
      <c r="BC21"/>
      <c r="BD21"/>
      <c r="BE21"/>
      <c r="BF21"/>
      <c r="BG21"/>
    </row>
    <row r="22" spans="1:59" x14ac:dyDescent="0.25">
      <c r="A22" s="37" t="s">
        <v>107</v>
      </c>
      <c r="B22" s="267"/>
      <c r="D22" s="4" t="str">
        <f>Estimation!H22</f>
        <v>0% time</v>
      </c>
      <c r="E22" s="392">
        <f>Estimation!AJ21</f>
        <v>0</v>
      </c>
      <c r="F22" s="393"/>
      <c r="G22" s="393"/>
      <c r="H22" s="185"/>
      <c r="I22" s="5"/>
      <c r="J22" s="57">
        <f>Estimation!J22</f>
        <v>0</v>
      </c>
      <c r="N22" s="57">
        <f>Estimation!N22</f>
        <v>0</v>
      </c>
      <c r="O22" s="52"/>
      <c r="Q22" s="52"/>
      <c r="R22" s="52">
        <f>Estimation!R22</f>
        <v>0</v>
      </c>
      <c r="S22" s="52"/>
      <c r="T22" s="52"/>
      <c r="U22" s="52"/>
      <c r="V22" s="52"/>
      <c r="W22" s="52"/>
      <c r="X22" s="52"/>
      <c r="Y22" s="52"/>
      <c r="Z22" s="52"/>
      <c r="AA22" s="52"/>
      <c r="AB22" s="57"/>
      <c r="AC22" s="52"/>
      <c r="AD22" s="57">
        <f>Estimation!AD22</f>
        <v>0</v>
      </c>
      <c r="AE22" s="262"/>
      <c r="AF22" s="34"/>
      <c r="AJ22" s="202"/>
      <c r="AK22" s="203"/>
      <c r="AL22" s="149"/>
      <c r="AM22" s="206"/>
      <c r="AN22" s="207"/>
      <c r="AO22" s="59"/>
      <c r="AP22" s="39"/>
      <c r="AQ22" s="139"/>
      <c r="AR22" s="67"/>
      <c r="AS22" s="59"/>
      <c r="AT22" s="39"/>
      <c r="AU22" s="139"/>
      <c r="AV22" s="67"/>
      <c r="AW22" s="414"/>
      <c r="AX22" s="39"/>
      <c r="AY22" s="231"/>
      <c r="AZ22" s="67"/>
      <c r="BA22" s="59"/>
      <c r="BB22" s="39"/>
      <c r="BC22" s="139"/>
      <c r="BD22" s="67"/>
      <c r="BE22" s="59"/>
      <c r="BF22" s="67"/>
      <c r="BG22" s="39"/>
    </row>
    <row r="23" spans="1:59" ht="16.5" customHeight="1" x14ac:dyDescent="0.25">
      <c r="A23" s="37" t="s">
        <v>107</v>
      </c>
      <c r="B23" s="267"/>
      <c r="D23" s="391" t="s">
        <v>217</v>
      </c>
      <c r="E23" s="392"/>
      <c r="F23" s="393"/>
      <c r="G23" s="393"/>
      <c r="H23" s="184"/>
      <c r="I23" s="5"/>
      <c r="J23" s="57">
        <f>Estimation!J23</f>
        <v>0</v>
      </c>
      <c r="L23" s="57">
        <v>0</v>
      </c>
      <c r="N23" s="57">
        <f>Estimation!N23</f>
        <v>0</v>
      </c>
      <c r="O23" s="52"/>
      <c r="P23" s="57">
        <f>(1+$AK$11)*L23</f>
        <v>0</v>
      </c>
      <c r="Q23" s="52"/>
      <c r="R23" s="57">
        <f>Estimation!R23</f>
        <v>0</v>
      </c>
      <c r="S23" s="52"/>
      <c r="T23" s="57">
        <f>(1+$AK$11)*P23</f>
        <v>0</v>
      </c>
      <c r="U23" s="52"/>
      <c r="V23" s="57">
        <f>IF(BA23=0,0,($AJ23*(1+$AK$11)^3/$AK23*BA23))</f>
        <v>0</v>
      </c>
      <c r="W23" s="52"/>
      <c r="X23" s="57">
        <f>(1+$AK$11)*T23</f>
        <v>0</v>
      </c>
      <c r="Y23" s="52"/>
      <c r="Z23" s="57">
        <f>IF(BE23=0,0,($AJ23*(1+$AK$11)^4/$AK23*BE23))</f>
        <v>0</v>
      </c>
      <c r="AA23" s="52"/>
      <c r="AB23" s="57">
        <f>(1+$AK$11)*X23</f>
        <v>0</v>
      </c>
      <c r="AC23" s="52"/>
      <c r="AD23" s="57">
        <f>Estimation!AD23</f>
        <v>0</v>
      </c>
      <c r="AE23" s="268"/>
      <c r="AF23" s="58">
        <f>L23+P23+T23+X23+AB23</f>
        <v>0</v>
      </c>
      <c r="AJ23" s="208">
        <f>G22*1.03*2</f>
        <v>0</v>
      </c>
      <c r="AK23" s="209">
        <v>3</v>
      </c>
      <c r="AL23" s="153">
        <f>AJ23*AK23</f>
        <v>0</v>
      </c>
      <c r="AM23" s="210" t="s">
        <v>65</v>
      </c>
      <c r="AN23" s="211">
        <v>1</v>
      </c>
      <c r="AO23" s="212">
        <f>IF(35000&gt;=(AL21+AL23),AN23,IF(AL23=0,0,100%-(((AL21+AL23)-35000)/AL23*100)%))</f>
        <v>1</v>
      </c>
      <c r="AP23" s="39"/>
      <c r="AQ23" s="139"/>
      <c r="AR23" s="67"/>
      <c r="AS23" s="59"/>
      <c r="AT23" s="39"/>
      <c r="AU23" s="139"/>
      <c r="AV23" s="67"/>
      <c r="AW23" s="414"/>
      <c r="AX23" s="39"/>
      <c r="AY23" s="231"/>
      <c r="AZ23" s="67"/>
      <c r="BA23" s="59"/>
      <c r="BB23" s="39"/>
      <c r="BC23" s="139"/>
      <c r="BD23" s="67"/>
      <c r="BE23" s="59"/>
      <c r="BF23" s="67"/>
      <c r="BG23" s="67"/>
    </row>
    <row r="24" spans="1:59" ht="16.5" hidden="1" customHeight="1" x14ac:dyDescent="0.25">
      <c r="A24" s="37"/>
      <c r="B24" s="267"/>
      <c r="C24" s="56" t="str">
        <f>"Co-PI: "&amp;E13</f>
        <v xml:space="preserve">Co-PI: </v>
      </c>
      <c r="D24" s="8"/>
      <c r="H24" s="132"/>
      <c r="I24" s="5"/>
      <c r="L24" s="58"/>
      <c r="N24" s="57" t="s">
        <v>82</v>
      </c>
      <c r="O24" s="52"/>
      <c r="P24" s="58"/>
      <c r="Q24" s="52"/>
      <c r="R24" s="52"/>
      <c r="S24" s="52"/>
      <c r="T24" s="31"/>
      <c r="U24" s="52"/>
      <c r="V24" s="52"/>
      <c r="W24" s="52"/>
      <c r="X24" s="31"/>
      <c r="Y24" s="52"/>
      <c r="Z24" s="52"/>
      <c r="AA24" s="52"/>
      <c r="AB24" s="58"/>
      <c r="AC24" s="52"/>
      <c r="AD24" s="57"/>
      <c r="AE24" s="268"/>
      <c r="AF24" s="58"/>
      <c r="AJ24" s="202"/>
      <c r="AK24" s="203"/>
      <c r="AL24" s="149"/>
      <c r="AM24" s="206"/>
      <c r="AN24" s="207"/>
      <c r="AO24" s="59"/>
      <c r="AP24" s="39"/>
      <c r="AQ24" s="65"/>
      <c r="AR24" s="66"/>
      <c r="AS24" s="59"/>
      <c r="AT24" s="39"/>
      <c r="AU24" s="65"/>
      <c r="AV24" s="66"/>
      <c r="AW24" s="414"/>
      <c r="AX24" s="39"/>
      <c r="AY24" s="232"/>
      <c r="AZ24" s="66"/>
      <c r="BA24" s="59"/>
      <c r="BB24" s="39"/>
      <c r="BC24" s="65"/>
      <c r="BD24" s="66"/>
      <c r="BE24" s="59"/>
      <c r="BF24" s="67"/>
      <c r="BG24" s="39"/>
    </row>
    <row r="25" spans="1:59" ht="16.5" hidden="1" customHeight="1" x14ac:dyDescent="0.25">
      <c r="A25" s="37" t="s">
        <v>87</v>
      </c>
      <c r="B25" s="267"/>
      <c r="D25" s="391" t="str">
        <f>((AM25*100)&amp;"%"&amp;" time, "&amp;AN25&amp;" months, "&amp;AL25)</f>
        <v>0% time, 0 months, Summer</v>
      </c>
      <c r="E25" s="40"/>
      <c r="H25" s="132"/>
      <c r="I25" s="5"/>
      <c r="J25" s="57">
        <f>IF(AO25=0,0,($AJ25/$AK25*AO25))</f>
        <v>0</v>
      </c>
      <c r="L25" s="58">
        <v>0</v>
      </c>
      <c r="N25" s="57">
        <f>IF(AS25=0,0,($AJ25*(1+$AK$11)/$AK25*AS25))</f>
        <v>0</v>
      </c>
      <c r="O25" s="52"/>
      <c r="P25" s="58">
        <f>(1+$AK$11)*L25</f>
        <v>0</v>
      </c>
      <c r="Q25" s="52"/>
      <c r="R25" s="57">
        <f>IF(AW25=0,0,($AJ25*(1+$AK$11)^2/$AK25*AW25))</f>
        <v>0</v>
      </c>
      <c r="S25" s="52"/>
      <c r="T25" s="58">
        <f>(1+$AK$11)*P25</f>
        <v>0</v>
      </c>
      <c r="U25" s="52"/>
      <c r="V25" s="57">
        <f>IF(BA25=0,0,($AJ25*(1+$AK$11)^3/$AK25*BA25))</f>
        <v>0</v>
      </c>
      <c r="W25" s="52"/>
      <c r="X25" s="58">
        <f>(1+$AK$11)*T25</f>
        <v>0</v>
      </c>
      <c r="Y25" s="52"/>
      <c r="Z25" s="57">
        <f>IF(BE25=0,0,($AJ25*(1+$AK$11)^4/$AK25*BE25))</f>
        <v>0</v>
      </c>
      <c r="AA25" s="52"/>
      <c r="AB25" s="58">
        <f>(1+$AK$11)*X25</f>
        <v>0</v>
      </c>
      <c r="AC25" s="52"/>
      <c r="AD25" s="57">
        <f>J25+N25+R25+V25+Z25</f>
        <v>0</v>
      </c>
      <c r="AE25" s="268"/>
      <c r="AF25" s="58">
        <f>L25+P25+T25+X25+AB25</f>
        <v>0</v>
      </c>
      <c r="AJ25" s="202"/>
      <c r="AK25" s="203">
        <v>9</v>
      </c>
      <c r="AL25" s="149" t="s">
        <v>65</v>
      </c>
      <c r="AM25" s="206">
        <v>0</v>
      </c>
      <c r="AN25" s="207">
        <v>0</v>
      </c>
      <c r="AO25" s="59">
        <f>AM25*AN25</f>
        <v>0</v>
      </c>
      <c r="AP25" s="39"/>
      <c r="AQ25" s="65">
        <f>IF($AK$16=1,0,AM25)</f>
        <v>0</v>
      </c>
      <c r="AR25" s="66">
        <f>IF($AK$16=1,0,AN25)</f>
        <v>0</v>
      </c>
      <c r="AS25" s="59">
        <f>AQ25*AR25</f>
        <v>0</v>
      </c>
      <c r="AT25" s="39"/>
      <c r="AU25" s="65">
        <f>IF($AK$16=2,0,AQ25)</f>
        <v>0</v>
      </c>
      <c r="AV25" s="66">
        <f>IF($AK$16=2,0,AR25)</f>
        <v>0</v>
      </c>
      <c r="AW25" s="414">
        <f>AU25*AV25</f>
        <v>0</v>
      </c>
      <c r="AX25" s="39"/>
      <c r="AY25" s="232">
        <f>IF($AK$16=3,0,AU25)</f>
        <v>0</v>
      </c>
      <c r="AZ25" s="66">
        <f>IF($AK$16=3,0,AV25)</f>
        <v>0</v>
      </c>
      <c r="BA25" s="59">
        <f>AY25*AZ25</f>
        <v>0</v>
      </c>
      <c r="BB25" s="39"/>
      <c r="BC25" s="65">
        <f>IF($AK$16=4,0,AY25)</f>
        <v>0</v>
      </c>
      <c r="BD25" s="66">
        <f>IF($AK$16=4,0,AZ25)</f>
        <v>0</v>
      </c>
      <c r="BE25" s="59">
        <f>BC25*BD25</f>
        <v>0</v>
      </c>
      <c r="BF25" s="67"/>
      <c r="BG25" s="67">
        <f>BE25+BA25+AW25+AS25+AO25</f>
        <v>0</v>
      </c>
    </row>
    <row r="26" spans="1:59" ht="16.5" hidden="1" customHeight="1" x14ac:dyDescent="0.25">
      <c r="A26" s="37"/>
      <c r="B26" s="267"/>
      <c r="C26" s="56" t="s">
        <v>67</v>
      </c>
      <c r="D26" s="8"/>
      <c r="H26" s="132"/>
      <c r="I26" s="5"/>
      <c r="L26" s="58"/>
      <c r="O26" s="52"/>
      <c r="P26" s="58"/>
      <c r="Q26" s="52"/>
      <c r="R26" s="52"/>
      <c r="S26" s="52"/>
      <c r="T26" s="31"/>
      <c r="U26" s="52"/>
      <c r="V26" s="52"/>
      <c r="W26" s="52"/>
      <c r="X26" s="31"/>
      <c r="Y26" s="52"/>
      <c r="Z26" s="52"/>
      <c r="AA26" s="52"/>
      <c r="AB26" s="58"/>
      <c r="AC26" s="52"/>
      <c r="AD26" s="57"/>
      <c r="AE26" s="268"/>
      <c r="AF26" s="58"/>
      <c r="AJ26" s="202"/>
      <c r="AK26" s="203"/>
      <c r="AL26" s="149"/>
      <c r="AM26" s="206"/>
      <c r="AN26" s="207"/>
      <c r="AO26" s="59"/>
      <c r="AP26" s="39"/>
      <c r="AQ26" s="65"/>
      <c r="AR26" s="66"/>
      <c r="AS26" s="59"/>
      <c r="AT26" s="39"/>
      <c r="AU26" s="65"/>
      <c r="AV26" s="66"/>
      <c r="AW26" s="414"/>
      <c r="AX26" s="39"/>
      <c r="AY26" s="232"/>
      <c r="AZ26" s="66"/>
      <c r="BA26" s="59"/>
      <c r="BB26" s="39"/>
      <c r="BC26" s="65"/>
      <c r="BD26" s="66"/>
      <c r="BE26" s="59"/>
      <c r="BF26" s="67"/>
      <c r="BG26" s="39"/>
    </row>
    <row r="27" spans="1:59" ht="16.5" hidden="1" customHeight="1" x14ac:dyDescent="0.25">
      <c r="A27" s="37" t="s">
        <v>87</v>
      </c>
      <c r="B27" s="267"/>
      <c r="D27" s="391" t="str">
        <f>((AM27*100)&amp;"%"&amp;" time, "&amp;AN27&amp;" months, "&amp;AL27)</f>
        <v>0% time, 0 months, Summer</v>
      </c>
      <c r="E27" s="40"/>
      <c r="H27" s="132"/>
      <c r="I27" s="5"/>
      <c r="J27" s="57">
        <f>IF(AO27=0,0,($AJ27/$AK27*AO27))</f>
        <v>0</v>
      </c>
      <c r="L27" s="58">
        <v>0</v>
      </c>
      <c r="N27" s="57">
        <f>IF(AS27=0,0,($AJ27*(1+$AK$11)/$AK27*AS27))</f>
        <v>0</v>
      </c>
      <c r="O27" s="52"/>
      <c r="P27" s="58">
        <f>(1+$AK$11)*L27</f>
        <v>0</v>
      </c>
      <c r="Q27" s="52"/>
      <c r="R27" s="57">
        <f>IF(AW27=0,0,($AJ27*(1+$AK$11)^2/$AK27*AW27))</f>
        <v>0</v>
      </c>
      <c r="S27" s="52"/>
      <c r="T27" s="58">
        <f>(1+$AK$11)*P27</f>
        <v>0</v>
      </c>
      <c r="U27" s="52"/>
      <c r="V27" s="57">
        <f>IF(BA27=0,0,($AJ27*(1+$AK$11)^3/$AK27*BA27))</f>
        <v>0</v>
      </c>
      <c r="W27" s="52"/>
      <c r="X27" s="58">
        <f>(1+$AK$11)*T27</f>
        <v>0</v>
      </c>
      <c r="Y27" s="52"/>
      <c r="Z27" s="57">
        <f>IF(BE27=0,0,($AJ27*(1+$AK$11)^4/$AK27*BE27))</f>
        <v>0</v>
      </c>
      <c r="AA27" s="52"/>
      <c r="AB27" s="58">
        <f>(1+$AK$11)*X27</f>
        <v>0</v>
      </c>
      <c r="AC27" s="52"/>
      <c r="AD27" s="57">
        <f>J27+N27+R27+V27+Z27</f>
        <v>0</v>
      </c>
      <c r="AE27" s="268"/>
      <c r="AF27" s="58">
        <f>L27+P27+T27+X27+AB27</f>
        <v>0</v>
      </c>
      <c r="AJ27" s="202"/>
      <c r="AK27" s="203">
        <v>9</v>
      </c>
      <c r="AL27" s="149" t="s">
        <v>65</v>
      </c>
      <c r="AM27" s="206">
        <v>0</v>
      </c>
      <c r="AN27" s="207">
        <v>0</v>
      </c>
      <c r="AO27" s="59">
        <f>AM27*AN27</f>
        <v>0</v>
      </c>
      <c r="AP27" s="39"/>
      <c r="AQ27" s="65">
        <f>IF($AK$16=1,0,AM27)</f>
        <v>0</v>
      </c>
      <c r="AR27" s="66">
        <f>IF($AK$16=1,0,AN27)</f>
        <v>0</v>
      </c>
      <c r="AS27" s="59">
        <f>AQ27*AR27</f>
        <v>0</v>
      </c>
      <c r="AT27" s="39"/>
      <c r="AU27" s="65">
        <f>IF($AK$16=2,0,AQ27)</f>
        <v>0</v>
      </c>
      <c r="AV27" s="66">
        <f>IF($AK$16=2,0,AR27)</f>
        <v>0</v>
      </c>
      <c r="AW27" s="414">
        <f>AU27*AV27</f>
        <v>0</v>
      </c>
      <c r="AX27" s="39"/>
      <c r="AY27" s="232">
        <f>IF($AK$16=3,0,AU27)</f>
        <v>0</v>
      </c>
      <c r="AZ27" s="66">
        <f>IF($AK$16=3,0,AV27)</f>
        <v>0</v>
      </c>
      <c r="BA27" s="59">
        <f>AY27*AZ27</f>
        <v>0</v>
      </c>
      <c r="BB27" s="39"/>
      <c r="BC27" s="65">
        <f>IF($AK$16=4,0,AY27)</f>
        <v>0</v>
      </c>
      <c r="BD27" s="66">
        <f>IF($AK$16=4,0,AZ27)</f>
        <v>0</v>
      </c>
      <c r="BE27" s="59">
        <f>BC27*BD27</f>
        <v>0</v>
      </c>
      <c r="BF27" s="67"/>
      <c r="BG27" s="67">
        <f>BE27+BA27+AW27+AS27+AO27</f>
        <v>0</v>
      </c>
    </row>
    <row r="28" spans="1:59" ht="16.5" hidden="1" customHeight="1" x14ac:dyDescent="0.25">
      <c r="A28" s="37"/>
      <c r="B28" s="267"/>
      <c r="C28" s="56" t="s">
        <v>67</v>
      </c>
      <c r="D28" s="8"/>
      <c r="H28" s="132"/>
      <c r="I28" s="5"/>
      <c r="L28" s="58"/>
      <c r="O28" s="52"/>
      <c r="P28" s="58"/>
      <c r="Q28" s="52"/>
      <c r="R28" s="52"/>
      <c r="S28" s="52"/>
      <c r="T28" s="31"/>
      <c r="U28" s="52"/>
      <c r="V28" s="52"/>
      <c r="W28" s="52"/>
      <c r="X28" s="31"/>
      <c r="Y28" s="52"/>
      <c r="Z28" s="52"/>
      <c r="AA28" s="52"/>
      <c r="AB28" s="58"/>
      <c r="AC28" s="52"/>
      <c r="AD28" s="57"/>
      <c r="AE28" s="268"/>
      <c r="AF28" s="58"/>
      <c r="AJ28" s="202"/>
      <c r="AK28" s="203"/>
      <c r="AL28" s="149"/>
      <c r="AM28" s="206"/>
      <c r="AN28" s="207"/>
      <c r="AO28" s="59"/>
      <c r="AP28" s="39"/>
      <c r="AQ28" s="65"/>
      <c r="AR28" s="66"/>
      <c r="AS28" s="59"/>
      <c r="AT28" s="39"/>
      <c r="AU28" s="65"/>
      <c r="AV28" s="66"/>
      <c r="AW28" s="414"/>
      <c r="AX28" s="39"/>
      <c r="AY28" s="232"/>
      <c r="AZ28" s="66"/>
      <c r="BA28" s="59"/>
      <c r="BB28" s="39"/>
      <c r="BC28" s="65"/>
      <c r="BD28" s="66"/>
      <c r="BE28" s="59"/>
      <c r="BF28" s="67"/>
      <c r="BG28" s="39"/>
    </row>
    <row r="29" spans="1:59" ht="16.5" hidden="1" customHeight="1" x14ac:dyDescent="0.25">
      <c r="A29" s="37" t="s">
        <v>87</v>
      </c>
      <c r="B29" s="267"/>
      <c r="D29" s="391" t="str">
        <f>((AM29*100)&amp;"%"&amp;" time, "&amp;AN29&amp;" months, "&amp;AL29)</f>
        <v>0% time, 0 months, Summer</v>
      </c>
      <c r="E29" s="40"/>
      <c r="H29" s="132"/>
      <c r="I29" s="5"/>
      <c r="J29" s="57">
        <f>IF(AO29=0,0,($AJ29/$AK29*AO29))</f>
        <v>0</v>
      </c>
      <c r="L29" s="58">
        <v>0</v>
      </c>
      <c r="N29" s="57">
        <f>IF(AS29=0,0,($AJ29*(1+$AK$11)/$AK29*AS29))</f>
        <v>0</v>
      </c>
      <c r="O29" s="52"/>
      <c r="P29" s="58">
        <f>(1+$AK$11)*L29</f>
        <v>0</v>
      </c>
      <c r="Q29" s="52"/>
      <c r="R29" s="57">
        <f>IF(AW29=0,0,($AJ29*(1+$AK$11)^2/$AK29*AW29))</f>
        <v>0</v>
      </c>
      <c r="S29" s="52"/>
      <c r="T29" s="58">
        <f>(1+$AK$11)*P29</f>
        <v>0</v>
      </c>
      <c r="U29" s="52"/>
      <c r="V29" s="57">
        <f>IF(BA29=0,0,($AJ29*(1+$AK$11)^3/$AK29*BA29))</f>
        <v>0</v>
      </c>
      <c r="W29" s="52"/>
      <c r="X29" s="58">
        <f>(1+$AK$11)*T29</f>
        <v>0</v>
      </c>
      <c r="Y29" s="52"/>
      <c r="Z29" s="57">
        <f>IF(BE29=0,0,($AJ29*(1+$AK$11)^4/$AK29*BE29))</f>
        <v>0</v>
      </c>
      <c r="AA29" s="52"/>
      <c r="AB29" s="58">
        <f>(1+$AK$11)*X29</f>
        <v>0</v>
      </c>
      <c r="AC29" s="52"/>
      <c r="AD29" s="57">
        <f>J29+N29+R29+V29+Z29</f>
        <v>0</v>
      </c>
      <c r="AE29" s="268"/>
      <c r="AF29" s="58">
        <f>L29+P29+T29+X29+AB29</f>
        <v>0</v>
      </c>
      <c r="AJ29" s="202"/>
      <c r="AK29" s="203">
        <v>9</v>
      </c>
      <c r="AL29" s="149" t="s">
        <v>65</v>
      </c>
      <c r="AM29" s="206">
        <v>0</v>
      </c>
      <c r="AN29" s="207">
        <v>0</v>
      </c>
      <c r="AO29" s="59">
        <f>AM29*AN29</f>
        <v>0</v>
      </c>
      <c r="AP29" s="39"/>
      <c r="AQ29" s="65">
        <f>IF($AK$16=1,0,AM29)</f>
        <v>0</v>
      </c>
      <c r="AR29" s="66">
        <f>IF($AK$16=1,0,AN29)</f>
        <v>0</v>
      </c>
      <c r="AS29" s="59">
        <f>AQ29*AR29</f>
        <v>0</v>
      </c>
      <c r="AT29" s="39"/>
      <c r="AU29" s="65">
        <f>IF($AK$16=2,0,AQ29)</f>
        <v>0</v>
      </c>
      <c r="AV29" s="66">
        <f>IF($AK$16=2,0,AR29)</f>
        <v>0</v>
      </c>
      <c r="AW29" s="414">
        <f>AU29*AV29</f>
        <v>0</v>
      </c>
      <c r="AX29" s="39"/>
      <c r="AY29" s="232">
        <f>IF($AK$16=3,0,AU29)</f>
        <v>0</v>
      </c>
      <c r="AZ29" s="66">
        <f>IF($AK$16=3,0,AV29)</f>
        <v>0</v>
      </c>
      <c r="BA29" s="59">
        <f>AY29*AZ29</f>
        <v>0</v>
      </c>
      <c r="BB29" s="39"/>
      <c r="BC29" s="65">
        <f>IF($AK$16=4,0,AY29)</f>
        <v>0</v>
      </c>
      <c r="BD29" s="66">
        <f>IF($AK$16=4,0,AZ29)</f>
        <v>0</v>
      </c>
      <c r="BE29" s="59">
        <f>BC29*BD29</f>
        <v>0</v>
      </c>
      <c r="BF29" s="67"/>
      <c r="BG29" s="67">
        <f>BE29+BA29+AW29+AS29+AO29</f>
        <v>0</v>
      </c>
    </row>
    <row r="30" spans="1:59" ht="16.5" hidden="1" customHeight="1" x14ac:dyDescent="0.25">
      <c r="A30" s="37"/>
      <c r="B30" s="267"/>
      <c r="C30" s="56" t="s">
        <v>68</v>
      </c>
      <c r="D30" s="8"/>
      <c r="H30" s="132"/>
      <c r="I30" s="5"/>
      <c r="L30" s="58"/>
      <c r="O30" s="52"/>
      <c r="P30" s="58"/>
      <c r="Q30" s="52"/>
      <c r="R30" s="52"/>
      <c r="S30" s="52"/>
      <c r="T30" s="31"/>
      <c r="U30" s="52"/>
      <c r="V30" s="52"/>
      <c r="W30" s="52"/>
      <c r="X30" s="31"/>
      <c r="Y30" s="52"/>
      <c r="Z30" s="52"/>
      <c r="AA30" s="52"/>
      <c r="AB30" s="58"/>
      <c r="AC30" s="52"/>
      <c r="AD30" s="57"/>
      <c r="AE30" s="268"/>
      <c r="AF30" s="58"/>
      <c r="AJ30" s="202"/>
      <c r="AK30" s="203"/>
      <c r="AL30" s="149"/>
      <c r="AM30" s="206"/>
      <c r="AN30" s="207"/>
      <c r="AO30" s="59"/>
      <c r="AP30" s="39"/>
      <c r="AQ30" s="65"/>
      <c r="AR30" s="66"/>
      <c r="AS30" s="59"/>
      <c r="AT30" s="39"/>
      <c r="AU30" s="65"/>
      <c r="AV30" s="66"/>
      <c r="AW30" s="414"/>
      <c r="AX30" s="39"/>
      <c r="AY30" s="232"/>
      <c r="AZ30" s="66"/>
      <c r="BA30" s="59"/>
      <c r="BB30" s="39"/>
      <c r="BC30" s="65"/>
      <c r="BD30" s="66"/>
      <c r="BE30" s="59"/>
      <c r="BF30" s="67"/>
      <c r="BG30" s="39"/>
    </row>
    <row r="31" spans="1:59" ht="16.5" hidden="1" customHeight="1" x14ac:dyDescent="0.25">
      <c r="A31" s="37" t="s">
        <v>93</v>
      </c>
      <c r="B31" s="267"/>
      <c r="D31" s="391" t="str">
        <f>((AM31*100)&amp;"%"&amp;" time, "&amp;AN31&amp;" months, "&amp;AL31)</f>
        <v>0% time, 0 months, CY</v>
      </c>
      <c r="E31" s="40"/>
      <c r="H31" s="132"/>
      <c r="I31" s="5"/>
      <c r="J31" s="57">
        <f>IF(AO31=0,0,($AJ31/$AK31*AO31))</f>
        <v>0</v>
      </c>
      <c r="L31" s="58">
        <v>0</v>
      </c>
      <c r="N31" s="57">
        <f>IF(AS31=0,0,($AJ31*(1+$AK$11)/$AK31*AS31))</f>
        <v>0</v>
      </c>
      <c r="O31" s="52"/>
      <c r="P31" s="58">
        <f>(1+$AK$11)*L31</f>
        <v>0</v>
      </c>
      <c r="Q31" s="52"/>
      <c r="R31" s="57">
        <f>IF(AW31=0,0,($AJ31*(1+$AK$11)^2/$AK31*AW31))</f>
        <v>0</v>
      </c>
      <c r="S31" s="52"/>
      <c r="T31" s="58">
        <f>(1+$AK$11)*P31</f>
        <v>0</v>
      </c>
      <c r="U31" s="52"/>
      <c r="V31" s="57">
        <f>IF(BA31=0,0,($AJ31*(1+$AK$11)^3/$AK31*BA31))</f>
        <v>0</v>
      </c>
      <c r="W31" s="52"/>
      <c r="X31" s="58">
        <f>(1+$AK$11)*T31</f>
        <v>0</v>
      </c>
      <c r="Y31" s="52"/>
      <c r="Z31" s="57">
        <f>IF(BE31=0,0,($AJ31*(1+$AK$11)^4/$AK31*BE31))</f>
        <v>0</v>
      </c>
      <c r="AA31" s="52"/>
      <c r="AB31" s="58">
        <f>(1+$AK$11)*X31</f>
        <v>0</v>
      </c>
      <c r="AC31" s="52"/>
      <c r="AD31" s="57">
        <f>J31+N31+R31+V31+Z31</f>
        <v>0</v>
      </c>
      <c r="AE31" s="268"/>
      <c r="AF31" s="58">
        <f>L31+P31+T31+X31+AB31</f>
        <v>0</v>
      </c>
      <c r="AH31" s="52"/>
      <c r="AJ31" s="202"/>
      <c r="AK31" s="203">
        <v>12</v>
      </c>
      <c r="AL31" s="149" t="s">
        <v>63</v>
      </c>
      <c r="AM31" s="206">
        <v>0</v>
      </c>
      <c r="AN31" s="207">
        <v>0</v>
      </c>
      <c r="AO31" s="59">
        <f>AM31*AN31</f>
        <v>0</v>
      </c>
      <c r="AP31" s="39"/>
      <c r="AQ31" s="65">
        <f>IF($AK$16=1,0,AM31)</f>
        <v>0</v>
      </c>
      <c r="AR31" s="66">
        <f>IF($AK$16=1,0,AN31)</f>
        <v>0</v>
      </c>
      <c r="AS31" s="59">
        <f>AQ31*AR31</f>
        <v>0</v>
      </c>
      <c r="AT31" s="39"/>
      <c r="AU31" s="65">
        <f>IF($AK$16=2,0,AQ31)</f>
        <v>0</v>
      </c>
      <c r="AV31" s="66">
        <f>IF($AK$16=2,0,AR31)</f>
        <v>0</v>
      </c>
      <c r="AW31" s="414">
        <f>AU31*AV31</f>
        <v>0</v>
      </c>
      <c r="AX31" s="39"/>
      <c r="AY31" s="232">
        <f>IF($AK$16=3,0,AU31)</f>
        <v>0</v>
      </c>
      <c r="AZ31" s="66">
        <f>IF($AK$16=3,0,AV31)</f>
        <v>0</v>
      </c>
      <c r="BA31" s="59">
        <f>AY31*AZ31</f>
        <v>0</v>
      </c>
      <c r="BB31" s="39"/>
      <c r="BC31" s="65">
        <f>IF($AK$16=4,0,AY31)</f>
        <v>0</v>
      </c>
      <c r="BD31" s="66">
        <f>IF($AK$16=4,0,AZ31)</f>
        <v>0</v>
      </c>
      <c r="BE31" s="59">
        <f>BC31*BD31</f>
        <v>0</v>
      </c>
      <c r="BF31" s="67"/>
      <c r="BG31" s="67">
        <f>BE31+BA31+AW31+AS31+AO31</f>
        <v>0</v>
      </c>
    </row>
    <row r="32" spans="1:59" ht="16.5" hidden="1" customHeight="1" x14ac:dyDescent="0.25">
      <c r="A32" s="37"/>
      <c r="B32" s="267"/>
      <c r="C32" s="56" t="s">
        <v>68</v>
      </c>
      <c r="D32" s="8"/>
      <c r="H32" s="132"/>
      <c r="I32" s="5"/>
      <c r="L32" s="58"/>
      <c r="O32" s="52"/>
      <c r="P32" s="58"/>
      <c r="Q32" s="52"/>
      <c r="R32" s="52"/>
      <c r="S32" s="52"/>
      <c r="T32" s="31"/>
      <c r="U32" s="52"/>
      <c r="V32" s="52"/>
      <c r="W32" s="52"/>
      <c r="X32" s="31"/>
      <c r="Y32" s="52"/>
      <c r="Z32" s="52"/>
      <c r="AA32" s="52"/>
      <c r="AB32" s="58"/>
      <c r="AC32" s="52"/>
      <c r="AD32" s="57"/>
      <c r="AE32" s="268"/>
      <c r="AF32" s="58"/>
      <c r="AJ32" s="202"/>
      <c r="AK32" s="203"/>
      <c r="AL32" s="149"/>
      <c r="AM32" s="206"/>
      <c r="AN32" s="207"/>
      <c r="AO32" s="59"/>
      <c r="AP32" s="39"/>
      <c r="AQ32" s="65"/>
      <c r="AR32" s="66"/>
      <c r="AS32" s="59"/>
      <c r="AT32" s="39"/>
      <c r="AU32" s="65"/>
      <c r="AV32" s="66"/>
      <c r="AW32" s="414"/>
      <c r="AX32" s="39"/>
      <c r="AY32" s="232"/>
      <c r="AZ32" s="66"/>
      <c r="BA32" s="59"/>
      <c r="BB32" s="39"/>
      <c r="BC32" s="65"/>
      <c r="BD32" s="66"/>
      <c r="BE32" s="59"/>
      <c r="BF32" s="67"/>
      <c r="BG32" s="39"/>
    </row>
    <row r="33" spans="1:59" ht="16.5" hidden="1" customHeight="1" x14ac:dyDescent="0.25">
      <c r="A33" s="37" t="s">
        <v>93</v>
      </c>
      <c r="B33" s="267"/>
      <c r="D33" s="391" t="str">
        <f>((AM33*100)&amp;"%"&amp;" time, "&amp;AN33&amp;" months, "&amp;AL33)</f>
        <v>0% time, 0 months, CY</v>
      </c>
      <c r="E33" s="40"/>
      <c r="H33" s="132"/>
      <c r="I33" s="5"/>
      <c r="J33" s="57">
        <f>IF(AO33=0,0,($AJ33/$AK33*AO33))</f>
        <v>0</v>
      </c>
      <c r="L33" s="58">
        <v>0</v>
      </c>
      <c r="N33" s="57">
        <f>IF(AS33=0,0,($AJ33*(1+$AK$11)/$AK33*AS33))</f>
        <v>0</v>
      </c>
      <c r="O33" s="52"/>
      <c r="P33" s="58">
        <f>(1+$AK$11)*L33</f>
        <v>0</v>
      </c>
      <c r="Q33" s="52"/>
      <c r="R33" s="57">
        <f>IF(AW33=0,0,($AJ33*(1+$AK$11)^2/$AK33*AW33))</f>
        <v>0</v>
      </c>
      <c r="S33" s="52"/>
      <c r="T33" s="58">
        <f>(1+$AK$11)*P33</f>
        <v>0</v>
      </c>
      <c r="U33" s="52"/>
      <c r="V33" s="57">
        <f>IF(BA33=0,0,($AJ33*(1+$AK$11)^3/$AK33*BA33))</f>
        <v>0</v>
      </c>
      <c r="W33" s="52"/>
      <c r="X33" s="58">
        <f>(1+$AK$11)*T33</f>
        <v>0</v>
      </c>
      <c r="Y33" s="52"/>
      <c r="Z33" s="57">
        <f>IF(BE33=0,0,($AJ33*(1+$AK$11)^4/$AK33*BE33))</f>
        <v>0</v>
      </c>
      <c r="AA33" s="52"/>
      <c r="AB33" s="58">
        <f>(1+$AK$11)*X33</f>
        <v>0</v>
      </c>
      <c r="AC33" s="52"/>
      <c r="AD33" s="57">
        <f>J33+N33+R33+V33+Z33</f>
        <v>0</v>
      </c>
      <c r="AE33" s="268"/>
      <c r="AF33" s="58">
        <f>L33+P33+T33+X33+AB33</f>
        <v>0</v>
      </c>
      <c r="AJ33" s="202"/>
      <c r="AK33" s="203">
        <v>12</v>
      </c>
      <c r="AL33" s="149" t="s">
        <v>63</v>
      </c>
      <c r="AM33" s="206">
        <v>0</v>
      </c>
      <c r="AN33" s="207">
        <v>0</v>
      </c>
      <c r="AO33" s="59">
        <f>AM33*AN33</f>
        <v>0</v>
      </c>
      <c r="AP33" s="39"/>
      <c r="AQ33" s="65">
        <f>IF($AK$16=1,0,AM33)</f>
        <v>0</v>
      </c>
      <c r="AR33" s="66">
        <f>IF($AK$16=1,0,AN33)</f>
        <v>0</v>
      </c>
      <c r="AS33" s="59">
        <f>AQ33*AR33</f>
        <v>0</v>
      </c>
      <c r="AT33" s="39"/>
      <c r="AU33" s="65">
        <f>IF($AK$16=2,0,AQ33)</f>
        <v>0</v>
      </c>
      <c r="AV33" s="66">
        <f>IF($AK$16=2,0,AR33)</f>
        <v>0</v>
      </c>
      <c r="AW33" s="414">
        <f>AU33*AV33</f>
        <v>0</v>
      </c>
      <c r="AX33" s="39"/>
      <c r="AY33" s="232">
        <f>IF($AK$16=3,0,AU33)</f>
        <v>0</v>
      </c>
      <c r="AZ33" s="66">
        <f>IF($AK$16=3,0,AV33)</f>
        <v>0</v>
      </c>
      <c r="BA33" s="59">
        <f>AY33*AZ33</f>
        <v>0</v>
      </c>
      <c r="BB33" s="39"/>
      <c r="BC33" s="65">
        <f>IF($AK$16=4,0,AY33)</f>
        <v>0</v>
      </c>
      <c r="BD33" s="66">
        <f>IF($AK$16=4,0,AZ33)</f>
        <v>0</v>
      </c>
      <c r="BE33" s="59">
        <f>BC33*BD33</f>
        <v>0</v>
      </c>
      <c r="BF33" s="67"/>
      <c r="BG33" s="67">
        <f>BE33+BA33+AW33+AS33+AO33</f>
        <v>0</v>
      </c>
    </row>
    <row r="34" spans="1:59" ht="16.5" hidden="1" customHeight="1" x14ac:dyDescent="0.25">
      <c r="A34" s="37"/>
      <c r="B34" s="267"/>
      <c r="C34" s="56" t="s">
        <v>68</v>
      </c>
      <c r="D34" s="8"/>
      <c r="H34" s="132"/>
      <c r="I34" s="5"/>
      <c r="L34" s="58"/>
      <c r="O34" s="52"/>
      <c r="P34" s="58"/>
      <c r="Q34" s="52"/>
      <c r="R34" s="52"/>
      <c r="S34" s="52"/>
      <c r="T34" s="31"/>
      <c r="U34" s="52"/>
      <c r="V34" s="52"/>
      <c r="W34" s="52"/>
      <c r="X34" s="31"/>
      <c r="Y34" s="52"/>
      <c r="Z34" s="52"/>
      <c r="AA34" s="52"/>
      <c r="AB34" s="58"/>
      <c r="AC34" s="52"/>
      <c r="AD34" s="57"/>
      <c r="AE34" s="268"/>
      <c r="AF34" s="58"/>
      <c r="AJ34" s="202"/>
      <c r="AK34" s="203"/>
      <c r="AL34" s="149"/>
      <c r="AM34" s="206"/>
      <c r="AN34" s="207"/>
      <c r="AO34" s="59"/>
      <c r="AP34" s="39"/>
      <c r="AQ34" s="65"/>
      <c r="AR34" s="66"/>
      <c r="AS34" s="59"/>
      <c r="AT34" s="39"/>
      <c r="AU34" s="65"/>
      <c r="AV34" s="66"/>
      <c r="AW34" s="414"/>
      <c r="AX34" s="39"/>
      <c r="AY34" s="232"/>
      <c r="AZ34" s="66"/>
      <c r="BA34" s="59"/>
      <c r="BB34" s="39"/>
      <c r="BC34" s="65"/>
      <c r="BD34" s="66"/>
      <c r="BE34" s="59"/>
      <c r="BF34" s="67"/>
      <c r="BG34" s="39"/>
    </row>
    <row r="35" spans="1:59" ht="16.5" hidden="1" customHeight="1" x14ac:dyDescent="0.25">
      <c r="A35" s="37" t="s">
        <v>93</v>
      </c>
      <c r="B35" s="267"/>
      <c r="D35" s="391" t="str">
        <f>((AM35*100)&amp;"%"&amp;" time, "&amp;AN35&amp;" months, "&amp;AL35)</f>
        <v>0% time, 0 months, CY</v>
      </c>
      <c r="E35" s="40"/>
      <c r="H35" s="132"/>
      <c r="I35" s="5"/>
      <c r="J35" s="57">
        <f>IF(AO35=0,0,($AJ35/$AK35*AO35))</f>
        <v>0</v>
      </c>
      <c r="L35" s="58">
        <v>0</v>
      </c>
      <c r="N35" s="57">
        <f>IF(AS35=0,0,($AJ35*(1+$AK$11)/$AK35*AS35))</f>
        <v>0</v>
      </c>
      <c r="O35" s="52"/>
      <c r="P35" s="58">
        <f>(1+$AK$11)*L35</f>
        <v>0</v>
      </c>
      <c r="Q35" s="52"/>
      <c r="R35" s="57">
        <f>IF(AW35=0,0,($AJ35*(1+$AK$11)^2/$AK35*AW35))</f>
        <v>0</v>
      </c>
      <c r="S35" s="52"/>
      <c r="T35" s="58">
        <f>(1+$AK$11)*P35</f>
        <v>0</v>
      </c>
      <c r="U35" s="52"/>
      <c r="V35" s="57">
        <f>IF(BA35=0,0,($AJ35*(1+$AK$11)^3/$AK35*BA35))</f>
        <v>0</v>
      </c>
      <c r="W35" s="52"/>
      <c r="X35" s="58">
        <f>(1+$AK$11)*T35</f>
        <v>0</v>
      </c>
      <c r="Y35" s="52"/>
      <c r="Z35" s="57">
        <f>IF(BE35=0,0,($AJ35*(1+$AK$11)^4/$AK35*BE35))</f>
        <v>0</v>
      </c>
      <c r="AA35" s="52"/>
      <c r="AB35" s="58">
        <f>(1+$AK$11)*X35</f>
        <v>0</v>
      </c>
      <c r="AC35" s="52"/>
      <c r="AD35" s="57">
        <f>J35+N35+R35+V35+Z35</f>
        <v>0</v>
      </c>
      <c r="AE35" s="268"/>
      <c r="AF35" s="58">
        <f>L35+P35+T35+X35+AB35</f>
        <v>0</v>
      </c>
      <c r="AJ35" s="202"/>
      <c r="AK35" s="203">
        <v>12</v>
      </c>
      <c r="AL35" s="149" t="s">
        <v>63</v>
      </c>
      <c r="AM35" s="206">
        <v>0</v>
      </c>
      <c r="AN35" s="207">
        <v>0</v>
      </c>
      <c r="AO35" s="59">
        <f>AM35*AN35</f>
        <v>0</v>
      </c>
      <c r="AP35" s="39"/>
      <c r="AQ35" s="65">
        <f>IF($AK$16=1,0,AM35)</f>
        <v>0</v>
      </c>
      <c r="AR35" s="66">
        <f>IF($AK$16=1,0,AN35)</f>
        <v>0</v>
      </c>
      <c r="AS35" s="59">
        <f>AQ35*AR35</f>
        <v>0</v>
      </c>
      <c r="AT35" s="39"/>
      <c r="AU35" s="65">
        <f>IF($AK$16=2,0,AQ35)</f>
        <v>0</v>
      </c>
      <c r="AV35" s="66">
        <f>IF($AK$16=2,0,AR35)</f>
        <v>0</v>
      </c>
      <c r="AW35" s="414">
        <f>AU35*AV35</f>
        <v>0</v>
      </c>
      <c r="AX35" s="39"/>
      <c r="AY35" s="232">
        <f>IF($AK$16=3,0,AU35)</f>
        <v>0</v>
      </c>
      <c r="AZ35" s="66">
        <f>IF($AK$16=3,0,AV35)</f>
        <v>0</v>
      </c>
      <c r="BA35" s="59">
        <f>AY35*AZ35</f>
        <v>0</v>
      </c>
      <c r="BB35" s="39"/>
      <c r="BC35" s="65">
        <f>IF($AK$16=4,0,AY35)</f>
        <v>0</v>
      </c>
      <c r="BD35" s="66">
        <f>IF($AK$16=4,0,AZ35)</f>
        <v>0</v>
      </c>
      <c r="BE35" s="59">
        <f>BC35*BD35</f>
        <v>0</v>
      </c>
      <c r="BF35" s="67"/>
      <c r="BG35" s="67">
        <f>BE35+BA35+AW35+AS35+AO35</f>
        <v>0</v>
      </c>
    </row>
    <row r="36" spans="1:59" ht="16.5" hidden="1" customHeight="1" x14ac:dyDescent="0.25">
      <c r="A36" s="37"/>
      <c r="B36" s="267"/>
      <c r="C36" s="56" t="s">
        <v>69</v>
      </c>
      <c r="D36" s="8"/>
      <c r="H36" s="132"/>
      <c r="I36" s="5"/>
      <c r="L36" s="58"/>
      <c r="O36" s="52"/>
      <c r="P36" s="58"/>
      <c r="Q36" s="52"/>
      <c r="R36" s="52"/>
      <c r="S36" s="52"/>
      <c r="T36" s="31"/>
      <c r="U36" s="52"/>
      <c r="V36" s="52"/>
      <c r="W36" s="52"/>
      <c r="X36" s="31"/>
      <c r="Y36" s="52"/>
      <c r="Z36" s="52"/>
      <c r="AA36" s="52"/>
      <c r="AB36" s="58"/>
      <c r="AC36" s="52"/>
      <c r="AD36" s="57"/>
      <c r="AE36" s="268"/>
      <c r="AF36" s="58"/>
      <c r="AJ36" s="202"/>
      <c r="AK36" s="203"/>
      <c r="AL36" s="149"/>
      <c r="AM36" s="206"/>
      <c r="AN36" s="207"/>
      <c r="AO36" s="59"/>
      <c r="AP36" s="39"/>
      <c r="AQ36" s="65"/>
      <c r="AR36" s="66"/>
      <c r="AS36" s="59"/>
      <c r="AT36" s="39"/>
      <c r="AU36" s="65"/>
      <c r="AV36" s="66"/>
      <c r="AW36" s="414"/>
      <c r="AX36" s="39"/>
      <c r="AY36" s="232"/>
      <c r="AZ36" s="66"/>
      <c r="BA36" s="59"/>
      <c r="BB36" s="39"/>
      <c r="BC36" s="65"/>
      <c r="BD36" s="66"/>
      <c r="BE36" s="59"/>
      <c r="BF36" s="67"/>
      <c r="BG36" s="39"/>
    </row>
    <row r="37" spans="1:59" ht="16.5" hidden="1" customHeight="1" x14ac:dyDescent="0.25">
      <c r="A37" s="37" t="s">
        <v>98</v>
      </c>
      <c r="B37" s="267"/>
      <c r="D37" s="391" t="str">
        <f>((AM37*100)&amp;"%"&amp;" time, "&amp;AN37&amp;" months, "&amp;AL37)</f>
        <v>0% time, 0 months, CY</v>
      </c>
      <c r="E37" s="40"/>
      <c r="H37" s="132"/>
      <c r="I37" s="5"/>
      <c r="J37" s="57">
        <f>IF(AO37=0,0,($AJ37/$AK37*AO37))</f>
        <v>0</v>
      </c>
      <c r="L37" s="58">
        <v>0</v>
      </c>
      <c r="N37" s="57">
        <f>IF(AS37=0,0,($AJ37*(1+$AK$11)/$AK37*AS37))</f>
        <v>0</v>
      </c>
      <c r="O37" s="52"/>
      <c r="P37" s="58">
        <f>(1+$AK$11)*L37</f>
        <v>0</v>
      </c>
      <c r="Q37" s="52"/>
      <c r="R37" s="57">
        <f>IF(AW37=0,0,($AJ37*(1+$AK$11)^2/$AK37*AW37))</f>
        <v>0</v>
      </c>
      <c r="S37" s="52"/>
      <c r="T37" s="58">
        <f>(1+$AK$11)*P37</f>
        <v>0</v>
      </c>
      <c r="U37" s="52"/>
      <c r="V37" s="57">
        <f>IF(BA37=0,0,($AJ37*(1+$AK$11)^3/$AK37*BA37))</f>
        <v>0</v>
      </c>
      <c r="W37" s="52"/>
      <c r="X37" s="58">
        <f>(1+$AK$11)*T37</f>
        <v>0</v>
      </c>
      <c r="Y37" s="52"/>
      <c r="Z37" s="57">
        <f>IF(BE37=0,0,($AJ37*(1+$AK$11)^4/$AK37*BE37))</f>
        <v>0</v>
      </c>
      <c r="AA37" s="52"/>
      <c r="AB37" s="58">
        <f>(1+$AK$11)*X37</f>
        <v>0</v>
      </c>
      <c r="AC37" s="52"/>
      <c r="AD37" s="57">
        <f>J37+N37+R37+V37+Z37</f>
        <v>0</v>
      </c>
      <c r="AE37" s="268"/>
      <c r="AF37" s="58">
        <f>L37+P37+T37+X37+AB37</f>
        <v>0</v>
      </c>
      <c r="AJ37" s="202"/>
      <c r="AK37" s="203">
        <v>12</v>
      </c>
      <c r="AL37" s="149" t="s">
        <v>63</v>
      </c>
      <c r="AM37" s="206">
        <v>0</v>
      </c>
      <c r="AN37" s="207">
        <v>0</v>
      </c>
      <c r="AO37" s="59">
        <f>AM37*AN37</f>
        <v>0</v>
      </c>
      <c r="AP37" s="39"/>
      <c r="AQ37" s="65">
        <f>IF($AK$16=1,0,AM37)</f>
        <v>0</v>
      </c>
      <c r="AR37" s="66">
        <f>IF($AK$16=1,0,AN37)</f>
        <v>0</v>
      </c>
      <c r="AS37" s="59">
        <f>AQ37*AR37</f>
        <v>0</v>
      </c>
      <c r="AT37" s="39"/>
      <c r="AU37" s="65">
        <f>IF($AK$16=2,0,AQ37)</f>
        <v>0</v>
      </c>
      <c r="AV37" s="66">
        <f>IF($AK$16=2,0,AR37)</f>
        <v>0</v>
      </c>
      <c r="AW37" s="414">
        <f>AU37*AV37</f>
        <v>0</v>
      </c>
      <c r="AX37" s="39"/>
      <c r="AY37" s="232">
        <f>IF($AK$16=3,0,AU37)</f>
        <v>0</v>
      </c>
      <c r="AZ37" s="66">
        <f>IF($AK$16=3,0,AV37)</f>
        <v>0</v>
      </c>
      <c r="BA37" s="59">
        <f>AY37*AZ37</f>
        <v>0</v>
      </c>
      <c r="BB37" s="39"/>
      <c r="BC37" s="65">
        <f>IF($AK$16=4,0,AY37)</f>
        <v>0</v>
      </c>
      <c r="BD37" s="66">
        <f>IF($AK$16=4,0,AZ37)</f>
        <v>0</v>
      </c>
      <c r="BE37" s="59">
        <f>BC37*BD37</f>
        <v>0</v>
      </c>
      <c r="BF37" s="67"/>
      <c r="BG37" s="67">
        <f>BE37+BA37+AW37+AS37+AO37</f>
        <v>0</v>
      </c>
    </row>
    <row r="38" spans="1:59" ht="16.5" hidden="1" customHeight="1" x14ac:dyDescent="0.25">
      <c r="A38" s="37"/>
      <c r="B38" s="267"/>
      <c r="C38" s="56" t="s">
        <v>69</v>
      </c>
      <c r="D38" s="8"/>
      <c r="H38" s="132"/>
      <c r="I38" s="5"/>
      <c r="L38" s="58"/>
      <c r="O38" s="52"/>
      <c r="P38" s="58"/>
      <c r="Q38" s="52"/>
      <c r="R38" s="52"/>
      <c r="S38" s="52"/>
      <c r="T38" s="31"/>
      <c r="U38" s="52"/>
      <c r="V38" s="52"/>
      <c r="W38" s="52"/>
      <c r="X38" s="31"/>
      <c r="Y38" s="52"/>
      <c r="Z38" s="52"/>
      <c r="AA38" s="52"/>
      <c r="AB38" s="58"/>
      <c r="AC38" s="52"/>
      <c r="AD38" s="57"/>
      <c r="AE38" s="268"/>
      <c r="AF38" s="58"/>
      <c r="AJ38" s="202"/>
      <c r="AK38" s="203"/>
      <c r="AL38" s="149"/>
      <c r="AM38" s="206"/>
      <c r="AN38" s="207"/>
      <c r="AO38" s="59"/>
      <c r="AP38" s="39"/>
      <c r="AQ38" s="65"/>
      <c r="AR38" s="66"/>
      <c r="AS38" s="59"/>
      <c r="AT38" s="39"/>
      <c r="AU38" s="65"/>
      <c r="AV38" s="66"/>
      <c r="AW38" s="414"/>
      <c r="AX38" s="39"/>
      <c r="AY38" s="232"/>
      <c r="AZ38" s="66"/>
      <c r="BA38" s="59"/>
      <c r="BB38" s="39"/>
      <c r="BC38" s="65"/>
      <c r="BD38" s="66"/>
      <c r="BE38" s="59"/>
      <c r="BF38" s="67"/>
      <c r="BG38" s="39"/>
    </row>
    <row r="39" spans="1:59" ht="16.5" hidden="1" customHeight="1" x14ac:dyDescent="0.25">
      <c r="A39" s="37" t="s">
        <v>98</v>
      </c>
      <c r="B39" s="267"/>
      <c r="D39" s="391" t="str">
        <f>((AM39*100)&amp;"%"&amp;" time, "&amp;AN39&amp;" months, "&amp;AL39)</f>
        <v>0% time, 0 months, CY</v>
      </c>
      <c r="E39" s="40"/>
      <c r="H39" s="132"/>
      <c r="I39" s="5"/>
      <c r="J39" s="57">
        <f>IF(AO39=0,0,($AJ39/$AK39*AO39))</f>
        <v>0</v>
      </c>
      <c r="L39" s="58">
        <v>0</v>
      </c>
      <c r="N39" s="57">
        <f>IF(AS39=0,0,($AJ39*(1+$AK$11)/$AK39*AS39))</f>
        <v>0</v>
      </c>
      <c r="O39" s="52"/>
      <c r="P39" s="58">
        <f>(1+$AK$11)*L39</f>
        <v>0</v>
      </c>
      <c r="Q39" s="52"/>
      <c r="R39" s="57">
        <f>IF(AW39=0,0,($AJ39*(1+$AK$11)^2/$AK39*AW39))</f>
        <v>0</v>
      </c>
      <c r="S39" s="52"/>
      <c r="T39" s="58">
        <f>(1+$AK$11)*P39</f>
        <v>0</v>
      </c>
      <c r="U39" s="52"/>
      <c r="V39" s="57">
        <f>IF(BA39=0,0,($AJ39*(1+$AK$11)^3/$AK39*BA39))</f>
        <v>0</v>
      </c>
      <c r="W39" s="52"/>
      <c r="X39" s="58">
        <f>(1+$AK$11)*T39</f>
        <v>0</v>
      </c>
      <c r="Y39" s="52"/>
      <c r="Z39" s="57">
        <f>IF(BE39=0,0,($AJ39*(1+$AK$11)^4/$AK39*BE39))</f>
        <v>0</v>
      </c>
      <c r="AA39" s="52"/>
      <c r="AB39" s="58">
        <f>(1+$AK$11)*X39</f>
        <v>0</v>
      </c>
      <c r="AC39" s="52"/>
      <c r="AD39" s="57">
        <f>J39+N39+R39+V39+Z39</f>
        <v>0</v>
      </c>
      <c r="AE39" s="268"/>
      <c r="AF39" s="58">
        <f>L39+P39+T39+X39+AB39</f>
        <v>0</v>
      </c>
      <c r="AJ39" s="202"/>
      <c r="AK39" s="203">
        <v>12</v>
      </c>
      <c r="AL39" s="149" t="s">
        <v>63</v>
      </c>
      <c r="AM39" s="206">
        <v>0</v>
      </c>
      <c r="AN39" s="207">
        <v>0</v>
      </c>
      <c r="AO39" s="59">
        <f>AM39*AN39</f>
        <v>0</v>
      </c>
      <c r="AP39" s="39"/>
      <c r="AQ39" s="65">
        <f>IF($AK$16=1,0,AM39)</f>
        <v>0</v>
      </c>
      <c r="AR39" s="66">
        <f>IF($AK$16=1,0,AN39)</f>
        <v>0</v>
      </c>
      <c r="AS39" s="59">
        <f>AQ39*AR39</f>
        <v>0</v>
      </c>
      <c r="AT39" s="39"/>
      <c r="AU39" s="65">
        <f>IF($AK$16=2,0,AQ39)</f>
        <v>0</v>
      </c>
      <c r="AV39" s="66">
        <f>IF($AK$16=2,0,AR39)</f>
        <v>0</v>
      </c>
      <c r="AW39" s="414">
        <f>AU39*AV39</f>
        <v>0</v>
      </c>
      <c r="AX39" s="39"/>
      <c r="AY39" s="232">
        <f>IF($AK$16=3,0,AU39)</f>
        <v>0</v>
      </c>
      <c r="AZ39" s="66">
        <f>IF($AK$16=3,0,AV39)</f>
        <v>0</v>
      </c>
      <c r="BA39" s="59">
        <f>AY39*AZ39</f>
        <v>0</v>
      </c>
      <c r="BB39" s="39"/>
      <c r="BC39" s="65">
        <f>IF($AK$16=4,0,AY39)</f>
        <v>0</v>
      </c>
      <c r="BD39" s="66">
        <f>IF($AK$16=4,0,AZ39)</f>
        <v>0</v>
      </c>
      <c r="BE39" s="59">
        <f>BC39*BD39</f>
        <v>0</v>
      </c>
      <c r="BF39" s="67"/>
      <c r="BG39" s="67">
        <f>BE39+BA39+AW39+AS39+AO39</f>
        <v>0</v>
      </c>
    </row>
    <row r="40" spans="1:59" ht="16.5" hidden="1" customHeight="1" x14ac:dyDescent="0.25">
      <c r="A40" s="37"/>
      <c r="B40" s="267"/>
      <c r="C40" s="56" t="s">
        <v>69</v>
      </c>
      <c r="D40" s="8"/>
      <c r="H40" s="132"/>
      <c r="I40" s="5"/>
      <c r="L40" s="58"/>
      <c r="O40" s="52"/>
      <c r="P40" s="58"/>
      <c r="Q40" s="52"/>
      <c r="R40" s="52"/>
      <c r="S40" s="52"/>
      <c r="T40" s="31"/>
      <c r="U40" s="52"/>
      <c r="V40" s="52"/>
      <c r="W40" s="52"/>
      <c r="X40" s="31"/>
      <c r="Y40" s="52"/>
      <c r="Z40" s="52"/>
      <c r="AA40" s="52"/>
      <c r="AB40" s="58"/>
      <c r="AC40" s="52"/>
      <c r="AD40" s="57"/>
      <c r="AE40" s="268"/>
      <c r="AF40" s="58"/>
      <c r="AJ40" s="202"/>
      <c r="AK40" s="203"/>
      <c r="AL40" s="149"/>
      <c r="AM40" s="206"/>
      <c r="AN40" s="207"/>
      <c r="AO40" s="59"/>
      <c r="AP40" s="39"/>
      <c r="AQ40" s="65"/>
      <c r="AR40" s="66"/>
      <c r="AS40" s="59"/>
      <c r="AT40" s="39"/>
      <c r="AU40" s="65"/>
      <c r="AV40" s="66"/>
      <c r="AW40" s="414"/>
      <c r="AX40" s="39"/>
      <c r="AY40" s="232"/>
      <c r="AZ40" s="66"/>
      <c r="BA40" s="59"/>
      <c r="BB40" s="39"/>
      <c r="BC40" s="65"/>
      <c r="BD40" s="66"/>
      <c r="BE40" s="59"/>
      <c r="BF40" s="67"/>
      <c r="BG40" s="39"/>
    </row>
    <row r="41" spans="1:59" ht="16.5" hidden="1" customHeight="1" x14ac:dyDescent="0.25">
      <c r="A41" s="37" t="s">
        <v>98</v>
      </c>
      <c r="B41" s="267"/>
      <c r="D41" s="391" t="str">
        <f>((AM41*100)&amp;"%"&amp;" time, "&amp;AN41&amp;" months, "&amp;AL41)</f>
        <v>0% time, 0 months, CY</v>
      </c>
      <c r="E41" s="40"/>
      <c r="H41" s="132"/>
      <c r="I41" s="5"/>
      <c r="J41" s="57">
        <f>IF(AO41=0,0,($AJ41/$AK41*AO41))</f>
        <v>0</v>
      </c>
      <c r="L41" s="58">
        <v>0</v>
      </c>
      <c r="N41" s="57">
        <f>IF(AS41=0,0,($AJ41*(1+$AK$11)/$AK41*AS41))</f>
        <v>0</v>
      </c>
      <c r="O41" s="52"/>
      <c r="P41" s="58">
        <f>(1+$AK$11)*L41</f>
        <v>0</v>
      </c>
      <c r="Q41" s="52"/>
      <c r="R41" s="57">
        <f>IF(AW41=0,0,($AJ41*(1+$AK$11)^2/$AK41*AW41))</f>
        <v>0</v>
      </c>
      <c r="S41" s="52"/>
      <c r="T41" s="58">
        <f>(1+$AK$11)*P41</f>
        <v>0</v>
      </c>
      <c r="U41" s="52"/>
      <c r="V41" s="57">
        <f>IF(BA41=0,0,($AJ41*(1+$AK$11)^3/$AK41*BA41))</f>
        <v>0</v>
      </c>
      <c r="W41" s="52"/>
      <c r="X41" s="58">
        <f>(1+$AK$11)*T41</f>
        <v>0</v>
      </c>
      <c r="Y41" s="52"/>
      <c r="Z41" s="57">
        <f>IF(BE41=0,0,($AJ41*(1+$AK$11)^4/$AK41*BE41))</f>
        <v>0</v>
      </c>
      <c r="AA41" s="52"/>
      <c r="AB41" s="58">
        <f>(1+$AK$11)*X41</f>
        <v>0</v>
      </c>
      <c r="AC41" s="52"/>
      <c r="AD41" s="57">
        <f>J41+N41+R41+V41+Z41</f>
        <v>0</v>
      </c>
      <c r="AE41" s="268"/>
      <c r="AF41" s="58">
        <f>L41+P41+T41+X41+AB41</f>
        <v>0</v>
      </c>
      <c r="AJ41" s="202"/>
      <c r="AK41" s="203">
        <v>12</v>
      </c>
      <c r="AL41" s="149" t="s">
        <v>63</v>
      </c>
      <c r="AM41" s="206">
        <v>0</v>
      </c>
      <c r="AN41" s="207">
        <v>0</v>
      </c>
      <c r="AO41" s="59">
        <f>AM41*AN41</f>
        <v>0</v>
      </c>
      <c r="AP41" s="39"/>
      <c r="AQ41" s="65">
        <f>IF($AK$16=1,0,AM41)</f>
        <v>0</v>
      </c>
      <c r="AR41" s="66">
        <f>IF($AK$16=1,0,AN41)</f>
        <v>0</v>
      </c>
      <c r="AS41" s="59">
        <f>AQ41*AR41</f>
        <v>0</v>
      </c>
      <c r="AT41" s="39"/>
      <c r="AU41" s="65">
        <f>IF($AK$16=2,0,AQ41)</f>
        <v>0</v>
      </c>
      <c r="AV41" s="66">
        <f>IF($AK$16=2,0,AR41)</f>
        <v>0</v>
      </c>
      <c r="AW41" s="414">
        <f>AU41*AV41</f>
        <v>0</v>
      </c>
      <c r="AX41" s="39"/>
      <c r="AY41" s="232">
        <f>IF($AK$16=3,0,AU41)</f>
        <v>0</v>
      </c>
      <c r="AZ41" s="66">
        <f>IF($AK$16=3,0,AV41)</f>
        <v>0</v>
      </c>
      <c r="BA41" s="59">
        <f>AY41*AZ41</f>
        <v>0</v>
      </c>
      <c r="BB41" s="39"/>
      <c r="BC41" s="65">
        <f>IF($AK$16=4,0,AY41)</f>
        <v>0</v>
      </c>
      <c r="BD41" s="66">
        <f>IF($AK$16=4,0,AZ41)</f>
        <v>0</v>
      </c>
      <c r="BE41" s="59">
        <f>BC41*BD41</f>
        <v>0</v>
      </c>
      <c r="BF41" s="67"/>
      <c r="BG41" s="67">
        <f>BE41+BA41+AW41+AS41+AO41</f>
        <v>0</v>
      </c>
    </row>
    <row r="42" spans="1:59" ht="16.5" hidden="1" customHeight="1" x14ac:dyDescent="0.25">
      <c r="A42" s="37"/>
      <c r="B42" s="267"/>
      <c r="C42" s="56" t="s">
        <v>70</v>
      </c>
      <c r="D42" s="8"/>
      <c r="H42" s="132"/>
      <c r="I42" s="5"/>
      <c r="L42" s="58"/>
      <c r="O42" s="52"/>
      <c r="P42" s="58"/>
      <c r="Q42" s="52"/>
      <c r="R42" s="52"/>
      <c r="S42" s="52"/>
      <c r="T42" s="31"/>
      <c r="U42" s="52"/>
      <c r="V42" s="52"/>
      <c r="W42" s="52"/>
      <c r="X42" s="31"/>
      <c r="Y42" s="52"/>
      <c r="Z42" s="52"/>
      <c r="AA42" s="52"/>
      <c r="AB42" s="58"/>
      <c r="AC42" s="52"/>
      <c r="AD42" s="57"/>
      <c r="AE42" s="268"/>
      <c r="AF42" s="58"/>
      <c r="AJ42" s="202"/>
      <c r="AK42" s="203"/>
      <c r="AL42" s="149"/>
      <c r="AM42" s="206"/>
      <c r="AN42" s="207"/>
      <c r="AO42" s="59"/>
      <c r="AP42" s="39"/>
      <c r="AQ42" s="65"/>
      <c r="AR42" s="66"/>
      <c r="AS42" s="59"/>
      <c r="AT42" s="39"/>
      <c r="AU42" s="65"/>
      <c r="AV42" s="66"/>
      <c r="AW42" s="414"/>
      <c r="AX42" s="39"/>
      <c r="AY42" s="232"/>
      <c r="AZ42" s="66"/>
      <c r="BA42" s="59"/>
      <c r="BB42" s="39"/>
      <c r="BC42" s="65"/>
      <c r="BD42" s="66"/>
      <c r="BE42" s="59"/>
      <c r="BF42" s="67"/>
      <c r="BG42" s="39"/>
    </row>
    <row r="43" spans="1:59" ht="16.5" hidden="1" customHeight="1" x14ac:dyDescent="0.25">
      <c r="A43" s="37" t="s">
        <v>94</v>
      </c>
      <c r="B43" s="267"/>
      <c r="D43" s="391" t="str">
        <f>((AM43*100)&amp;"%"&amp;" time, "&amp;AN43&amp;" months, "&amp;AL43)</f>
        <v>0% time, 0 months, CY</v>
      </c>
      <c r="E43" s="40"/>
      <c r="H43" s="132"/>
      <c r="I43" s="5"/>
      <c r="J43" s="57">
        <f>IF(AO43=0,0,($AJ43/$AK43*AO43))</f>
        <v>0</v>
      </c>
      <c r="L43" s="58">
        <v>0</v>
      </c>
      <c r="N43" s="57">
        <f>IF(AS43=0,0,($AJ43*(1+$AK$11)/$AK43*AS43))</f>
        <v>0</v>
      </c>
      <c r="O43" s="52"/>
      <c r="P43" s="58">
        <f>(1+$AK$11)*L43</f>
        <v>0</v>
      </c>
      <c r="Q43" s="52"/>
      <c r="R43" s="57">
        <f>IF(AW43=0,0,($AJ43*(1+$AK$11)^2/$AK43*AW43))</f>
        <v>0</v>
      </c>
      <c r="S43" s="52"/>
      <c r="T43" s="58">
        <f>(1+$AK$11)*P43</f>
        <v>0</v>
      </c>
      <c r="U43" s="52"/>
      <c r="V43" s="57">
        <f>IF(BA43=0,0,($AJ43*(1+$AK$11)^3/$AK43*BA43))</f>
        <v>0</v>
      </c>
      <c r="W43" s="52"/>
      <c r="X43" s="58">
        <f>(1+$AK$11)*T43</f>
        <v>0</v>
      </c>
      <c r="Y43" s="52"/>
      <c r="Z43" s="57">
        <f>IF(BE43=0,0,($AJ43*(1+$AK$11)^4/$AK43*BE43))</f>
        <v>0</v>
      </c>
      <c r="AA43" s="52"/>
      <c r="AB43" s="58">
        <f>(1+$AK$11)*X43</f>
        <v>0</v>
      </c>
      <c r="AC43" s="52"/>
      <c r="AD43" s="57">
        <f>J43+N43+R43+V43+Z43</f>
        <v>0</v>
      </c>
      <c r="AE43" s="268"/>
      <c r="AF43" s="58">
        <f>L43+P43+T43+X43+AB43</f>
        <v>0</v>
      </c>
      <c r="AJ43" s="202"/>
      <c r="AK43" s="203">
        <v>12</v>
      </c>
      <c r="AL43" s="149" t="s">
        <v>63</v>
      </c>
      <c r="AM43" s="206">
        <v>0</v>
      </c>
      <c r="AN43" s="207">
        <v>0</v>
      </c>
      <c r="AO43" s="59">
        <f>AM43*AN43</f>
        <v>0</v>
      </c>
      <c r="AP43" s="39"/>
      <c r="AQ43" s="65">
        <f>IF($AK$16=1,0,AM43)</f>
        <v>0</v>
      </c>
      <c r="AR43" s="66">
        <f>IF($AK$16=1,0,AN43)</f>
        <v>0</v>
      </c>
      <c r="AS43" s="59">
        <f>AQ43*AR43</f>
        <v>0</v>
      </c>
      <c r="AT43" s="39"/>
      <c r="AU43" s="65">
        <f>IF($AK$16=2,0,AQ43)</f>
        <v>0</v>
      </c>
      <c r="AV43" s="66">
        <f>IF($AK$16=2,0,AR43)</f>
        <v>0</v>
      </c>
      <c r="AW43" s="414">
        <f>AU43*AV43</f>
        <v>0</v>
      </c>
      <c r="AX43" s="39"/>
      <c r="AY43" s="232">
        <f>IF($AK$16=3,0,AU43)</f>
        <v>0</v>
      </c>
      <c r="AZ43" s="66">
        <f>IF($AK$16=3,0,AV43)</f>
        <v>0</v>
      </c>
      <c r="BA43" s="59">
        <f>AY43*AZ43</f>
        <v>0</v>
      </c>
      <c r="BB43" s="39"/>
      <c r="BC43" s="65">
        <f>IF($AK$16=4,0,AY43)</f>
        <v>0</v>
      </c>
      <c r="BD43" s="66">
        <f>IF($AK$16=4,0,AZ43)</f>
        <v>0</v>
      </c>
      <c r="BE43" s="59">
        <f>BC43*BD43</f>
        <v>0</v>
      </c>
      <c r="BF43" s="67"/>
      <c r="BG43" s="67">
        <f>BE43+BA43+AW43+AS43+AO43</f>
        <v>0</v>
      </c>
    </row>
    <row r="44" spans="1:59" ht="16.5" hidden="1" customHeight="1" x14ac:dyDescent="0.25">
      <c r="A44" s="37"/>
      <c r="B44" s="267"/>
      <c r="C44" s="56" t="s">
        <v>70</v>
      </c>
      <c r="D44" s="8"/>
      <c r="H44" s="132"/>
      <c r="I44" s="5"/>
      <c r="L44" s="58"/>
      <c r="O44" s="52"/>
      <c r="P44" s="58"/>
      <c r="Q44" s="52"/>
      <c r="R44" s="57"/>
      <c r="S44" s="52"/>
      <c r="T44" s="58"/>
      <c r="U44" s="52"/>
      <c r="V44" s="57"/>
      <c r="W44" s="52"/>
      <c r="X44" s="58"/>
      <c r="Y44" s="52"/>
      <c r="Z44" s="57"/>
      <c r="AA44" s="52"/>
      <c r="AB44" s="58"/>
      <c r="AC44" s="52"/>
      <c r="AD44" s="57"/>
      <c r="AE44" s="268"/>
      <c r="AF44" s="58"/>
      <c r="AJ44" s="202"/>
      <c r="AK44" s="203"/>
      <c r="AL44" s="149"/>
      <c r="AM44" s="206"/>
      <c r="AN44" s="207"/>
      <c r="AO44" s="59"/>
      <c r="AP44" s="39"/>
      <c r="AQ44" s="65"/>
      <c r="AR44" s="66"/>
      <c r="AS44" s="59"/>
      <c r="AT44" s="39"/>
      <c r="AU44" s="65"/>
      <c r="AV44" s="66"/>
      <c r="AW44" s="414"/>
      <c r="AX44" s="39"/>
      <c r="AY44" s="232"/>
      <c r="AZ44" s="66"/>
      <c r="BA44" s="59"/>
      <c r="BB44" s="39"/>
      <c r="BC44" s="65"/>
      <c r="BD44" s="66"/>
      <c r="BE44" s="59"/>
      <c r="BF44" s="67"/>
      <c r="BG44" s="39"/>
    </row>
    <row r="45" spans="1:59" ht="16.5" hidden="1" customHeight="1" x14ac:dyDescent="0.25">
      <c r="A45" s="37" t="s">
        <v>94</v>
      </c>
      <c r="B45" s="267"/>
      <c r="D45" s="391" t="str">
        <f>((AM45*100)&amp;"%"&amp;" time, "&amp;AN45&amp;" months, "&amp;AL45)</f>
        <v>0% time, 0 months, CY</v>
      </c>
      <c r="E45" s="40"/>
      <c r="H45" s="132"/>
      <c r="I45" s="5"/>
      <c r="J45" s="57">
        <f>IF(AO45=0,0,($AJ45/$AK45*AO45))</f>
        <v>0</v>
      </c>
      <c r="L45" s="58">
        <v>0</v>
      </c>
      <c r="N45" s="57">
        <f>IF(AS45=0,0,($AJ45*(1+$AK$11)/$AK45*AS45))</f>
        <v>0</v>
      </c>
      <c r="O45" s="52"/>
      <c r="P45" s="58">
        <f>(1+$AK$11)*L45</f>
        <v>0</v>
      </c>
      <c r="Q45" s="52"/>
      <c r="R45" s="57">
        <f>IF(AW45=0,0,($AJ45*(1+$AK$11)^2/$AK45*AW45))</f>
        <v>0</v>
      </c>
      <c r="S45" s="52"/>
      <c r="T45" s="58">
        <f>(1+$AK$11)*P45</f>
        <v>0</v>
      </c>
      <c r="U45" s="52"/>
      <c r="V45" s="57">
        <f>IF(BA45=0,0,($AJ45*(1+$AK$11)^3/$AK45*BA45))</f>
        <v>0</v>
      </c>
      <c r="W45" s="52"/>
      <c r="X45" s="58">
        <f>(1+$AK$11)*T45</f>
        <v>0</v>
      </c>
      <c r="Y45" s="52"/>
      <c r="Z45" s="57">
        <f>IF(BE45=0,0,($AJ45*(1+$AK$11)^4/$AK45*BE45))</f>
        <v>0</v>
      </c>
      <c r="AA45" s="52"/>
      <c r="AB45" s="58">
        <f>(1+$AK$11)*X45</f>
        <v>0</v>
      </c>
      <c r="AC45" s="52"/>
      <c r="AD45" s="57">
        <f>J45+N45+R45+V45+Z45</f>
        <v>0</v>
      </c>
      <c r="AE45" s="268"/>
      <c r="AF45" s="58">
        <f>L45+P45+T45+X45+AB45</f>
        <v>0</v>
      </c>
      <c r="AH45" s="52"/>
      <c r="AJ45" s="202"/>
      <c r="AK45" s="203">
        <v>12</v>
      </c>
      <c r="AL45" s="149" t="s">
        <v>63</v>
      </c>
      <c r="AM45" s="206">
        <v>0</v>
      </c>
      <c r="AN45" s="207">
        <v>0</v>
      </c>
      <c r="AO45" s="59">
        <f>AM45*AN45</f>
        <v>0</v>
      </c>
      <c r="AP45" s="39"/>
      <c r="AQ45" s="65">
        <f>IF($AK$16=1,0,AM45)</f>
        <v>0</v>
      </c>
      <c r="AR45" s="66">
        <f>IF($AK$16=1,0,AN45)</f>
        <v>0</v>
      </c>
      <c r="AS45" s="59">
        <f>AQ45*AR45</f>
        <v>0</v>
      </c>
      <c r="AT45" s="39"/>
      <c r="AU45" s="65">
        <f>IF($AK$16=2,0,AQ45)</f>
        <v>0</v>
      </c>
      <c r="AV45" s="66">
        <f>IF($AK$16=2,0,AR45)</f>
        <v>0</v>
      </c>
      <c r="AW45" s="414">
        <f>AU45*AV45</f>
        <v>0</v>
      </c>
      <c r="AX45" s="39"/>
      <c r="AY45" s="232">
        <f>IF($AK$16=3,0,AU45)</f>
        <v>0</v>
      </c>
      <c r="AZ45" s="66">
        <f>IF($AK$16=3,0,AV45)</f>
        <v>0</v>
      </c>
      <c r="BA45" s="59">
        <f>AY45*AZ45</f>
        <v>0</v>
      </c>
      <c r="BB45" s="39"/>
      <c r="BC45" s="65">
        <f>IF($AK$16=4,0,AY45)</f>
        <v>0</v>
      </c>
      <c r="BD45" s="66">
        <f>IF($AK$16=4,0,AZ45)</f>
        <v>0</v>
      </c>
      <c r="BE45" s="59">
        <f>BC45*BD45</f>
        <v>0</v>
      </c>
      <c r="BF45" s="67"/>
      <c r="BG45" s="67">
        <f>BE45+BA45+AW45+AS45+AO45</f>
        <v>0</v>
      </c>
    </row>
    <row r="46" spans="1:59" ht="16.5" hidden="1" customHeight="1" x14ac:dyDescent="0.25">
      <c r="A46" s="37"/>
      <c r="B46" s="267"/>
      <c r="C46" s="56" t="s">
        <v>40</v>
      </c>
      <c r="D46" s="8"/>
      <c r="H46" s="132"/>
      <c r="I46" s="5"/>
      <c r="L46" s="58"/>
      <c r="O46" s="52"/>
      <c r="P46" s="58"/>
      <c r="Q46" s="52"/>
      <c r="R46" s="57"/>
      <c r="S46" s="52"/>
      <c r="T46" s="58"/>
      <c r="U46" s="52"/>
      <c r="V46" s="57"/>
      <c r="W46" s="52"/>
      <c r="X46" s="58"/>
      <c r="Y46" s="52"/>
      <c r="Z46" s="57"/>
      <c r="AA46" s="52"/>
      <c r="AB46" s="58"/>
      <c r="AC46" s="52"/>
      <c r="AD46" s="57"/>
      <c r="AE46" s="268"/>
      <c r="AF46" s="58"/>
      <c r="AJ46" s="213"/>
      <c r="AK46" s="203"/>
      <c r="AL46" s="149"/>
      <c r="AM46" s="206"/>
      <c r="AN46" s="207"/>
      <c r="AO46" s="59"/>
      <c r="AP46" s="39"/>
      <c r="AQ46" s="65"/>
      <c r="AR46" s="66"/>
      <c r="AS46" s="59"/>
      <c r="AT46" s="39"/>
      <c r="AU46" s="65"/>
      <c r="AV46" s="66"/>
      <c r="AW46" s="414"/>
      <c r="AX46" s="39"/>
      <c r="AY46" s="232"/>
      <c r="AZ46" s="66"/>
      <c r="BA46" s="59"/>
      <c r="BB46" s="39"/>
      <c r="BC46" s="65"/>
      <c r="BD46" s="66"/>
      <c r="BE46" s="59"/>
      <c r="BF46" s="67"/>
      <c r="BG46" s="39"/>
    </row>
    <row r="47" spans="1:59" ht="16.5" hidden="1" customHeight="1" x14ac:dyDescent="0.25">
      <c r="A47" s="37" t="s">
        <v>40</v>
      </c>
      <c r="B47" s="267"/>
      <c r="D47" s="391" t="str">
        <f>((AM47*100)&amp;"%"&amp;" time, "&amp;AN47&amp;" months, "&amp;AL47)</f>
        <v>50% time, 9 months, AY</v>
      </c>
      <c r="E47" s="40"/>
      <c r="H47" s="132"/>
      <c r="I47" s="5"/>
      <c r="J47" s="57">
        <f>IF(AO47=0,0,($AJ47/$AK47*AO47))</f>
        <v>0</v>
      </c>
      <c r="L47" s="58">
        <v>0</v>
      </c>
      <c r="N47" s="57">
        <f>IF(AS47=0,0,($AJ47*(1+$AK$11)/$AK47*AS47))</f>
        <v>0</v>
      </c>
      <c r="O47" s="52"/>
      <c r="P47" s="58">
        <f>(1+$AK$11)*L47</f>
        <v>0</v>
      </c>
      <c r="Q47" s="52"/>
      <c r="R47" s="57">
        <f>IF(AW47=0,0,($AJ47*(1+$AK$11)^2/$AK47*AW47))</f>
        <v>0</v>
      </c>
      <c r="S47" s="52"/>
      <c r="T47" s="58">
        <f>(1+$AK$11)*P47</f>
        <v>0</v>
      </c>
      <c r="U47" s="52"/>
      <c r="V47" s="57">
        <f>IF(BA47=0,0,($AJ47*(1+$AK$11)^3/$AK47*BA47))</f>
        <v>0</v>
      </c>
      <c r="W47" s="52"/>
      <c r="X47" s="58">
        <f>(1+$AK$11)*T47</f>
        <v>0</v>
      </c>
      <c r="Y47" s="52"/>
      <c r="Z47" s="57">
        <f>IF(BE47=0,0,($AJ47*(1+$AK$11)^4/$AK47*BE47))</f>
        <v>0</v>
      </c>
      <c r="AA47" s="52"/>
      <c r="AB47" s="58">
        <f>(1+$AK$11)*X47</f>
        <v>0</v>
      </c>
      <c r="AC47" s="52"/>
      <c r="AD47" s="57">
        <f>J47+N47+R47+V47+Z47</f>
        <v>0</v>
      </c>
      <c r="AE47" s="268"/>
      <c r="AF47" s="58">
        <f>L47+P47+T47+X47+AB47</f>
        <v>0</v>
      </c>
      <c r="AJ47" s="202"/>
      <c r="AK47" s="203">
        <v>9</v>
      </c>
      <c r="AL47" s="149" t="s">
        <v>64</v>
      </c>
      <c r="AM47" s="206">
        <v>0.5</v>
      </c>
      <c r="AN47" s="207">
        <v>9</v>
      </c>
      <c r="AO47" s="59">
        <f>AM47*AN47</f>
        <v>4.5</v>
      </c>
      <c r="AP47" s="39"/>
      <c r="AQ47" s="65">
        <f>IF($AK$16=1,0,AM47)</f>
        <v>0.5</v>
      </c>
      <c r="AR47" s="66">
        <f>IF($AK$16=1,0,AN47)</f>
        <v>9</v>
      </c>
      <c r="AS47" s="59">
        <f>AQ47*AR47</f>
        <v>4.5</v>
      </c>
      <c r="AT47" s="39"/>
      <c r="AU47" s="65">
        <f>IF($AK$16=2,0,AQ47)</f>
        <v>0.5</v>
      </c>
      <c r="AV47" s="66">
        <f>IF($AK$16=2,0,AR47)</f>
        <v>9</v>
      </c>
      <c r="AW47" s="414">
        <f>AU47*AV47</f>
        <v>4.5</v>
      </c>
      <c r="AX47" s="39"/>
      <c r="AY47" s="232">
        <f>IF($AK$16=3,0,AU47)</f>
        <v>0</v>
      </c>
      <c r="AZ47" s="66">
        <f>IF($AK$16=3,0,AV47)</f>
        <v>0</v>
      </c>
      <c r="BA47" s="59">
        <f>AY47*AZ47</f>
        <v>0</v>
      </c>
      <c r="BB47" s="39"/>
      <c r="BC47" s="65">
        <f>IF($AK$16=4,0,AY47)</f>
        <v>0</v>
      </c>
      <c r="BD47" s="66">
        <f>IF($AK$16=4,0,AZ47)</f>
        <v>0</v>
      </c>
      <c r="BE47" s="59">
        <f>BC47*BD47</f>
        <v>0</v>
      </c>
      <c r="BF47" s="67"/>
      <c r="BG47" s="67">
        <f>BE47+BA47+AW47+AS47+AO47</f>
        <v>13.5</v>
      </c>
    </row>
    <row r="48" spans="1:59" ht="16.5" hidden="1" customHeight="1" x14ac:dyDescent="0.25">
      <c r="A48" s="37" t="s">
        <v>40</v>
      </c>
      <c r="B48" s="267"/>
      <c r="D48" s="391" t="str">
        <f>((AM48*100)&amp;"%"&amp;" time, "&amp;AN48&amp;" months, "&amp;AL48)</f>
        <v>100% time, 3 months, Summer</v>
      </c>
      <c r="E48" s="40"/>
      <c r="H48" s="132"/>
      <c r="I48" s="5"/>
      <c r="J48" s="57">
        <f>IF(AO48=0,0,($AJ48/$AK48*AO48))</f>
        <v>0</v>
      </c>
      <c r="L48" s="58">
        <v>0</v>
      </c>
      <c r="N48" s="57">
        <f>IF(AS48=0,0,($AJ48*(1+$AK$11)/$AK48*AS48))</f>
        <v>0</v>
      </c>
      <c r="O48" s="52"/>
      <c r="P48" s="58">
        <f>(1+$AK$11)*L48</f>
        <v>0</v>
      </c>
      <c r="Q48" s="52"/>
      <c r="R48" s="57">
        <f>IF(AW48=0,0,($AJ48*(1+$AK$11)^2/$AK48*AW48))</f>
        <v>0</v>
      </c>
      <c r="S48" s="52"/>
      <c r="T48" s="58">
        <f>(1+$AK$11)*P48</f>
        <v>0</v>
      </c>
      <c r="U48" s="52"/>
      <c r="V48" s="57">
        <f>IF(BA48=0,0,($AJ48*(1+$AK$11)^3/$AK48*BA48))</f>
        <v>0</v>
      </c>
      <c r="W48" s="52"/>
      <c r="X48" s="58">
        <f>(1+$AK$11)*T48</f>
        <v>0</v>
      </c>
      <c r="Y48" s="52"/>
      <c r="Z48" s="57">
        <f>IF(BE48=0,0,($AJ48*(1+$AK$11)^4/$AK48*BE48))</f>
        <v>0</v>
      </c>
      <c r="AA48" s="52"/>
      <c r="AB48" s="58">
        <f>(1+$AK$11)*X48</f>
        <v>0</v>
      </c>
      <c r="AC48" s="52"/>
      <c r="AD48" s="57">
        <f>J48+N48+R48+V48+Z48</f>
        <v>0</v>
      </c>
      <c r="AE48" s="268"/>
      <c r="AF48" s="58">
        <f>L48+P48+T48+X48+AB48</f>
        <v>0</v>
      </c>
      <c r="AJ48" s="202"/>
      <c r="AK48" s="203">
        <v>3</v>
      </c>
      <c r="AL48" s="149" t="s">
        <v>65</v>
      </c>
      <c r="AM48" s="206">
        <v>1</v>
      </c>
      <c r="AN48" s="207">
        <v>3</v>
      </c>
      <c r="AO48" s="59">
        <f>AM48*AN48</f>
        <v>3</v>
      </c>
      <c r="AP48" s="39"/>
      <c r="AQ48" s="65">
        <f>IF($AK$16=1,0,AM48)</f>
        <v>1</v>
      </c>
      <c r="AR48" s="66">
        <f>IF($AK$16=1,0,AN48)</f>
        <v>3</v>
      </c>
      <c r="AS48" s="59">
        <f>AQ48*AR48</f>
        <v>3</v>
      </c>
      <c r="AT48" s="39"/>
      <c r="AU48" s="65">
        <f>IF($AK$16=2,0,AQ48)</f>
        <v>1</v>
      </c>
      <c r="AV48" s="66">
        <f>IF($AK$16=2,0,AR48)</f>
        <v>3</v>
      </c>
      <c r="AW48" s="414">
        <f>AU48*AV48</f>
        <v>3</v>
      </c>
      <c r="AX48" s="39"/>
      <c r="AY48" s="232">
        <f>IF($AK$16=3,0,AU48)</f>
        <v>0</v>
      </c>
      <c r="AZ48" s="66">
        <f>IF($AK$16=3,0,AV48)</f>
        <v>0</v>
      </c>
      <c r="BA48" s="59">
        <f>AY48*AZ48</f>
        <v>0</v>
      </c>
      <c r="BB48" s="39"/>
      <c r="BC48" s="65">
        <f>IF($AK$16=4,0,AY48)</f>
        <v>0</v>
      </c>
      <c r="BD48" s="66">
        <f>IF($AK$16=4,0,AZ48)</f>
        <v>0</v>
      </c>
      <c r="BE48" s="59">
        <f>BC48*BD48</f>
        <v>0</v>
      </c>
      <c r="BF48" s="67"/>
      <c r="BG48" s="67">
        <f>BE48+BA48+AW48+AS48+AO48</f>
        <v>9</v>
      </c>
    </row>
    <row r="49" spans="1:59" hidden="1" x14ac:dyDescent="0.25">
      <c r="A49" s="37"/>
      <c r="B49" s="96"/>
      <c r="C49" s="56" t="s">
        <v>40</v>
      </c>
      <c r="D49" s="8"/>
      <c r="H49" s="132"/>
      <c r="I49" s="5"/>
      <c r="L49" s="58"/>
      <c r="O49" s="52"/>
      <c r="P49" s="58"/>
      <c r="Q49" s="52"/>
      <c r="R49" s="52"/>
      <c r="S49" s="52"/>
      <c r="T49" s="58"/>
      <c r="U49" s="52"/>
      <c r="V49" s="52"/>
      <c r="W49" s="52"/>
      <c r="X49" s="58"/>
      <c r="Y49" s="52"/>
      <c r="Z49" s="52"/>
      <c r="AA49" s="52"/>
      <c r="AB49" s="58"/>
      <c r="AC49" s="52"/>
      <c r="AD49" s="57"/>
      <c r="AE49" s="262"/>
      <c r="AF49" s="34"/>
      <c r="AJ49" s="202"/>
      <c r="AK49" s="203"/>
      <c r="AL49" s="149"/>
      <c r="AM49" s="206"/>
      <c r="AN49" s="207"/>
      <c r="AO49" s="59"/>
      <c r="AP49" s="39"/>
      <c r="AQ49" s="65"/>
      <c r="AR49" s="66"/>
      <c r="AS49" s="59"/>
      <c r="AT49" s="39"/>
      <c r="AU49" s="65"/>
      <c r="AV49" s="66"/>
      <c r="AW49" s="414"/>
      <c r="AX49" s="39"/>
      <c r="AY49" s="232"/>
      <c r="AZ49" s="66"/>
      <c r="BA49" s="59"/>
      <c r="BB49" s="39"/>
      <c r="BC49" s="65"/>
      <c r="BD49" s="66"/>
      <c r="BE49" s="59"/>
      <c r="BF49" s="67"/>
      <c r="BG49" s="67"/>
    </row>
    <row r="50" spans="1:59" ht="16.5" hidden="1" customHeight="1" x14ac:dyDescent="0.25">
      <c r="A50" s="37" t="s">
        <v>40</v>
      </c>
      <c r="B50" s="267"/>
      <c r="D50" s="391" t="str">
        <f>((AM50*100)&amp;"%"&amp;" time, "&amp;AN50&amp;" months, "&amp;AL50)</f>
        <v>50% time, 9 months, AY</v>
      </c>
      <c r="E50" s="40"/>
      <c r="H50" s="132"/>
      <c r="I50" s="5"/>
      <c r="J50" s="57">
        <f>IF(AO50=0,0,($AJ50/$AK50*AO50))</f>
        <v>0</v>
      </c>
      <c r="L50" s="58">
        <v>0</v>
      </c>
      <c r="N50" s="57">
        <f>IF(AS50=0,0,($AJ50*(1+$AK$11)/$AK50*AS50))</f>
        <v>0</v>
      </c>
      <c r="O50" s="52"/>
      <c r="P50" s="58">
        <f>(1+$AK$11)*L50</f>
        <v>0</v>
      </c>
      <c r="Q50" s="52"/>
      <c r="R50" s="57">
        <f>IF(AW50=0,0,($AJ50*(1+$AK$11)^2/$AK50*AW50))</f>
        <v>0</v>
      </c>
      <c r="S50" s="52"/>
      <c r="T50" s="58">
        <f>(1+$AK$11)*P50</f>
        <v>0</v>
      </c>
      <c r="U50" s="52"/>
      <c r="V50" s="57">
        <f>IF(BA50=0,0,($AJ50*(1+$AK$11)^3/$AK50*BA50))</f>
        <v>0</v>
      </c>
      <c r="W50" s="52"/>
      <c r="X50" s="58">
        <f>(1+$AK$11)*T50</f>
        <v>0</v>
      </c>
      <c r="Y50" s="52"/>
      <c r="Z50" s="57">
        <f>IF(BE50=0,0,($AJ50*(1+$AK$11)^4/$AK50*BE50))</f>
        <v>0</v>
      </c>
      <c r="AA50" s="52"/>
      <c r="AB50" s="58">
        <f>(1+$AK$11)*X50</f>
        <v>0</v>
      </c>
      <c r="AC50" s="52"/>
      <c r="AD50" s="57">
        <f>J50+N50+R50+V50+Z50</f>
        <v>0</v>
      </c>
      <c r="AE50" s="268"/>
      <c r="AF50" s="58">
        <f>L50+P50+T50+X50+AB50</f>
        <v>0</v>
      </c>
      <c r="AJ50" s="202"/>
      <c r="AK50" s="203">
        <v>9</v>
      </c>
      <c r="AL50" s="149" t="s">
        <v>64</v>
      </c>
      <c r="AM50" s="206">
        <v>0.5</v>
      </c>
      <c r="AN50" s="207">
        <v>9</v>
      </c>
      <c r="AO50" s="59">
        <f>AM50*AN50</f>
        <v>4.5</v>
      </c>
      <c r="AP50" s="39"/>
      <c r="AQ50" s="65">
        <f>IF($AK$16=1,0,AM50)</f>
        <v>0.5</v>
      </c>
      <c r="AR50" s="66">
        <f>IF($AK$16=1,0,AN50)</f>
        <v>9</v>
      </c>
      <c r="AS50" s="59">
        <f>AQ50*AR50</f>
        <v>4.5</v>
      </c>
      <c r="AT50" s="39"/>
      <c r="AU50" s="65">
        <f>IF($AK$16=2,0,AQ50)</f>
        <v>0.5</v>
      </c>
      <c r="AV50" s="66">
        <f>IF($AK$16=2,0,AR50)</f>
        <v>9</v>
      </c>
      <c r="AW50" s="414">
        <f>AU50*AV50</f>
        <v>4.5</v>
      </c>
      <c r="AX50" s="39"/>
      <c r="AY50" s="232">
        <f>IF($AK$16=3,0,AU50)</f>
        <v>0</v>
      </c>
      <c r="AZ50" s="66">
        <f>IF($AK$16=3,0,AV50)</f>
        <v>0</v>
      </c>
      <c r="BA50" s="59">
        <f>AY50*AZ50</f>
        <v>0</v>
      </c>
      <c r="BB50" s="39"/>
      <c r="BC50" s="65">
        <f>IF($AK$16=4,0,AY50)</f>
        <v>0</v>
      </c>
      <c r="BD50" s="66">
        <f>IF($AK$16=4,0,AZ50)</f>
        <v>0</v>
      </c>
      <c r="BE50" s="59">
        <f>BC50*BD50</f>
        <v>0</v>
      </c>
      <c r="BF50" s="67"/>
      <c r="BG50" s="67">
        <f>BE50+BA50+AW50+AS50+AO50</f>
        <v>13.5</v>
      </c>
    </row>
    <row r="51" spans="1:59" ht="16.5" hidden="1" customHeight="1" x14ac:dyDescent="0.25">
      <c r="A51" s="37" t="s">
        <v>40</v>
      </c>
      <c r="B51" s="267"/>
      <c r="D51" s="391" t="str">
        <f>((AM51*100)&amp;"%"&amp;" time, "&amp;AN51&amp;" months, "&amp;AL51)</f>
        <v>100% time, 3 months, Summer</v>
      </c>
      <c r="E51" s="40"/>
      <c r="H51" s="132"/>
      <c r="I51" s="5"/>
      <c r="J51" s="57">
        <f>IF(AO51=0,0,($AJ51/$AK51*AO51))</f>
        <v>0</v>
      </c>
      <c r="L51" s="58">
        <v>0</v>
      </c>
      <c r="N51" s="57">
        <f>IF(AS51=0,0,($AJ51*(1+$AK$11)/$AK51*AS51))</f>
        <v>0</v>
      </c>
      <c r="O51" s="52"/>
      <c r="P51" s="58">
        <f>(1+$AK$11)*L51</f>
        <v>0</v>
      </c>
      <c r="Q51" s="52"/>
      <c r="R51" s="57">
        <f>IF(AW51=0,0,($AJ51*(1+$AK$11)^2/$AK51*AW51))</f>
        <v>0</v>
      </c>
      <c r="S51" s="52"/>
      <c r="T51" s="58">
        <f>(1+$AK$11)*P51</f>
        <v>0</v>
      </c>
      <c r="U51" s="52"/>
      <c r="V51" s="57">
        <f>IF(BA51=0,0,($AJ51*(1+$AK$11)^3/$AK51*BA51))</f>
        <v>0</v>
      </c>
      <c r="W51" s="52"/>
      <c r="X51" s="58">
        <f>(1+$AK$11)*T51</f>
        <v>0</v>
      </c>
      <c r="Y51" s="52"/>
      <c r="Z51" s="57">
        <f>IF(BE51=0,0,($AJ51*(1+$AK$11)^4/$AK51*BE51))</f>
        <v>0</v>
      </c>
      <c r="AA51" s="52"/>
      <c r="AB51" s="58">
        <f>(1+$AK$11)*X51</f>
        <v>0</v>
      </c>
      <c r="AC51" s="52"/>
      <c r="AD51" s="57">
        <f>J51+N51+R51+V51+Z51</f>
        <v>0</v>
      </c>
      <c r="AE51" s="268"/>
      <c r="AF51" s="58">
        <f>L51+P51+T51+X51+AB51</f>
        <v>0</v>
      </c>
      <c r="AJ51" s="202"/>
      <c r="AK51" s="203">
        <v>3</v>
      </c>
      <c r="AL51" s="149" t="s">
        <v>65</v>
      </c>
      <c r="AM51" s="206">
        <v>1</v>
      </c>
      <c r="AN51" s="207">
        <v>3</v>
      </c>
      <c r="AO51" s="59">
        <f>AM51*AN51</f>
        <v>3</v>
      </c>
      <c r="AP51" s="39"/>
      <c r="AQ51" s="65">
        <f>IF($AK$16=1,0,AM51)</f>
        <v>1</v>
      </c>
      <c r="AR51" s="66">
        <f>IF($AK$16=1,0,AN51)</f>
        <v>3</v>
      </c>
      <c r="AS51" s="59">
        <f>AQ51*AR51</f>
        <v>3</v>
      </c>
      <c r="AT51" s="39"/>
      <c r="AU51" s="65">
        <f>IF($AK$16=2,0,AQ51)</f>
        <v>1</v>
      </c>
      <c r="AV51" s="66">
        <f>IF($AK$16=2,0,AR51)</f>
        <v>3</v>
      </c>
      <c r="AW51" s="414">
        <f>AU51*AV51</f>
        <v>3</v>
      </c>
      <c r="AX51" s="39"/>
      <c r="AY51" s="232">
        <f>IF($AK$16=3,0,AU51)</f>
        <v>0</v>
      </c>
      <c r="AZ51" s="66">
        <f>IF($AK$16=3,0,AV51)</f>
        <v>0</v>
      </c>
      <c r="BA51" s="59">
        <f>AY51*AZ51</f>
        <v>0</v>
      </c>
      <c r="BB51" s="39"/>
      <c r="BC51" s="65">
        <f>IF($AK$16=4,0,AY51)</f>
        <v>0</v>
      </c>
      <c r="BD51" s="66">
        <f>IF($AK$16=4,0,AZ51)</f>
        <v>0</v>
      </c>
      <c r="BE51" s="59">
        <f>BC51*BD51</f>
        <v>0</v>
      </c>
      <c r="BF51" s="67"/>
      <c r="BG51" s="67">
        <f>BE51+BA51+AW51+AS51+AO51</f>
        <v>9</v>
      </c>
    </row>
    <row r="52" spans="1:59" ht="16.5" hidden="1" customHeight="1" x14ac:dyDescent="0.25">
      <c r="A52" s="37"/>
      <c r="B52" s="267"/>
      <c r="C52" s="56" t="s">
        <v>40</v>
      </c>
      <c r="D52" s="8"/>
      <c r="H52" s="132"/>
      <c r="I52" s="5"/>
      <c r="L52" s="58"/>
      <c r="O52" s="52"/>
      <c r="P52" s="58"/>
      <c r="Q52" s="52"/>
      <c r="R52" s="57"/>
      <c r="S52" s="52"/>
      <c r="T52" s="58"/>
      <c r="U52" s="52"/>
      <c r="V52" s="57"/>
      <c r="W52" s="52"/>
      <c r="X52" s="58"/>
      <c r="Y52" s="52"/>
      <c r="Z52" s="57"/>
      <c r="AA52" s="52"/>
      <c r="AB52" s="58"/>
      <c r="AC52" s="52"/>
      <c r="AD52" s="57"/>
      <c r="AE52" s="268"/>
      <c r="AF52" s="58"/>
      <c r="AJ52" s="202"/>
      <c r="AK52" s="203"/>
      <c r="AL52" s="149"/>
      <c r="AM52" s="206"/>
      <c r="AN52" s="207"/>
      <c r="AO52" s="59"/>
      <c r="AP52" s="39"/>
      <c r="AQ52" s="65"/>
      <c r="AR52" s="66"/>
      <c r="AS52" s="59"/>
      <c r="AT52" s="39"/>
      <c r="AU52" s="65"/>
      <c r="AV52" s="66"/>
      <c r="AW52" s="414"/>
      <c r="AX52" s="39"/>
      <c r="AY52" s="232"/>
      <c r="AZ52" s="66"/>
      <c r="BA52" s="59"/>
      <c r="BB52" s="39"/>
      <c r="BC52" s="65"/>
      <c r="BD52" s="66"/>
      <c r="BE52" s="59"/>
      <c r="BF52" s="67"/>
      <c r="BG52" s="39"/>
    </row>
    <row r="53" spans="1:59" ht="16.5" hidden="1" customHeight="1" x14ac:dyDescent="0.25">
      <c r="A53" s="37" t="s">
        <v>40</v>
      </c>
      <c r="B53" s="267"/>
      <c r="D53" s="391" t="str">
        <f>((AM53*100)&amp;"%"&amp;" time, "&amp;AN53&amp;" months, "&amp;AL53)</f>
        <v>50% time, 9 months, AY</v>
      </c>
      <c r="E53" s="40"/>
      <c r="H53" s="132"/>
      <c r="I53" s="5"/>
      <c r="J53" s="57">
        <f>IF(AO53=0,0,($AJ53/$AK53*AO53))</f>
        <v>0</v>
      </c>
      <c r="L53" s="58">
        <v>0</v>
      </c>
      <c r="N53" s="57">
        <f>IF(AS53=0,0,($AJ53*(1+$AK$11)/$AK53*AS53))</f>
        <v>0</v>
      </c>
      <c r="O53" s="52"/>
      <c r="P53" s="58">
        <f>(1+$AK$11)*L53</f>
        <v>0</v>
      </c>
      <c r="Q53" s="52"/>
      <c r="R53" s="57">
        <f>IF(AW53=0,0,($AJ53*(1+$AK$11)^2/$AK53*AW53))</f>
        <v>0</v>
      </c>
      <c r="S53" s="52"/>
      <c r="T53" s="58">
        <f>(1+$AK$11)*P53</f>
        <v>0</v>
      </c>
      <c r="U53" s="52"/>
      <c r="V53" s="57">
        <f>IF(BA53=0,0,($AJ53*(1+$AK$11)^3/$AK53*BA53))</f>
        <v>0</v>
      </c>
      <c r="W53" s="52"/>
      <c r="X53" s="58">
        <f>(1+$AK$11)*T53</f>
        <v>0</v>
      </c>
      <c r="Y53" s="52"/>
      <c r="Z53" s="57">
        <f>IF(BE53=0,0,($AJ53*(1+$AK$11)^4/$AK53*BE53))</f>
        <v>0</v>
      </c>
      <c r="AA53" s="52"/>
      <c r="AB53" s="58">
        <f>(1+$AK$11)*X53</f>
        <v>0</v>
      </c>
      <c r="AC53" s="52"/>
      <c r="AD53" s="57">
        <f>J53+N53+R53+V53+Z53</f>
        <v>0</v>
      </c>
      <c r="AE53" s="268"/>
      <c r="AF53" s="58">
        <f>L53+P53+T53+X53+AB53</f>
        <v>0</v>
      </c>
      <c r="AJ53" s="202"/>
      <c r="AK53" s="203">
        <v>9</v>
      </c>
      <c r="AL53" s="149" t="s">
        <v>64</v>
      </c>
      <c r="AM53" s="206">
        <v>0.5</v>
      </c>
      <c r="AN53" s="207">
        <v>9</v>
      </c>
      <c r="AO53" s="59">
        <f>AM53*AN53</f>
        <v>4.5</v>
      </c>
      <c r="AP53" s="39"/>
      <c r="AQ53" s="65">
        <f>IF($AK$16=1,0,AM53)</f>
        <v>0.5</v>
      </c>
      <c r="AR53" s="66">
        <f>IF($AK$16=1,0,AN53)</f>
        <v>9</v>
      </c>
      <c r="AS53" s="59">
        <f>AQ53*AR53</f>
        <v>4.5</v>
      </c>
      <c r="AT53" s="39"/>
      <c r="AU53" s="65">
        <f>IF($AK$16=2,0,AQ53)</f>
        <v>0.5</v>
      </c>
      <c r="AV53" s="66">
        <f>IF($AK$16=2,0,AR53)</f>
        <v>9</v>
      </c>
      <c r="AW53" s="414">
        <f>AU53*AV53</f>
        <v>4.5</v>
      </c>
      <c r="AX53" s="39"/>
      <c r="AY53" s="232">
        <f>IF($AK$16=3,0,AU53)</f>
        <v>0</v>
      </c>
      <c r="AZ53" s="66">
        <f>IF($AK$16=3,0,AV53)</f>
        <v>0</v>
      </c>
      <c r="BA53" s="59">
        <f>AY53*AZ53</f>
        <v>0</v>
      </c>
      <c r="BB53" s="39"/>
      <c r="BC53" s="65">
        <f>IF($AK$16=4,0,AY53)</f>
        <v>0</v>
      </c>
      <c r="BD53" s="66">
        <f>IF($AK$16=4,0,AZ53)</f>
        <v>0</v>
      </c>
      <c r="BE53" s="59">
        <f>BC53*BD53</f>
        <v>0</v>
      </c>
      <c r="BF53" s="67"/>
      <c r="BG53" s="67">
        <f>BE53+BA53+AW53+AS53+AO53</f>
        <v>13.5</v>
      </c>
    </row>
    <row r="54" spans="1:59" ht="16.5" hidden="1" customHeight="1" x14ac:dyDescent="0.25">
      <c r="A54" s="37" t="s">
        <v>40</v>
      </c>
      <c r="B54" s="267"/>
      <c r="D54" s="391" t="str">
        <f>((AM54*100)&amp;"%"&amp;" time, "&amp;AN54&amp;" months, "&amp;AL54)</f>
        <v>100% time, 3 months, Summer</v>
      </c>
      <c r="E54" s="40"/>
      <c r="H54" s="132"/>
      <c r="I54" s="5"/>
      <c r="J54" s="57">
        <f>IF(AO54=0,0,($AJ54/$AK54*AO54))</f>
        <v>0</v>
      </c>
      <c r="L54" s="58">
        <v>0</v>
      </c>
      <c r="N54" s="57">
        <f>IF(AS54=0,0,($AJ54*(1+$AK$11)/$AK54*AS54))</f>
        <v>0</v>
      </c>
      <c r="O54" s="52"/>
      <c r="P54" s="58">
        <f>(1+$AK$11)*L54</f>
        <v>0</v>
      </c>
      <c r="Q54" s="52"/>
      <c r="R54" s="57">
        <f>IF(AW54=0,0,($AJ54*(1+$AK$11)^2/$AK54*AW54))</f>
        <v>0</v>
      </c>
      <c r="S54" s="52"/>
      <c r="T54" s="58">
        <f>(1+$AK$11)*P54</f>
        <v>0</v>
      </c>
      <c r="U54" s="52"/>
      <c r="V54" s="57">
        <f>IF(BA54=0,0,($AJ54*(1+$AK$11)^3/$AK54*BA54))</f>
        <v>0</v>
      </c>
      <c r="W54" s="52"/>
      <c r="X54" s="58">
        <f>(1+$AK$11)*T54</f>
        <v>0</v>
      </c>
      <c r="Y54" s="52"/>
      <c r="Z54" s="57">
        <f>IF(BE54=0,0,($AJ54*(1+$AK$11)^4/$AK54*BE54))</f>
        <v>0</v>
      </c>
      <c r="AA54" s="52"/>
      <c r="AB54" s="58">
        <f>(1+$AK$11)*X54</f>
        <v>0</v>
      </c>
      <c r="AC54" s="52"/>
      <c r="AD54" s="57">
        <f>J54+N54+R54+V54+Z54</f>
        <v>0</v>
      </c>
      <c r="AE54" s="268"/>
      <c r="AF54" s="58">
        <f>L54+P54+T54+X54+AB54</f>
        <v>0</v>
      </c>
      <c r="AJ54" s="202"/>
      <c r="AK54" s="203">
        <v>3</v>
      </c>
      <c r="AL54" s="149" t="s">
        <v>65</v>
      </c>
      <c r="AM54" s="206">
        <v>1</v>
      </c>
      <c r="AN54" s="207">
        <v>3</v>
      </c>
      <c r="AO54" s="59">
        <f>AM54*AN54</f>
        <v>3</v>
      </c>
      <c r="AP54" s="39"/>
      <c r="AQ54" s="65">
        <f>IF($AK$16=1,0,AM54)</f>
        <v>1</v>
      </c>
      <c r="AR54" s="66">
        <f>IF($AK$16=1,0,AN54)</f>
        <v>3</v>
      </c>
      <c r="AS54" s="59">
        <f>AQ54*AR54</f>
        <v>3</v>
      </c>
      <c r="AT54" s="39"/>
      <c r="AU54" s="65">
        <f>IF($AK$16=2,0,AQ54)</f>
        <v>1</v>
      </c>
      <c r="AV54" s="66">
        <f>IF($AK$16=2,0,AR54)</f>
        <v>3</v>
      </c>
      <c r="AW54" s="414">
        <f>AU54*AV54</f>
        <v>3</v>
      </c>
      <c r="AX54" s="39"/>
      <c r="AY54" s="232">
        <f>IF($AK$16=3,0,AU54)</f>
        <v>0</v>
      </c>
      <c r="AZ54" s="66">
        <f>IF($AK$16=3,0,AV54)</f>
        <v>0</v>
      </c>
      <c r="BA54" s="59">
        <f>AY54*AZ54</f>
        <v>0</v>
      </c>
      <c r="BB54" s="39"/>
      <c r="BC54" s="65">
        <f>IF($AK$16=4,0,AY54)</f>
        <v>0</v>
      </c>
      <c r="BD54" s="66">
        <f>IF($AK$16=4,0,AZ54)</f>
        <v>0</v>
      </c>
      <c r="BE54" s="59">
        <f>BC54*BD54</f>
        <v>0</v>
      </c>
      <c r="BF54" s="67"/>
      <c r="BG54" s="67">
        <f>BE54+BA54+AW54+AS54+AO54</f>
        <v>9</v>
      </c>
    </row>
    <row r="55" spans="1:59" hidden="1" x14ac:dyDescent="0.25">
      <c r="A55" s="37"/>
      <c r="B55" s="96"/>
      <c r="C55" s="56" t="s">
        <v>40</v>
      </c>
      <c r="D55" s="8"/>
      <c r="H55" s="132"/>
      <c r="I55" s="5"/>
      <c r="L55" s="58"/>
      <c r="O55" s="52"/>
      <c r="P55" s="58"/>
      <c r="Q55" s="52"/>
      <c r="R55" s="52"/>
      <c r="S55" s="52"/>
      <c r="T55" s="58"/>
      <c r="U55" s="52"/>
      <c r="V55" s="52"/>
      <c r="W55" s="52"/>
      <c r="X55" s="58"/>
      <c r="Y55" s="52"/>
      <c r="Z55" s="52"/>
      <c r="AA55" s="52"/>
      <c r="AB55" s="58"/>
      <c r="AC55" s="52"/>
      <c r="AD55" s="57"/>
      <c r="AE55" s="262"/>
      <c r="AF55" s="34"/>
      <c r="AJ55" s="202"/>
      <c r="AK55" s="203"/>
      <c r="AL55" s="149"/>
      <c r="AM55" s="206"/>
      <c r="AN55" s="207"/>
      <c r="AO55" s="59"/>
      <c r="AP55" s="39"/>
      <c r="AQ55" s="65"/>
      <c r="AR55" s="66"/>
      <c r="AS55" s="59"/>
      <c r="AT55" s="39"/>
      <c r="AU55" s="65"/>
      <c r="AV55" s="66"/>
      <c r="AW55" s="414"/>
      <c r="AX55" s="39"/>
      <c r="AY55" s="232"/>
      <c r="AZ55" s="66"/>
      <c r="BA55" s="59"/>
      <c r="BB55" s="39"/>
      <c r="BC55" s="65"/>
      <c r="BD55" s="66"/>
      <c r="BE55" s="59"/>
      <c r="BF55" s="67"/>
      <c r="BG55" s="67"/>
    </row>
    <row r="56" spans="1:59" ht="16.5" hidden="1" customHeight="1" x14ac:dyDescent="0.25">
      <c r="A56" s="37" t="s">
        <v>40</v>
      </c>
      <c r="B56" s="267"/>
      <c r="D56" s="391" t="str">
        <f>((AM56*100)&amp;"%"&amp;" time, "&amp;AN56&amp;" months, "&amp;AL56)</f>
        <v>50% time, 9 months, AY</v>
      </c>
      <c r="E56" s="40"/>
      <c r="H56" s="132"/>
      <c r="I56" s="5"/>
      <c r="J56" s="57">
        <f>IF(AO56=0,0,($AJ56/$AK56*AO56))</f>
        <v>0</v>
      </c>
      <c r="L56" s="58">
        <v>0</v>
      </c>
      <c r="N56" s="57">
        <f>IF(AS56=0,0,($AJ56*(1+$AK$11)/$AK56*AS56))</f>
        <v>0</v>
      </c>
      <c r="O56" s="52"/>
      <c r="P56" s="58">
        <f>(1+$AK$11)*L56</f>
        <v>0</v>
      </c>
      <c r="Q56" s="52"/>
      <c r="R56" s="57">
        <f>IF(AW56=0,0,($AJ56*(1+$AK$11)^2/$AK56*AW56))</f>
        <v>0</v>
      </c>
      <c r="S56" s="52"/>
      <c r="T56" s="58">
        <f>(1+$AK$11)*P56</f>
        <v>0</v>
      </c>
      <c r="U56" s="52"/>
      <c r="V56" s="57">
        <f>IF(BA56=0,0,($AJ56*(1+$AK$11)^3/$AK56*BA56))</f>
        <v>0</v>
      </c>
      <c r="W56" s="52"/>
      <c r="X56" s="58">
        <f>(1+$AK$11)*T56</f>
        <v>0</v>
      </c>
      <c r="Y56" s="52"/>
      <c r="Z56" s="57">
        <f>IF(BE56=0,0,($AJ56*(1+$AK$11)^4/$AK56*BE56))</f>
        <v>0</v>
      </c>
      <c r="AA56" s="52"/>
      <c r="AB56" s="58">
        <f>(1+$AK$11)*X56</f>
        <v>0</v>
      </c>
      <c r="AC56" s="52"/>
      <c r="AD56" s="57">
        <f>J56+N56+R56+V56+Z56</f>
        <v>0</v>
      </c>
      <c r="AE56" s="268"/>
      <c r="AF56" s="58">
        <f>L56+P56+T56+X56+AB56</f>
        <v>0</v>
      </c>
      <c r="AJ56" s="202"/>
      <c r="AK56" s="203">
        <v>9</v>
      </c>
      <c r="AL56" s="149" t="s">
        <v>64</v>
      </c>
      <c r="AM56" s="206">
        <v>0.5</v>
      </c>
      <c r="AN56" s="207">
        <v>9</v>
      </c>
      <c r="AO56" s="59">
        <f>AM56*AN56</f>
        <v>4.5</v>
      </c>
      <c r="AP56" s="39"/>
      <c r="AQ56" s="65">
        <f>IF($AK$16=1,0,AM56)</f>
        <v>0.5</v>
      </c>
      <c r="AR56" s="66">
        <f>IF($AK$16=1,0,AN56)</f>
        <v>9</v>
      </c>
      <c r="AS56" s="59">
        <f>AQ56*AR56</f>
        <v>4.5</v>
      </c>
      <c r="AT56" s="39"/>
      <c r="AU56" s="65">
        <f>IF($AK$16=2,0,AQ56)</f>
        <v>0.5</v>
      </c>
      <c r="AV56" s="66">
        <f>IF($AK$16=2,0,AR56)</f>
        <v>9</v>
      </c>
      <c r="AW56" s="414">
        <f>AU56*AV56</f>
        <v>4.5</v>
      </c>
      <c r="AX56" s="39"/>
      <c r="AY56" s="232">
        <f>IF($AK$16=3,0,AU56)</f>
        <v>0</v>
      </c>
      <c r="AZ56" s="66">
        <f>IF($AK$16=3,0,AV56)</f>
        <v>0</v>
      </c>
      <c r="BA56" s="59">
        <f>AY56*AZ56</f>
        <v>0</v>
      </c>
      <c r="BB56" s="39"/>
      <c r="BC56" s="65">
        <f>IF($AK$16=4,0,AY56)</f>
        <v>0</v>
      </c>
      <c r="BD56" s="66">
        <f>IF($AK$16=4,0,AZ56)</f>
        <v>0</v>
      </c>
      <c r="BE56" s="59">
        <f>BC56*BD56</f>
        <v>0</v>
      </c>
      <c r="BF56" s="67"/>
      <c r="BG56" s="67">
        <f>BE56+BA56+AW56+AS56+AO56</f>
        <v>13.5</v>
      </c>
    </row>
    <row r="57" spans="1:59" ht="16.5" hidden="1" customHeight="1" x14ac:dyDescent="0.25">
      <c r="A57" s="37" t="s">
        <v>40</v>
      </c>
      <c r="B57" s="267"/>
      <c r="D57" s="391" t="str">
        <f>((AM57*100)&amp;"%"&amp;" time, "&amp;AN57&amp;" months, "&amp;AL57)</f>
        <v>100% time, 3 months, Summer</v>
      </c>
      <c r="E57" s="40"/>
      <c r="H57" s="132"/>
      <c r="I57" s="5"/>
      <c r="J57" s="57">
        <f>IF(AO57=0,0,($AJ57/$AK57*AO57))</f>
        <v>0</v>
      </c>
      <c r="L57" s="58">
        <v>0</v>
      </c>
      <c r="N57" s="57">
        <f>IF(AS57=0,0,($AJ57*(1+$AK$11)/$AK57*AS57))</f>
        <v>0</v>
      </c>
      <c r="O57" s="52"/>
      <c r="P57" s="58">
        <f>(1+$AK$11)*L57</f>
        <v>0</v>
      </c>
      <c r="Q57" s="52"/>
      <c r="R57" s="57">
        <f>IF(AW57=0,0,($AJ57*(1+$AK$11)^2/$AK57*AW57))</f>
        <v>0</v>
      </c>
      <c r="S57" s="52"/>
      <c r="T57" s="58">
        <f>(1+$AK$11)*P57</f>
        <v>0</v>
      </c>
      <c r="U57" s="52"/>
      <c r="V57" s="57">
        <f>IF(BA57=0,0,($AJ57*(1+$AK$11)^3/$AK57*BA57))</f>
        <v>0</v>
      </c>
      <c r="W57" s="52"/>
      <c r="X57" s="58">
        <f>(1+$AK$11)*T57</f>
        <v>0</v>
      </c>
      <c r="Y57" s="52"/>
      <c r="Z57" s="57">
        <f>IF(BE57=0,0,($AJ57*(1+$AK$11)^4/$AK57*BE57))</f>
        <v>0</v>
      </c>
      <c r="AA57" s="52"/>
      <c r="AB57" s="58">
        <f>(1+$AK$11)*X57</f>
        <v>0</v>
      </c>
      <c r="AC57" s="52"/>
      <c r="AD57" s="57">
        <f>J57+N57+R57+V57+Z57</f>
        <v>0</v>
      </c>
      <c r="AE57" s="268"/>
      <c r="AF57" s="58">
        <f>L57+P57+T57+X57+AB57</f>
        <v>0</v>
      </c>
      <c r="AH57" s="52"/>
      <c r="AJ57" s="202"/>
      <c r="AK57" s="203">
        <v>3</v>
      </c>
      <c r="AL57" s="149" t="s">
        <v>65</v>
      </c>
      <c r="AM57" s="206">
        <v>1</v>
      </c>
      <c r="AN57" s="207">
        <v>3</v>
      </c>
      <c r="AO57" s="59">
        <f>AM57*AN57</f>
        <v>3</v>
      </c>
      <c r="AP57" s="39"/>
      <c r="AQ57" s="65">
        <f>IF($AK$16=1,0,AM57)</f>
        <v>1</v>
      </c>
      <c r="AR57" s="66">
        <f>IF($AK$16=1,0,AN57)</f>
        <v>3</v>
      </c>
      <c r="AS57" s="59">
        <f>AQ57*AR57</f>
        <v>3</v>
      </c>
      <c r="AT57" s="39"/>
      <c r="AU57" s="65">
        <f>IF($AK$16=2,0,AQ57)</f>
        <v>1</v>
      </c>
      <c r="AV57" s="66">
        <f>IF($AK$16=2,0,AR57)</f>
        <v>3</v>
      </c>
      <c r="AW57" s="414">
        <f>AU57*AV57</f>
        <v>3</v>
      </c>
      <c r="AX57" s="39"/>
      <c r="AY57" s="232">
        <f>IF($AK$16=3,0,AU57)</f>
        <v>0</v>
      </c>
      <c r="AZ57" s="66">
        <f>IF($AK$16=3,0,AV57)</f>
        <v>0</v>
      </c>
      <c r="BA57" s="59">
        <f>AY57*AZ57</f>
        <v>0</v>
      </c>
      <c r="BB57" s="39"/>
      <c r="BC57" s="65">
        <f>IF($AK$16=4,0,AY57)</f>
        <v>0</v>
      </c>
      <c r="BD57" s="66">
        <f>IF($AK$16=4,0,AZ57)</f>
        <v>0</v>
      </c>
      <c r="BE57" s="59">
        <f>BC57*BD57</f>
        <v>0</v>
      </c>
      <c r="BF57" s="67"/>
      <c r="BG57" s="67">
        <f>BE57+BA57+AW57+AS57+AO57</f>
        <v>9</v>
      </c>
    </row>
    <row r="58" spans="1:59" ht="16.5" hidden="1" customHeight="1" x14ac:dyDescent="0.25">
      <c r="A58" s="37"/>
      <c r="B58" s="267"/>
      <c r="C58" s="56" t="s">
        <v>41</v>
      </c>
      <c r="D58" s="8"/>
      <c r="H58" s="132"/>
      <c r="I58" s="5"/>
      <c r="L58" s="58"/>
      <c r="O58" s="52"/>
      <c r="P58" s="58"/>
      <c r="Q58" s="52"/>
      <c r="R58" s="57"/>
      <c r="S58" s="52"/>
      <c r="T58" s="58"/>
      <c r="U58" s="52"/>
      <c r="V58" s="57"/>
      <c r="W58" s="52"/>
      <c r="X58" s="58"/>
      <c r="Y58" s="52"/>
      <c r="Z58" s="57"/>
      <c r="AA58" s="52"/>
      <c r="AB58" s="58"/>
      <c r="AC58" s="52"/>
      <c r="AD58" s="57"/>
      <c r="AE58" s="268"/>
      <c r="AF58" s="58"/>
      <c r="AJ58" s="202"/>
      <c r="AK58" s="203"/>
      <c r="AL58" s="149"/>
      <c r="AM58" s="206"/>
      <c r="AN58" s="207"/>
      <c r="AO58" s="59"/>
      <c r="AP58" s="39"/>
      <c r="AQ58" s="65"/>
      <c r="AR58" s="66"/>
      <c r="AS58" s="59"/>
      <c r="AT58" s="39"/>
      <c r="AU58" s="65"/>
      <c r="AV58" s="66"/>
      <c r="AW58" s="414"/>
      <c r="AX58" s="39"/>
      <c r="AY58" s="232"/>
      <c r="AZ58" s="66"/>
      <c r="BA58" s="59"/>
      <c r="BB58" s="39"/>
      <c r="BC58" s="65"/>
      <c r="BD58" s="66"/>
      <c r="BE58" s="59"/>
      <c r="BF58" s="67"/>
      <c r="BG58" s="39"/>
    </row>
    <row r="59" spans="1:59" ht="17.25" hidden="1" customHeight="1" x14ac:dyDescent="0.25">
      <c r="A59" s="37" t="s">
        <v>88</v>
      </c>
      <c r="B59" s="267"/>
      <c r="D59" s="391" t="s">
        <v>51</v>
      </c>
      <c r="E59" s="40"/>
      <c r="H59" s="132"/>
      <c r="I59" s="5"/>
      <c r="J59" s="57">
        <v>0</v>
      </c>
      <c r="L59" s="58">
        <v>0</v>
      </c>
      <c r="N59" s="57">
        <v>0</v>
      </c>
      <c r="O59" s="52"/>
      <c r="P59" s="58">
        <v>0</v>
      </c>
      <c r="Q59" s="52"/>
      <c r="R59" s="57">
        <v>0</v>
      </c>
      <c r="S59" s="52"/>
      <c r="T59" s="58">
        <v>0</v>
      </c>
      <c r="U59" s="52"/>
      <c r="V59" s="57">
        <v>0</v>
      </c>
      <c r="W59" s="52"/>
      <c r="X59" s="58">
        <v>0</v>
      </c>
      <c r="Y59" s="52"/>
      <c r="Z59" s="57">
        <v>0</v>
      </c>
      <c r="AA59" s="52"/>
      <c r="AB59" s="58">
        <v>0</v>
      </c>
      <c r="AC59" s="52"/>
      <c r="AD59" s="57">
        <f>J59+N59+R59+V59+Z59</f>
        <v>0</v>
      </c>
      <c r="AE59" s="268"/>
      <c r="AF59" s="58">
        <f>L59+P59+T59+X59+AB59</f>
        <v>0</v>
      </c>
      <c r="AJ59" s="202"/>
      <c r="AK59" s="203"/>
      <c r="AL59" s="149"/>
      <c r="AM59" s="206">
        <v>0</v>
      </c>
      <c r="AN59" s="207">
        <v>0</v>
      </c>
      <c r="AO59" s="59">
        <f>AM59*AN59</f>
        <v>0</v>
      </c>
      <c r="AP59" s="39"/>
      <c r="AQ59" s="65">
        <f>IF($AK$16=1,0,AM59)</f>
        <v>0</v>
      </c>
      <c r="AR59" s="66">
        <f>IF($AK$16=1,0,AN59)</f>
        <v>0</v>
      </c>
      <c r="AS59" s="59">
        <f>AQ59*AR59</f>
        <v>0</v>
      </c>
      <c r="AT59" s="39"/>
      <c r="AU59" s="65">
        <f>IF($AK$16=2,0,AQ59)</f>
        <v>0</v>
      </c>
      <c r="AV59" s="66">
        <f>IF($AK$16=2,0,AR59)</f>
        <v>0</v>
      </c>
      <c r="AW59" s="414">
        <f>AU59*AV59</f>
        <v>0</v>
      </c>
      <c r="AX59" s="39"/>
      <c r="AY59" s="232">
        <f>IF($AK$16=3,0,AU59)</f>
        <v>0</v>
      </c>
      <c r="AZ59" s="66">
        <f>IF($AK$16=3,0,AV59)</f>
        <v>0</v>
      </c>
      <c r="BA59" s="59">
        <f>AY59*AZ59</f>
        <v>0</v>
      </c>
      <c r="BB59" s="39"/>
      <c r="BC59" s="65">
        <f>IF($AK$16=4,0,AY59)</f>
        <v>0</v>
      </c>
      <c r="BD59" s="66">
        <f>IF($AK$16=4,0,AZ59)</f>
        <v>0</v>
      </c>
      <c r="BE59" s="59">
        <f>BC59*BD59</f>
        <v>0</v>
      </c>
      <c r="BF59" s="67"/>
      <c r="BG59" s="67">
        <f>BE59+BA59+AW59+AS59+AO59</f>
        <v>0</v>
      </c>
    </row>
    <row r="60" spans="1:59" ht="17.25" hidden="1" customHeight="1" x14ac:dyDescent="0.25">
      <c r="A60" s="37"/>
      <c r="B60" s="267"/>
      <c r="C60" s="56" t="s">
        <v>41</v>
      </c>
      <c r="D60" s="8"/>
      <c r="H60" s="132"/>
      <c r="I60" s="5"/>
      <c r="L60" s="58"/>
      <c r="O60" s="52"/>
      <c r="P60" s="58"/>
      <c r="Q60" s="52"/>
      <c r="R60" s="57"/>
      <c r="S60" s="52"/>
      <c r="T60" s="58"/>
      <c r="U60" s="52"/>
      <c r="V60" s="57"/>
      <c r="W60" s="52"/>
      <c r="X60" s="58"/>
      <c r="Y60" s="52"/>
      <c r="Z60" s="57"/>
      <c r="AA60" s="52"/>
      <c r="AB60" s="58"/>
      <c r="AC60" s="52"/>
      <c r="AD60" s="57"/>
      <c r="AE60" s="268"/>
      <c r="AF60" s="58"/>
      <c r="AJ60" s="202"/>
      <c r="AK60" s="203"/>
      <c r="AL60" s="149"/>
      <c r="AM60" s="206"/>
      <c r="AN60" s="207"/>
      <c r="AO60" s="59"/>
      <c r="AP60" s="39"/>
      <c r="AQ60" s="65"/>
      <c r="AR60" s="66"/>
      <c r="AS60" s="59"/>
      <c r="AT60" s="39"/>
      <c r="AU60" s="65"/>
      <c r="AV60" s="66"/>
      <c r="AW60" s="414"/>
      <c r="AX60" s="39"/>
      <c r="AY60" s="232"/>
      <c r="AZ60" s="66"/>
      <c r="BA60" s="59"/>
      <c r="BB60" s="39"/>
      <c r="BC60" s="65"/>
      <c r="BD60" s="66"/>
      <c r="BE60" s="59"/>
      <c r="BF60" s="67"/>
      <c r="BG60" s="39"/>
    </row>
    <row r="61" spans="1:59" ht="17.25" hidden="1" customHeight="1" x14ac:dyDescent="0.25">
      <c r="A61" s="37" t="s">
        <v>88</v>
      </c>
      <c r="B61" s="267"/>
      <c r="D61" s="391" t="s">
        <v>51</v>
      </c>
      <c r="E61" s="40"/>
      <c r="H61" s="132"/>
      <c r="I61" s="5"/>
      <c r="J61" s="57">
        <v>0</v>
      </c>
      <c r="L61" s="58">
        <v>0</v>
      </c>
      <c r="N61" s="57">
        <v>0</v>
      </c>
      <c r="O61" s="52"/>
      <c r="P61" s="58">
        <v>0</v>
      </c>
      <c r="Q61" s="52"/>
      <c r="R61" s="57">
        <v>0</v>
      </c>
      <c r="S61" s="52"/>
      <c r="T61" s="58">
        <v>0</v>
      </c>
      <c r="U61" s="52"/>
      <c r="V61" s="57">
        <v>0</v>
      </c>
      <c r="W61" s="52"/>
      <c r="X61" s="58">
        <v>0</v>
      </c>
      <c r="Y61" s="52"/>
      <c r="Z61" s="57">
        <v>0</v>
      </c>
      <c r="AA61" s="52"/>
      <c r="AB61" s="58">
        <v>0</v>
      </c>
      <c r="AC61" s="52"/>
      <c r="AD61" s="57">
        <f>J61+N61+R61+V61+Z61</f>
        <v>0</v>
      </c>
      <c r="AE61" s="268"/>
      <c r="AF61" s="58">
        <f>L61+P61+T61+X61+AB61</f>
        <v>0</v>
      </c>
      <c r="AJ61" s="202"/>
      <c r="AK61" s="203"/>
      <c r="AL61" s="149"/>
      <c r="AM61" s="206">
        <v>0</v>
      </c>
      <c r="AN61" s="207">
        <v>0</v>
      </c>
      <c r="AO61" s="59">
        <f>AM61*AN61</f>
        <v>0</v>
      </c>
      <c r="AP61" s="39"/>
      <c r="AQ61" s="65">
        <f>IF($AK$16=1,0,AM61)</f>
        <v>0</v>
      </c>
      <c r="AR61" s="66">
        <f>IF($AK$16=1,0,AN61)</f>
        <v>0</v>
      </c>
      <c r="AS61" s="59">
        <f>AQ61*AR61</f>
        <v>0</v>
      </c>
      <c r="AT61" s="39"/>
      <c r="AU61" s="65">
        <f>IF($AK$16=2,0,AQ61)</f>
        <v>0</v>
      </c>
      <c r="AV61" s="66">
        <f>IF($AK$16=2,0,AR61)</f>
        <v>0</v>
      </c>
      <c r="AW61" s="414">
        <f>AU61*AV61</f>
        <v>0</v>
      </c>
      <c r="AX61" s="39"/>
      <c r="AY61" s="232">
        <f>IF($AK$16=3,0,AU61)</f>
        <v>0</v>
      </c>
      <c r="AZ61" s="66">
        <f>IF($AK$16=3,0,AV61)</f>
        <v>0</v>
      </c>
      <c r="BA61" s="59">
        <f>AY61*AZ61</f>
        <v>0</v>
      </c>
      <c r="BB61" s="39"/>
      <c r="BC61" s="65">
        <f>IF($AK$16=4,0,AY61)</f>
        <v>0</v>
      </c>
      <c r="BD61" s="66">
        <f>IF($AK$16=4,0,AZ61)</f>
        <v>0</v>
      </c>
      <c r="BE61" s="59">
        <f>BC61*BD61</f>
        <v>0</v>
      </c>
      <c r="BF61" s="67"/>
      <c r="BG61" s="67">
        <f>BE61+BA61+AW61+AS61+AO61</f>
        <v>0</v>
      </c>
    </row>
    <row r="62" spans="1:59" ht="17.25" hidden="1" customHeight="1" x14ac:dyDescent="0.25">
      <c r="A62" s="37"/>
      <c r="B62" s="267"/>
      <c r="C62" s="56" t="s">
        <v>41</v>
      </c>
      <c r="D62" s="8"/>
      <c r="H62" s="132"/>
      <c r="I62" s="5"/>
      <c r="L62" s="58"/>
      <c r="O62" s="52"/>
      <c r="P62" s="58"/>
      <c r="Q62" s="52"/>
      <c r="R62" s="57"/>
      <c r="S62" s="52"/>
      <c r="T62" s="58"/>
      <c r="U62" s="52"/>
      <c r="V62" s="57"/>
      <c r="W62" s="52"/>
      <c r="X62" s="58"/>
      <c r="Y62" s="52"/>
      <c r="Z62" s="57"/>
      <c r="AA62" s="52"/>
      <c r="AB62" s="58"/>
      <c r="AC62" s="52"/>
      <c r="AD62" s="57"/>
      <c r="AE62" s="268"/>
      <c r="AF62" s="58"/>
      <c r="AJ62" s="202"/>
      <c r="AK62" s="203"/>
      <c r="AL62" s="149"/>
      <c r="AM62" s="206"/>
      <c r="AN62" s="207"/>
      <c r="AO62" s="59"/>
      <c r="AP62" s="39"/>
      <c r="AQ62" s="65"/>
      <c r="AR62" s="66"/>
      <c r="AS62" s="59"/>
      <c r="AT62" s="39"/>
      <c r="AU62" s="65"/>
      <c r="AV62" s="66"/>
      <c r="AW62" s="414"/>
      <c r="AX62" s="39"/>
      <c r="AY62" s="232"/>
      <c r="AZ62" s="66"/>
      <c r="BA62" s="59"/>
      <c r="BB62" s="39"/>
      <c r="BC62" s="65"/>
      <c r="BD62" s="66"/>
      <c r="BE62" s="59"/>
      <c r="BF62" s="67"/>
      <c r="BG62" s="39"/>
    </row>
    <row r="63" spans="1:59" ht="17.25" hidden="1" customHeight="1" x14ac:dyDescent="0.25">
      <c r="A63" s="37" t="s">
        <v>88</v>
      </c>
      <c r="B63" s="267"/>
      <c r="D63" s="391" t="s">
        <v>51</v>
      </c>
      <c r="E63" s="40"/>
      <c r="H63" s="132"/>
      <c r="I63" s="5"/>
      <c r="J63" s="57">
        <v>0</v>
      </c>
      <c r="L63" s="58">
        <v>0</v>
      </c>
      <c r="N63" s="57">
        <v>0</v>
      </c>
      <c r="O63" s="52"/>
      <c r="P63" s="58">
        <v>0</v>
      </c>
      <c r="Q63" s="52"/>
      <c r="R63" s="57">
        <v>0</v>
      </c>
      <c r="S63" s="52"/>
      <c r="T63" s="58">
        <v>0</v>
      </c>
      <c r="U63" s="52"/>
      <c r="V63" s="57">
        <v>0</v>
      </c>
      <c r="W63" s="52"/>
      <c r="X63" s="58">
        <v>0</v>
      </c>
      <c r="Y63" s="52"/>
      <c r="Z63" s="57">
        <v>0</v>
      </c>
      <c r="AA63" s="52"/>
      <c r="AB63" s="58">
        <v>0</v>
      </c>
      <c r="AC63" s="52"/>
      <c r="AD63" s="57">
        <f>J63+N63+R63+V63+Z63</f>
        <v>0</v>
      </c>
      <c r="AE63" s="268"/>
      <c r="AF63" s="58">
        <f>L63+P63+T63+X63+AB63</f>
        <v>0</v>
      </c>
      <c r="AJ63" s="202"/>
      <c r="AK63" s="203"/>
      <c r="AL63" s="149"/>
      <c r="AM63" s="206">
        <v>0</v>
      </c>
      <c r="AN63" s="207">
        <v>0</v>
      </c>
      <c r="AO63" s="59">
        <f>AM63*AN63</f>
        <v>0</v>
      </c>
      <c r="AP63" s="39"/>
      <c r="AQ63" s="65">
        <f>IF($AK$16=1,0,AM63)</f>
        <v>0</v>
      </c>
      <c r="AR63" s="66">
        <f>IF($AK$16=1,0,AN63)</f>
        <v>0</v>
      </c>
      <c r="AS63" s="59">
        <f>AQ63*AR63</f>
        <v>0</v>
      </c>
      <c r="AT63" s="39"/>
      <c r="AU63" s="65">
        <f>IF($AK$16=2,0,AQ63)</f>
        <v>0</v>
      </c>
      <c r="AV63" s="66">
        <f>IF($AK$16=2,0,AR63)</f>
        <v>0</v>
      </c>
      <c r="AW63" s="414">
        <f>AU63*AV63</f>
        <v>0</v>
      </c>
      <c r="AX63" s="39"/>
      <c r="AY63" s="232">
        <f>IF($AK$16=3,0,AU63)</f>
        <v>0</v>
      </c>
      <c r="AZ63" s="66">
        <f>IF($AK$16=3,0,AV63)</f>
        <v>0</v>
      </c>
      <c r="BA63" s="59">
        <f>AY63*AZ63</f>
        <v>0</v>
      </c>
      <c r="BB63" s="39"/>
      <c r="BC63" s="65">
        <f>IF($AK$16=4,0,AY63)</f>
        <v>0</v>
      </c>
      <c r="BD63" s="66">
        <f>IF($AK$16=4,0,AZ63)</f>
        <v>0</v>
      </c>
      <c r="BE63" s="59">
        <f>BC63*BD63</f>
        <v>0</v>
      </c>
      <c r="BF63" s="67"/>
      <c r="BG63" s="67">
        <f>BE63+BA63+AW63+AS63+AO63</f>
        <v>0</v>
      </c>
    </row>
    <row r="64" spans="1:59" x14ac:dyDescent="0.25">
      <c r="A64" s="37"/>
      <c r="B64" s="96"/>
      <c r="D64" s="1" t="s">
        <v>218</v>
      </c>
      <c r="E64" s="1" t="str">
        <f>Estimation!H23</f>
        <v>0% time</v>
      </c>
      <c r="H64" s="394"/>
      <c r="I64" s="5"/>
      <c r="J64" s="159">
        <f>Estimation!J24</f>
        <v>0</v>
      </c>
      <c r="K64" s="18"/>
      <c r="L64" s="234"/>
      <c r="M64" s="18"/>
      <c r="N64" s="159">
        <f>Estimation!N24</f>
        <v>0</v>
      </c>
      <c r="O64" s="119"/>
      <c r="P64" s="234"/>
      <c r="Q64" s="119"/>
      <c r="R64" s="235">
        <f>Estimation!R24</f>
        <v>0</v>
      </c>
      <c r="S64" s="119"/>
      <c r="T64" s="236"/>
      <c r="U64" s="119"/>
      <c r="V64" s="235"/>
      <c r="W64" s="119"/>
      <c r="X64" s="236"/>
      <c r="Y64" s="119"/>
      <c r="Z64" s="235"/>
      <c r="AA64" s="119"/>
      <c r="AB64" s="236"/>
      <c r="AC64" s="119"/>
      <c r="AD64" s="159">
        <f>Estimation!AD24</f>
        <v>0</v>
      </c>
      <c r="AE64" s="262"/>
      <c r="AF64" s="35"/>
      <c r="AJ64" s="214" t="s">
        <v>158</v>
      </c>
      <c r="AK64" s="215"/>
      <c r="AL64" s="150"/>
      <c r="AM64" s="216"/>
      <c r="AN64" s="205"/>
      <c r="AQ64" s="41"/>
      <c r="AU64" s="41"/>
      <c r="AW64" s="412"/>
      <c r="AY64" s="52"/>
      <c r="BC64" s="41"/>
    </row>
    <row r="65" spans="1:55" x14ac:dyDescent="0.25">
      <c r="A65" s="37"/>
      <c r="B65" s="96"/>
      <c r="H65" s="394"/>
      <c r="I65" s="5"/>
      <c r="J65" s="18"/>
      <c r="K65" s="18"/>
      <c r="L65" s="26"/>
      <c r="M65" s="18"/>
      <c r="N65" s="18"/>
      <c r="O65" s="119"/>
      <c r="P65" s="26"/>
      <c r="Q65" s="119"/>
      <c r="R65" s="119"/>
      <c r="S65" s="119"/>
      <c r="T65" s="395"/>
      <c r="U65" s="119"/>
      <c r="V65" s="119"/>
      <c r="W65" s="119"/>
      <c r="X65" s="395"/>
      <c r="Y65" s="119"/>
      <c r="Z65" s="119"/>
      <c r="AA65" s="119"/>
      <c r="AB65" s="395"/>
      <c r="AC65" s="119"/>
      <c r="AD65" s="18"/>
      <c r="AE65" s="262"/>
      <c r="AF65" s="34"/>
      <c r="AJ65" s="214"/>
      <c r="AK65" s="215"/>
      <c r="AL65" s="150"/>
      <c r="AM65" s="216"/>
      <c r="AN65" s="205"/>
      <c r="AQ65" s="41"/>
      <c r="AU65" s="41"/>
      <c r="AW65" s="412"/>
      <c r="AY65" s="52"/>
      <c r="BC65" s="41"/>
    </row>
    <row r="66" spans="1:55" ht="16.5" thickBot="1" x14ac:dyDescent="0.3">
      <c r="A66" s="37"/>
      <c r="B66" s="96"/>
      <c r="C66" s="6"/>
      <c r="D66" s="116"/>
      <c r="H66" s="396" t="s">
        <v>162</v>
      </c>
      <c r="I66" s="5"/>
      <c r="J66" s="259">
        <f>Estimation!J25</f>
        <v>40000</v>
      </c>
      <c r="L66" s="58">
        <f>SUM(L21:L63)</f>
        <v>0</v>
      </c>
      <c r="N66" s="259">
        <f>Estimation!N25</f>
        <v>40000</v>
      </c>
      <c r="O66" s="52"/>
      <c r="P66" s="58">
        <f>SUM(P21:P63)</f>
        <v>0</v>
      </c>
      <c r="Q66" s="52"/>
      <c r="R66" s="259">
        <f>Estimation!R25</f>
        <v>40000</v>
      </c>
      <c r="S66" s="52"/>
      <c r="T66" s="58">
        <f>SUM(T21:T63)</f>
        <v>0</v>
      </c>
      <c r="U66" s="52"/>
      <c r="V66" s="57">
        <f>SUM(V21:V63)</f>
        <v>0</v>
      </c>
      <c r="W66" s="52"/>
      <c r="X66" s="58">
        <f>SUM(X21:X63)</f>
        <v>0</v>
      </c>
      <c r="Y66" s="52"/>
      <c r="Z66" s="57">
        <f>SUM(Z21:Z63)</f>
        <v>0</v>
      </c>
      <c r="AA66" s="52"/>
      <c r="AB66" s="58">
        <f>SUM(AB21:AB63)</f>
        <v>0</v>
      </c>
      <c r="AC66" s="52"/>
      <c r="AD66" s="259">
        <f>Estimation!AD25</f>
        <v>120000</v>
      </c>
      <c r="AE66" s="268"/>
      <c r="AF66" s="58">
        <f>L66+P66+T66+X66+AB66</f>
        <v>0</v>
      </c>
      <c r="AH66" s="173" t="s">
        <v>153</v>
      </c>
      <c r="AJ66" s="217">
        <f>AL66/AK66</f>
        <v>0</v>
      </c>
      <c r="AK66" s="215">
        <v>3</v>
      </c>
      <c r="AL66" s="151">
        <f>AJ23*AK66*AN66</f>
        <v>0</v>
      </c>
      <c r="AM66" s="218" t="s">
        <v>65</v>
      </c>
      <c r="AN66" s="219">
        <f>IF(AO23=100%,AO23,IF(((AJ23*AK23*AO23)+AL21)&lt;35000,(AO23+1%),AO23))</f>
        <v>1</v>
      </c>
      <c r="AO66" s="229" t="s">
        <v>141</v>
      </c>
      <c r="AQ66" s="41"/>
      <c r="AU66" s="41"/>
      <c r="AW66" s="412"/>
      <c r="AY66" s="52"/>
      <c r="BC66" s="41"/>
    </row>
    <row r="67" spans="1:55" ht="17.25" hidden="1" thickTop="1" thickBot="1" x14ac:dyDescent="0.3">
      <c r="B67" s="96"/>
      <c r="C67" s="84"/>
      <c r="D67" s="116"/>
      <c r="I67" s="5"/>
      <c r="L67" s="58"/>
      <c r="O67" s="52"/>
      <c r="P67" s="58"/>
      <c r="Q67" s="52"/>
      <c r="R67" s="57"/>
      <c r="S67" s="52"/>
      <c r="T67" s="58"/>
      <c r="U67" s="52"/>
      <c r="V67" s="57"/>
      <c r="W67" s="52"/>
      <c r="X67" s="58"/>
      <c r="Y67" s="52"/>
      <c r="Z67" s="57"/>
      <c r="AA67" s="52"/>
      <c r="AB67" s="58"/>
      <c r="AC67" s="52"/>
      <c r="AD67" s="57"/>
      <c r="AE67" s="268"/>
      <c r="AF67" s="58"/>
      <c r="AJ67" s="220"/>
      <c r="AK67" s="68"/>
      <c r="AL67" s="221"/>
      <c r="AM67" s="41"/>
      <c r="AQ67" s="41"/>
      <c r="AU67" s="41"/>
      <c r="AW67" s="412"/>
      <c r="AY67" s="52"/>
      <c r="BC67" s="41"/>
    </row>
    <row r="68" spans="1:55" ht="17.25" hidden="1" thickTop="1" thickBot="1" x14ac:dyDescent="0.3">
      <c r="B68" s="96"/>
      <c r="D68" s="84"/>
      <c r="H68" s="20"/>
      <c r="I68" s="5"/>
      <c r="L68" s="58"/>
      <c r="O68" s="52"/>
      <c r="P68" s="58"/>
      <c r="Q68" s="52"/>
      <c r="R68" s="52"/>
      <c r="S68" s="52"/>
      <c r="T68" s="31"/>
      <c r="U68" s="52"/>
      <c r="V68" s="52"/>
      <c r="W68" s="52"/>
      <c r="X68" s="31"/>
      <c r="Y68" s="52"/>
      <c r="Z68" s="52"/>
      <c r="AA68" s="52"/>
      <c r="AB68" s="31"/>
      <c r="AC68" s="52"/>
      <c r="AD68" s="57"/>
      <c r="AE68" s="262"/>
      <c r="AF68" s="34"/>
      <c r="AJ68" s="201"/>
      <c r="AL68" s="83">
        <f>AL21+AL66</f>
        <v>0</v>
      </c>
      <c r="AM68" s="41"/>
      <c r="AQ68" s="41"/>
      <c r="AU68" s="41"/>
      <c r="AW68" s="412"/>
      <c r="AY68" s="52"/>
      <c r="BC68" s="41"/>
    </row>
    <row r="69" spans="1:55" ht="17.25" hidden="1" thickTop="1" thickBot="1" x14ac:dyDescent="0.3">
      <c r="B69" s="267" t="s">
        <v>2</v>
      </c>
      <c r="C69" s="6" t="s">
        <v>3</v>
      </c>
      <c r="H69" s="397" t="s">
        <v>23</v>
      </c>
      <c r="I69" s="5"/>
      <c r="L69" s="58"/>
      <c r="O69" s="52"/>
      <c r="P69" s="58"/>
      <c r="Q69" s="52"/>
      <c r="R69" s="52"/>
      <c r="S69" s="52"/>
      <c r="T69" s="31"/>
      <c r="U69" s="52"/>
      <c r="V69" s="52"/>
      <c r="W69" s="52"/>
      <c r="X69" s="31"/>
      <c r="Y69" s="52"/>
      <c r="Z69" s="52"/>
      <c r="AA69" s="52"/>
      <c r="AB69" s="31"/>
      <c r="AC69" s="52"/>
      <c r="AD69" s="57"/>
      <c r="AE69" s="262"/>
      <c r="AF69" s="34"/>
      <c r="AJ69" s="201"/>
      <c r="AL69" s="13"/>
      <c r="AM69" s="41"/>
      <c r="AQ69" s="41"/>
      <c r="AU69" s="41"/>
      <c r="AW69" s="412"/>
      <c r="AY69" s="52"/>
      <c r="BC69" s="41"/>
    </row>
    <row r="70" spans="1:55" ht="17.25" hidden="1" thickTop="1" thickBot="1" x14ac:dyDescent="0.3">
      <c r="A70" s="37">
        <f>A21</f>
        <v>0</v>
      </c>
      <c r="B70" s="267"/>
      <c r="C70" s="56">
        <f>C21</f>
        <v>0</v>
      </c>
      <c r="H70" s="398">
        <v>0</v>
      </c>
      <c r="I70" s="5"/>
      <c r="J70" s="57">
        <f>IF($AK$17="Yes",$H70*J21*(1+$AK$12),$H70*J21)</f>
        <v>0</v>
      </c>
      <c r="K70" s="52"/>
      <c r="L70" s="58">
        <f>IF($AK$17="Yes",$H70*L21*(1+$AK$12),$H70*L21)</f>
        <v>0</v>
      </c>
      <c r="M70" s="52"/>
      <c r="N70" s="57">
        <f>IF($AK$17="Yes",$H70*N21*(1+$AK$12)^2,$H70*N21*(1+$AK$12))</f>
        <v>0</v>
      </c>
      <c r="O70" s="52"/>
      <c r="P70" s="58">
        <f>IF($AK$17="Yes",$H70*P21*(1+$AK$12)^2,$H70*P21*(1+$AK$12))</f>
        <v>0</v>
      </c>
      <c r="Q70" s="52"/>
      <c r="R70" s="57">
        <f>IF($AK$17="Yes",$H70*R21*(1+$AK$12)^3,$H70*R21*(1+$AK$12)^2)</f>
        <v>0</v>
      </c>
      <c r="S70" s="52"/>
      <c r="T70" s="58">
        <f>IF($AK$17="Yes",$H70*T21*(1+$AK$12)^3,$H70*T21*(1+$AK$12)^2)</f>
        <v>0</v>
      </c>
      <c r="U70" s="52"/>
      <c r="V70" s="57">
        <f>IF($AK$17="Yes",$H70*V21*(1+$AK$12)^4,$H70*V21*(1+$AK$12)^3)</f>
        <v>0</v>
      </c>
      <c r="W70" s="52"/>
      <c r="X70" s="58">
        <f>IF($AK$17="Yes",$H70*X21*(1+$AK$12)^4,$H70*X21*(1+$AK$12)^3)</f>
        <v>0</v>
      </c>
      <c r="Y70" s="52"/>
      <c r="Z70" s="57">
        <f>IF($AK$17="Yes",$H70*Z21*(1+$AK$12)^5,$H70*Z21*(1+$AK$12)^4)</f>
        <v>0</v>
      </c>
      <c r="AA70" s="52"/>
      <c r="AB70" s="58">
        <f>IF($AK$17="Yes",$H70*AB21*(1+$AK$12)^5,$H70*AB21*(1+$AK$12)^4)</f>
        <v>0</v>
      </c>
      <c r="AC70" s="52"/>
      <c r="AD70" s="57">
        <f t="shared" ref="AD70:AD87" si="0">J70+N70+R70+V70+Z70</f>
        <v>0</v>
      </c>
      <c r="AE70" s="268"/>
      <c r="AF70" s="58">
        <f t="shared" ref="AF70:AF87" si="1">L70+P70+T70+X70+AB70</f>
        <v>0</v>
      </c>
      <c r="AJ70" s="201"/>
      <c r="AL70" s="13"/>
      <c r="AM70" s="41"/>
      <c r="AQ70" s="41"/>
      <c r="AU70" s="41"/>
      <c r="AW70" s="412"/>
      <c r="AY70" s="52"/>
      <c r="BC70" s="41"/>
    </row>
    <row r="71" spans="1:55" ht="17.25" hidden="1" thickTop="1" thickBot="1" x14ac:dyDescent="0.3">
      <c r="A71" s="37" t="str">
        <f>A23</f>
        <v>495201 - PreD Fell Stipends</v>
      </c>
      <c r="B71" s="267"/>
      <c r="C71" s="56">
        <f>C22</f>
        <v>0</v>
      </c>
      <c r="H71" s="398" t="e">
        <f t="shared" ref="H71:H87" si="2">VLOOKUP(A71,$D$250:$F$260,3)</f>
        <v>#N/A</v>
      </c>
      <c r="I71" s="5"/>
      <c r="J71" s="57" t="e">
        <f>IF($AK$17="Yes",$H71*J23*(1+$AK$12),$H71*J23)</f>
        <v>#N/A</v>
      </c>
      <c r="K71" s="52"/>
      <c r="L71" s="58" t="e">
        <f>IF($AK$17="Yes",$H71*L23*(1+$AK$12),$H71*L23)</f>
        <v>#N/A</v>
      </c>
      <c r="M71" s="52"/>
      <c r="N71" s="57" t="e">
        <f>IF($AK$17="Yes",$H71*N23*(1+$AK$12)^2,$H71*N23*(1+$AK$12))</f>
        <v>#N/A</v>
      </c>
      <c r="O71" s="52"/>
      <c r="P71" s="58" t="e">
        <f>IF($AK$17="Yes",$H71*P23*(1+$AK$12)^2,$H71*P23*(1+$AK$12))</f>
        <v>#N/A</v>
      </c>
      <c r="Q71" s="52"/>
      <c r="R71" s="57" t="e">
        <f>IF($AK$17="Yes",$H71*R23*(1+$AK$12)^3,$H71*R23*(1+$AK$12)^2)</f>
        <v>#N/A</v>
      </c>
      <c r="S71" s="52"/>
      <c r="T71" s="58" t="e">
        <f>IF($AK$17="Yes",$H71*T23*(1+$AK$12)^3,$H71*T23*(1+$AK$12)^2)</f>
        <v>#N/A</v>
      </c>
      <c r="U71" s="52"/>
      <c r="V71" s="57" t="e">
        <f>IF($AK$17="Yes",$H71*V23*(1+$AK$12)^4,$H71*V23*(1+$AK$12)^3)</f>
        <v>#N/A</v>
      </c>
      <c r="W71" s="52"/>
      <c r="X71" s="58" t="e">
        <f>IF($AK$17="Yes",$H71*X23*(1+$AK$12)^4,$H71*X23*(1+$AK$12)^3)</f>
        <v>#N/A</v>
      </c>
      <c r="Y71" s="52"/>
      <c r="Z71" s="57" t="e">
        <f>IF($AK$17="Yes",$H71*Z23*(1+$AK$12)^5,$H71*Z23*(1+$AK$12)^4)</f>
        <v>#N/A</v>
      </c>
      <c r="AA71" s="52"/>
      <c r="AB71" s="58" t="e">
        <f>IF($AK$17="Yes",$H71*AB23*(1+$AK$12)^5,$H71*AB23*(1+$AK$12)^4)</f>
        <v>#N/A</v>
      </c>
      <c r="AC71" s="52"/>
      <c r="AD71" s="57" t="e">
        <f t="shared" si="0"/>
        <v>#N/A</v>
      </c>
      <c r="AE71" s="268"/>
      <c r="AF71" s="58" t="e">
        <f t="shared" si="1"/>
        <v>#N/A</v>
      </c>
      <c r="AJ71" s="201"/>
      <c r="AL71" s="13"/>
      <c r="AM71" s="41"/>
      <c r="AQ71" s="41"/>
      <c r="AU71" s="41"/>
      <c r="AW71" s="412"/>
      <c r="AY71" s="52"/>
      <c r="BC71" s="41"/>
    </row>
    <row r="72" spans="1:55" ht="17.25" hidden="1" thickTop="1" thickBot="1" x14ac:dyDescent="0.3">
      <c r="A72" s="37" t="str">
        <f>A25</f>
        <v>Regular Faculty</v>
      </c>
      <c r="B72" s="267"/>
      <c r="C72" s="56" t="str">
        <f>C24</f>
        <v xml:space="preserve">Co-PI: </v>
      </c>
      <c r="H72" s="398">
        <f t="shared" si="2"/>
        <v>0.28399999999999997</v>
      </c>
      <c r="I72" s="5"/>
      <c r="J72" s="57">
        <f>IF($AK$17="Yes",$H72*J25*(1+$AK$12),$H72*J25)</f>
        <v>0</v>
      </c>
      <c r="K72" s="52"/>
      <c r="L72" s="58">
        <f>IF($AK$17="Yes",$H72*L25*(1+$AK$12),$H72*L25)</f>
        <v>0</v>
      </c>
      <c r="M72" s="52"/>
      <c r="N72" s="57">
        <f>IF($AK$17="Yes",$H72*N25*(1+$AK$12)^2,$H72*N25*(1+$AK$12))</f>
        <v>0</v>
      </c>
      <c r="O72" s="52"/>
      <c r="P72" s="58">
        <f>IF($AK$17="Yes",$H72*P25*(1+$AK$12)^2,$H72*P25*(1+$AK$12))</f>
        <v>0</v>
      </c>
      <c r="Q72" s="52"/>
      <c r="R72" s="57">
        <f>IF($AK$17="Yes",$H72*R25*(1+$AK$12)^3,$H72*R25*(1+$AK$12)^2)</f>
        <v>0</v>
      </c>
      <c r="S72" s="52"/>
      <c r="T72" s="58">
        <f>IF($AK$17="Yes",$H72*T25*(1+$AK$12)^3,$H72*T25*(1+$AK$12)^2)</f>
        <v>0</v>
      </c>
      <c r="U72" s="52"/>
      <c r="V72" s="57">
        <f>IF($AK$17="Yes",$H72*V25*(1+$AK$12)^4,$H72*V25*(1+$AK$12)^3)</f>
        <v>0</v>
      </c>
      <c r="W72" s="52"/>
      <c r="X72" s="58">
        <f>IF($AK$17="Yes",$H72*X25*(1+$AK$12)^4,$H72*X25*(1+$AK$12)^3)</f>
        <v>0</v>
      </c>
      <c r="Y72" s="52"/>
      <c r="Z72" s="57">
        <f>IF($AK$17="Yes",$H72*Z25*(1+$AK$12)^5,$H72*Z25*(1+$AK$12)^4)</f>
        <v>0</v>
      </c>
      <c r="AA72" s="52"/>
      <c r="AB72" s="58">
        <f>IF($AK$17="Yes",$H72*AB25*(1+$AK$12)^5,$H72*AB25*(1+$AK$12)^4)</f>
        <v>0</v>
      </c>
      <c r="AC72" s="52"/>
      <c r="AD72" s="57">
        <f t="shared" si="0"/>
        <v>0</v>
      </c>
      <c r="AE72" s="268"/>
      <c r="AF72" s="58">
        <f t="shared" si="1"/>
        <v>0</v>
      </c>
      <c r="AJ72" s="201"/>
      <c r="AL72" s="13"/>
      <c r="AM72" s="41"/>
      <c r="AQ72" s="41"/>
      <c r="AU72" s="41"/>
      <c r="AW72" s="412"/>
      <c r="AY72" s="52"/>
      <c r="BC72" s="41"/>
    </row>
    <row r="73" spans="1:55" ht="17.25" hidden="1" thickTop="1" thickBot="1" x14ac:dyDescent="0.3">
      <c r="A73" s="37" t="str">
        <f>A27</f>
        <v>Regular Faculty</v>
      </c>
      <c r="B73" s="267"/>
      <c r="C73" s="56" t="str">
        <f>C26</f>
        <v xml:space="preserve">Co-PI: </v>
      </c>
      <c r="H73" s="398">
        <f t="shared" si="2"/>
        <v>0.28399999999999997</v>
      </c>
      <c r="I73" s="5"/>
      <c r="J73" s="57">
        <f>IF($AK$17="Yes",$H73*J27*(1+$AK$12),$H73*J27)</f>
        <v>0</v>
      </c>
      <c r="K73" s="52"/>
      <c r="L73" s="58">
        <f>IF($AK$17="Yes",$H73*L27*(1+$AK$12),$H73*L27)</f>
        <v>0</v>
      </c>
      <c r="M73" s="52"/>
      <c r="N73" s="57">
        <f>IF($AK$17="Yes",$H73*N27*(1+$AK$12)^2,$H73*N27*(1+$AK$12))</f>
        <v>0</v>
      </c>
      <c r="O73" s="52"/>
      <c r="P73" s="58">
        <f>IF($AK$17="Yes",$H73*P27*(1+$AK$12)^2,$H73*P27*(1+$AK$12))</f>
        <v>0</v>
      </c>
      <c r="Q73" s="52"/>
      <c r="R73" s="57">
        <f>IF($AK$17="Yes",$H73*R27*(1+$AK$12)^3,$H73*R27*(1+$AK$12)^2)</f>
        <v>0</v>
      </c>
      <c r="S73" s="52"/>
      <c r="T73" s="58">
        <f>IF($AK$17="Yes",$H73*T27*(1+$AK$12)^3,$H73*T27*(1+$AK$12)^2)</f>
        <v>0</v>
      </c>
      <c r="U73" s="52"/>
      <c r="V73" s="57">
        <f>IF($AK$17="Yes",$H73*V27*(1+$AK$12)^4,$H73*V27*(1+$AK$12)^3)</f>
        <v>0</v>
      </c>
      <c r="W73" s="52"/>
      <c r="X73" s="58">
        <f>IF($AK$17="Yes",$H73*X27*(1+$AK$12)^4,$H73*X27*(1+$AK$12)^3)</f>
        <v>0</v>
      </c>
      <c r="Y73" s="52"/>
      <c r="Z73" s="57">
        <f>IF($AK$17="Yes",$H73*Z27*(1+$AK$12)^5,$H73*Z27*(1+$AK$12)^4)</f>
        <v>0</v>
      </c>
      <c r="AA73" s="52"/>
      <c r="AB73" s="58">
        <f>IF($AK$17="Yes",$H73*AB27*(1+$AK$12)^5,$H73*AB27*(1+$AK$12)^4)</f>
        <v>0</v>
      </c>
      <c r="AC73" s="52"/>
      <c r="AD73" s="57">
        <f t="shared" si="0"/>
        <v>0</v>
      </c>
      <c r="AE73" s="268"/>
      <c r="AF73" s="58">
        <f t="shared" si="1"/>
        <v>0</v>
      </c>
      <c r="AJ73" s="201"/>
      <c r="AL73" s="13"/>
      <c r="AM73" s="41"/>
      <c r="AQ73" s="41"/>
      <c r="AU73" s="41"/>
      <c r="AW73" s="412"/>
      <c r="AY73" s="52"/>
      <c r="BC73" s="41"/>
    </row>
    <row r="74" spans="1:55" ht="17.25" hidden="1" thickTop="1" thickBot="1" x14ac:dyDescent="0.3">
      <c r="A74" s="37" t="str">
        <f>A29</f>
        <v>Regular Faculty</v>
      </c>
      <c r="B74" s="267"/>
      <c r="C74" s="56" t="str">
        <f>C28</f>
        <v xml:space="preserve">Co-PI: </v>
      </c>
      <c r="H74" s="398">
        <f t="shared" si="2"/>
        <v>0.28399999999999997</v>
      </c>
      <c r="I74" s="5"/>
      <c r="J74" s="57">
        <f>IF($AK$17="Yes",$H74*J29*(1+$AK$12),$H74*J29)</f>
        <v>0</v>
      </c>
      <c r="K74" s="52"/>
      <c r="L74" s="58">
        <f>IF($AK$17="Yes",$H74*L29*(1+$AK$12),$H74*L29)</f>
        <v>0</v>
      </c>
      <c r="M74" s="52"/>
      <c r="N74" s="57">
        <f>IF($AK$17="Yes",$H74*N29*(1+$AK$12)^2,$H74*N29*(1+$AK$12))</f>
        <v>0</v>
      </c>
      <c r="O74" s="52"/>
      <c r="P74" s="58">
        <f>IF($AK$17="Yes",$H74*P29*(1+$AK$12)^2,$H74*P29*(1+$AK$12))</f>
        <v>0</v>
      </c>
      <c r="Q74" s="52"/>
      <c r="R74" s="57">
        <f>IF($AK$17="Yes",$H74*R29*(1+$AK$12)^3,$H74*R29*(1+$AK$12)^2)</f>
        <v>0</v>
      </c>
      <c r="S74" s="52"/>
      <c r="T74" s="58">
        <f>IF($AK$17="Yes",$H74*T29*(1+$AK$12)^3,$H74*T29*(1+$AK$12)^2)</f>
        <v>0</v>
      </c>
      <c r="U74" s="52"/>
      <c r="V74" s="57">
        <f>IF($AK$17="Yes",$H74*V29*(1+$AK$12)^4,$H74*V29*(1+$AK$12)^3)</f>
        <v>0</v>
      </c>
      <c r="W74" s="52"/>
      <c r="X74" s="58">
        <f>IF($AK$17="Yes",$H74*X29*(1+$AK$12)^4,$H74*X29*(1+$AK$12)^3)</f>
        <v>0</v>
      </c>
      <c r="Y74" s="52"/>
      <c r="Z74" s="57">
        <f>IF($AK$17="Yes",$H74*Z29*(1+$AK$12)^5,$H74*Z29*(1+$AK$12)^4)</f>
        <v>0</v>
      </c>
      <c r="AA74" s="52"/>
      <c r="AB74" s="58">
        <f>IF($AK$17="Yes",$H74*AB29*(1+$AK$12)^5,$H74*AB29*(1+$AK$12)^4)</f>
        <v>0</v>
      </c>
      <c r="AC74" s="52"/>
      <c r="AD74" s="57">
        <f t="shared" si="0"/>
        <v>0</v>
      </c>
      <c r="AE74" s="268"/>
      <c r="AF74" s="58">
        <f t="shared" si="1"/>
        <v>0</v>
      </c>
      <c r="AJ74" s="201"/>
      <c r="AL74" s="13"/>
      <c r="AM74" s="41"/>
      <c r="AQ74" s="41"/>
      <c r="AU74" s="41"/>
      <c r="AW74" s="412"/>
      <c r="AY74" s="52"/>
      <c r="BC74" s="41"/>
    </row>
    <row r="75" spans="1:55" ht="17.25" hidden="1" thickTop="1" thickBot="1" x14ac:dyDescent="0.3">
      <c r="A75" s="37" t="str">
        <f>A31</f>
        <v>Research Associate</v>
      </c>
      <c r="B75" s="267"/>
      <c r="C75" s="56" t="str">
        <f>C30</f>
        <v>Research Associate:</v>
      </c>
      <c r="H75" s="398">
        <f t="shared" si="2"/>
        <v>0.36399999999999999</v>
      </c>
      <c r="I75" s="5"/>
      <c r="J75" s="57">
        <f>IF($AK$17="Yes",$H75*J31*(1+$AK$12),$H75*J31)</f>
        <v>0</v>
      </c>
      <c r="K75" s="52"/>
      <c r="L75" s="58">
        <f>IF($AK$17="Yes",$H75*L31*(1+$AK$12),$H75*L31)</f>
        <v>0</v>
      </c>
      <c r="M75" s="52"/>
      <c r="N75" s="57">
        <f>IF($AK$17="Yes",$H75*N31*(1+$AK$12)^2,$H75*N31*(1+$AK$12))</f>
        <v>0</v>
      </c>
      <c r="O75" s="52"/>
      <c r="P75" s="58">
        <f>IF($AK$17="Yes",$H75*P31*(1+$AK$12)^2,$H75*P31*(1+$AK$12))</f>
        <v>0</v>
      </c>
      <c r="Q75" s="52"/>
      <c r="R75" s="57">
        <f>IF($AK$17="Yes",$H75*R31*(1+$AK$12)^3,$H75*R31*(1+$AK$12)^2)</f>
        <v>0</v>
      </c>
      <c r="S75" s="52"/>
      <c r="T75" s="58">
        <f>IF($AK$17="Yes",$H75*T31*(1+$AK$12)^3,$H75*T31*(1+$AK$12)^2)</f>
        <v>0</v>
      </c>
      <c r="U75" s="52"/>
      <c r="V75" s="57">
        <f>IF($AK$17="Yes",$H75*V31*(1+$AK$12)^4,$H75*V31*(1+$AK$12)^3)</f>
        <v>0</v>
      </c>
      <c r="W75" s="52"/>
      <c r="X75" s="58">
        <f>IF($AK$17="Yes",$H75*X31*(1+$AK$12)^4,$H75*X31*(1+$AK$12)^3)</f>
        <v>0</v>
      </c>
      <c r="Y75" s="52"/>
      <c r="Z75" s="57">
        <f>IF($AK$17="Yes",$H75*Z31*(1+$AK$12)^5,$H75*Z31*(1+$AK$12)^4)</f>
        <v>0</v>
      </c>
      <c r="AA75" s="52"/>
      <c r="AB75" s="58">
        <f>IF($AK$17="Yes",$H75*AB31*(1+$AK$12)^5,$H75*AB31*(1+$AK$12)^4)</f>
        <v>0</v>
      </c>
      <c r="AC75" s="52"/>
      <c r="AD75" s="57">
        <f t="shared" si="0"/>
        <v>0</v>
      </c>
      <c r="AE75" s="268"/>
      <c r="AF75" s="58">
        <f t="shared" si="1"/>
        <v>0</v>
      </c>
      <c r="AJ75" s="201"/>
      <c r="AL75" s="13"/>
      <c r="AM75" s="41"/>
      <c r="AQ75" s="41"/>
      <c r="AU75" s="41"/>
      <c r="AW75" s="412"/>
      <c r="AY75" s="52"/>
      <c r="BC75" s="41"/>
    </row>
    <row r="76" spans="1:55" ht="17.25" hidden="1" thickTop="1" thickBot="1" x14ac:dyDescent="0.3">
      <c r="A76" s="37" t="str">
        <f>A33</f>
        <v>Research Associate</v>
      </c>
      <c r="B76" s="267"/>
      <c r="C76" s="56" t="str">
        <f>C32</f>
        <v>Research Associate:</v>
      </c>
      <c r="H76" s="398">
        <f t="shared" si="2"/>
        <v>0.36399999999999999</v>
      </c>
      <c r="I76" s="5"/>
      <c r="J76" s="57">
        <f>IF($AK$17="Yes",$H76*J33*(1+$AK$12),$H76*J33)</f>
        <v>0</v>
      </c>
      <c r="K76" s="52"/>
      <c r="L76" s="58">
        <f>IF($AK$17="Yes",$H76*L33*(1+$AK$12),$H76*L33)</f>
        <v>0</v>
      </c>
      <c r="M76" s="52"/>
      <c r="N76" s="57">
        <f>IF($AK$17="Yes",$H76*N33*(1+$AK$12)^2,$H76*N33*(1+$AK$12))</f>
        <v>0</v>
      </c>
      <c r="O76" s="52"/>
      <c r="P76" s="58">
        <f>IF($AK$17="Yes",$H76*P33*(1+$AK$12)^2,$H76*P33*(1+$AK$12))</f>
        <v>0</v>
      </c>
      <c r="Q76" s="52"/>
      <c r="R76" s="57">
        <f>IF($AK$17="Yes",$H76*R33*(1+$AK$12)^3,$H76*R33*(1+$AK$12)^2)</f>
        <v>0</v>
      </c>
      <c r="S76" s="52"/>
      <c r="T76" s="58">
        <f>IF($AK$17="Yes",$H76*T33*(1+$AK$12)^3,$H76*T33*(1+$AK$12)^2)</f>
        <v>0</v>
      </c>
      <c r="U76" s="52"/>
      <c r="V76" s="57">
        <f>IF($AK$17="Yes",$H76*V33*(1+$AK$12)^4,$H76*V33*(1+$AK$12)^3)</f>
        <v>0</v>
      </c>
      <c r="W76" s="52"/>
      <c r="X76" s="58">
        <f>IF($AK$17="Yes",$H76*X33*(1+$AK$12)^4,$H76*X33*(1+$AK$12)^3)</f>
        <v>0</v>
      </c>
      <c r="Y76" s="52"/>
      <c r="Z76" s="57">
        <f>IF($AK$17="Yes",$H76*Z33*(1+$AK$12)^5,$H76*Z33*(1+$AK$12)^4)</f>
        <v>0</v>
      </c>
      <c r="AA76" s="52"/>
      <c r="AB76" s="58">
        <f>IF($AK$17="Yes",$H76*AB33*(1+$AK$12)^5,$H76*AB33*(1+$AK$12)^4)</f>
        <v>0</v>
      </c>
      <c r="AC76" s="52"/>
      <c r="AD76" s="57">
        <f t="shared" si="0"/>
        <v>0</v>
      </c>
      <c r="AE76" s="268"/>
      <c r="AF76" s="58">
        <f t="shared" si="1"/>
        <v>0</v>
      </c>
      <c r="AJ76" s="201"/>
      <c r="AL76" s="13"/>
      <c r="AM76" s="41"/>
      <c r="AQ76" s="41"/>
      <c r="AU76" s="41"/>
      <c r="AW76" s="412"/>
      <c r="AY76" s="52"/>
      <c r="BC76" s="41"/>
    </row>
    <row r="77" spans="1:55" ht="17.25" hidden="1" thickTop="1" thickBot="1" x14ac:dyDescent="0.3">
      <c r="A77" s="37" t="str">
        <f>A35</f>
        <v>Research Associate</v>
      </c>
      <c r="B77" s="267"/>
      <c r="C77" s="56" t="str">
        <f>C34</f>
        <v>Research Associate:</v>
      </c>
      <c r="H77" s="398">
        <f t="shared" si="2"/>
        <v>0.36399999999999999</v>
      </c>
      <c r="I77" s="5"/>
      <c r="J77" s="57">
        <f>IF($AK$17="Yes",$H77*J35*(1+$AK$12),$H77*J35)</f>
        <v>0</v>
      </c>
      <c r="K77" s="52"/>
      <c r="L77" s="58">
        <f>IF($AK$17="Yes",$H77*L35*(1+$AK$12),$H77*L35)</f>
        <v>0</v>
      </c>
      <c r="M77" s="52"/>
      <c r="N77" s="57">
        <f>IF($AK$17="Yes",$H77*N35*(1+$AK$12)^2,$H77*N35*(1+$AK$12))</f>
        <v>0</v>
      </c>
      <c r="O77" s="52"/>
      <c r="P77" s="58">
        <f>IF($AK$17="Yes",$H77*P35*(1+$AK$12)^2,$H77*P35*(1+$AK$12))</f>
        <v>0</v>
      </c>
      <c r="Q77" s="52"/>
      <c r="R77" s="57">
        <f>IF($AK$17="Yes",$H77*R35*(1+$AK$12)^3,$H77*R35*(1+$AK$12)^2)</f>
        <v>0</v>
      </c>
      <c r="S77" s="52"/>
      <c r="T77" s="58">
        <f>IF($AK$17="Yes",$H77*T35*(1+$AK$12)^3,$H77*T35*(1+$AK$12)^2)</f>
        <v>0</v>
      </c>
      <c r="U77" s="52"/>
      <c r="V77" s="57">
        <f>IF($AK$17="Yes",$H77*V35*(1+$AK$12)^4,$H77*V35*(1+$AK$12)^3)</f>
        <v>0</v>
      </c>
      <c r="W77" s="52"/>
      <c r="X77" s="58">
        <f>IF($AK$17="Yes",$H77*X35*(1+$AK$12)^4,$H77*X35*(1+$AK$12)^3)</f>
        <v>0</v>
      </c>
      <c r="Y77" s="52"/>
      <c r="Z77" s="57">
        <f>IF($AK$17="Yes",$H77*Z35*(1+$AK$12)^5,$H77*Z35*(1+$AK$12)^4)</f>
        <v>0</v>
      </c>
      <c r="AA77" s="52"/>
      <c r="AB77" s="58">
        <f>IF($AK$17="Yes",$H77*AB35*(1+$AK$12)^5,$H77*AB35*(1+$AK$12)^4)</f>
        <v>0</v>
      </c>
      <c r="AC77" s="52"/>
      <c r="AD77" s="57">
        <f t="shared" si="0"/>
        <v>0</v>
      </c>
      <c r="AE77" s="268"/>
      <c r="AF77" s="58">
        <f t="shared" si="1"/>
        <v>0</v>
      </c>
      <c r="AJ77" s="201"/>
      <c r="AL77" s="13"/>
      <c r="AM77" s="41"/>
      <c r="AQ77" s="41"/>
      <c r="AU77" s="41"/>
      <c r="AW77" s="412"/>
      <c r="AY77" s="52"/>
      <c r="BC77" s="41"/>
    </row>
    <row r="78" spans="1:55" ht="17.25" hidden="1" thickTop="1" thickBot="1" x14ac:dyDescent="0.3">
      <c r="A78" s="37" t="str">
        <f>A37</f>
        <v>Senior Personnel</v>
      </c>
      <c r="B78" s="267"/>
      <c r="C78" s="56" t="str">
        <f>C36</f>
        <v>Senior Personnel:</v>
      </c>
      <c r="H78" s="398">
        <f t="shared" si="2"/>
        <v>0.36399999999999999</v>
      </c>
      <c r="I78" s="5"/>
      <c r="J78" s="57">
        <f>IF($AK$17="Yes",$H78*J37*(1+$AK$12),$H78*J37)</f>
        <v>0</v>
      </c>
      <c r="K78" s="52"/>
      <c r="L78" s="58">
        <f>IF($AK$17="Yes",$H78*L37*(1+$AK$12),$H78*L37)</f>
        <v>0</v>
      </c>
      <c r="M78" s="52"/>
      <c r="N78" s="57">
        <f>IF($AK$17="Yes",$H78*N37*(1+$AK$12)^2,$H78*N37*(1+$AK$12))</f>
        <v>0</v>
      </c>
      <c r="O78" s="52"/>
      <c r="P78" s="58">
        <f>IF($AK$17="Yes",$H78*P37*(1+$AK$12)^2,$H78*P37*(1+$AK$12))</f>
        <v>0</v>
      </c>
      <c r="Q78" s="52"/>
      <c r="R78" s="57">
        <f>IF($AK$17="Yes",$H78*R37*(1+$AK$12)^3,$H78*R37*(1+$AK$12)^2)</f>
        <v>0</v>
      </c>
      <c r="S78" s="52"/>
      <c r="T78" s="58">
        <f>IF($AK$17="Yes",$H78*T37*(1+$AK$12)^3,$H78*T37*(1+$AK$12)^2)</f>
        <v>0</v>
      </c>
      <c r="U78" s="52"/>
      <c r="V78" s="57">
        <f>IF($AK$17="Yes",$H78*V37*(1+$AK$12)^4,$H78*V37*(1+$AK$12)^3)</f>
        <v>0</v>
      </c>
      <c r="W78" s="52"/>
      <c r="X78" s="58">
        <f>IF($AK$17="Yes",$H78*X37*(1+$AK$12)^4,$H78*X37*(1+$AK$12)^3)</f>
        <v>0</v>
      </c>
      <c r="Y78" s="52"/>
      <c r="Z78" s="57">
        <f>IF($AK$17="Yes",$H78*Z37*(1+$AK$12)^5,$H78*Z37*(1+$AK$12)^4)</f>
        <v>0</v>
      </c>
      <c r="AA78" s="52"/>
      <c r="AB78" s="58">
        <f>IF($AK$17="Yes",$H78*AB37*(1+$AK$12)^5,$H78*AB37*(1+$AK$12)^4)</f>
        <v>0</v>
      </c>
      <c r="AC78" s="52"/>
      <c r="AD78" s="57">
        <f t="shared" si="0"/>
        <v>0</v>
      </c>
      <c r="AE78" s="268"/>
      <c r="AF78" s="58">
        <f t="shared" si="1"/>
        <v>0</v>
      </c>
      <c r="AJ78" s="201"/>
      <c r="AL78" s="13"/>
      <c r="AM78" s="41"/>
      <c r="AQ78" s="41"/>
      <c r="AU78" s="41"/>
      <c r="AW78" s="412"/>
      <c r="AY78" s="52"/>
      <c r="BC78" s="41"/>
    </row>
    <row r="79" spans="1:55" ht="17.25" hidden="1" thickTop="1" thickBot="1" x14ac:dyDescent="0.3">
      <c r="A79" s="37" t="str">
        <f>A39</f>
        <v>Senior Personnel</v>
      </c>
      <c r="B79" s="267"/>
      <c r="C79" s="56" t="str">
        <f>C38</f>
        <v>Senior Personnel:</v>
      </c>
      <c r="H79" s="398">
        <f t="shared" si="2"/>
        <v>0.36399999999999999</v>
      </c>
      <c r="I79" s="5"/>
      <c r="J79" s="57">
        <f>IF($AK$17="Yes",$H79*J39*(1+$AK$12),$H79*J39)</f>
        <v>0</v>
      </c>
      <c r="K79" s="52"/>
      <c r="L79" s="58">
        <f>IF($AK$17="Yes",$H79*L39*(1+$AK$12),$H79*L39)</f>
        <v>0</v>
      </c>
      <c r="M79" s="52"/>
      <c r="N79" s="57">
        <f>IF($AK$17="Yes",$H79*N39*(1+$AK$12)^2,$H79*N39*(1+$AK$12))</f>
        <v>0</v>
      </c>
      <c r="O79" s="52"/>
      <c r="P79" s="58">
        <f>IF($AK$17="Yes",$H79*P39*(1+$AK$12)^2,$H79*P39*(1+$AK$12))</f>
        <v>0</v>
      </c>
      <c r="Q79" s="52"/>
      <c r="R79" s="57">
        <f>IF($AK$17="Yes",$H79*R39*(1+$AK$12)^3,$H79*R39*(1+$AK$12)^2)</f>
        <v>0</v>
      </c>
      <c r="S79" s="52"/>
      <c r="T79" s="58">
        <f>IF($AK$17="Yes",$H79*T39*(1+$AK$12)^3,$H79*T39*(1+$AK$12)^2)</f>
        <v>0</v>
      </c>
      <c r="U79" s="52"/>
      <c r="V79" s="57">
        <f>IF($AK$17="Yes",$H79*V39*(1+$AK$12)^4,$H79*V39*(1+$AK$12)^3)</f>
        <v>0</v>
      </c>
      <c r="W79" s="52"/>
      <c r="X79" s="58">
        <f>IF($AK$17="Yes",$H79*X39*(1+$AK$12)^4,$H79*X39*(1+$AK$12)^3)</f>
        <v>0</v>
      </c>
      <c r="Y79" s="52"/>
      <c r="Z79" s="57">
        <f>IF($AK$17="Yes",$H79*Z39*(1+$AK$12)^5,$H79*Z39*(1+$AK$12)^4)</f>
        <v>0</v>
      </c>
      <c r="AA79" s="52"/>
      <c r="AB79" s="58">
        <f>IF($AK$17="Yes",$H79*AB39*(1+$AK$12)^5,$H79*AB39*(1+$AK$12)^4)</f>
        <v>0</v>
      </c>
      <c r="AC79" s="52"/>
      <c r="AD79" s="57">
        <f t="shared" si="0"/>
        <v>0</v>
      </c>
      <c r="AE79" s="268"/>
      <c r="AF79" s="58">
        <f t="shared" si="1"/>
        <v>0</v>
      </c>
      <c r="AJ79" s="201"/>
      <c r="AL79" s="13"/>
      <c r="AM79" s="41"/>
      <c r="AQ79" s="41"/>
      <c r="AU79" s="41"/>
      <c r="AW79" s="412"/>
      <c r="AY79" s="52"/>
      <c r="BC79" s="41"/>
    </row>
    <row r="80" spans="1:55" ht="17.25" hidden="1" thickTop="1" thickBot="1" x14ac:dyDescent="0.3">
      <c r="A80" s="37" t="str">
        <f>A41</f>
        <v>Senior Personnel</v>
      </c>
      <c r="B80" s="96"/>
      <c r="C80" s="56" t="str">
        <f>C40</f>
        <v>Senior Personnel:</v>
      </c>
      <c r="H80" s="398">
        <f t="shared" si="2"/>
        <v>0.36399999999999999</v>
      </c>
      <c r="I80" s="5"/>
      <c r="J80" s="57">
        <f>IF($AK$17="Yes",$H80*J41*(1+$AK$12),$H80*J41)</f>
        <v>0</v>
      </c>
      <c r="K80" s="52"/>
      <c r="L80" s="58">
        <f>IF($AK$17="Yes",$H80*L41*(1+$AK$12),$H80*L41)</f>
        <v>0</v>
      </c>
      <c r="M80" s="52"/>
      <c r="N80" s="57">
        <f>IF($AK$17="Yes",$H80*N41*(1+$AK$12)^2,$H80*N41*(1+$AK$12))</f>
        <v>0</v>
      </c>
      <c r="O80" s="52"/>
      <c r="P80" s="58">
        <f>IF($AK$17="Yes",$H80*P41*(1+$AK$12)^2,$H80*P41*(1+$AK$12))</f>
        <v>0</v>
      </c>
      <c r="Q80" s="52"/>
      <c r="R80" s="57">
        <f>IF($AK$17="Yes",$H80*R41*(1+$AK$12)^3,$H80*R41*(1+$AK$12)^2)</f>
        <v>0</v>
      </c>
      <c r="S80" s="52"/>
      <c r="T80" s="58">
        <f>IF($AK$17="Yes",$H80*T41*(1+$AK$12)^3,$H80*T41*(1+$AK$12)^2)</f>
        <v>0</v>
      </c>
      <c r="U80" s="52"/>
      <c r="V80" s="57">
        <f>IF($AK$17="Yes",$H80*V41*(1+$AK$12)^4,$H80*V41*(1+$AK$12)^3)</f>
        <v>0</v>
      </c>
      <c r="W80" s="52"/>
      <c r="X80" s="58">
        <f>IF($AK$17="Yes",$H80*X41*(1+$AK$12)^4,$H80*X41*(1+$AK$12)^3)</f>
        <v>0</v>
      </c>
      <c r="Y80" s="52"/>
      <c r="Z80" s="57">
        <f>IF($AK$17="Yes",$H80*Z41*(1+$AK$12)^5,$H80*Z41*(1+$AK$12)^4)</f>
        <v>0</v>
      </c>
      <c r="AA80" s="52"/>
      <c r="AB80" s="58">
        <f>IF($AK$17="Yes",$H80*AB41*(1+$AK$12)^5,$H80*AB41*(1+$AK$12)^4)</f>
        <v>0</v>
      </c>
      <c r="AC80" s="52"/>
      <c r="AD80" s="57">
        <f t="shared" si="0"/>
        <v>0</v>
      </c>
      <c r="AE80" s="268"/>
      <c r="AF80" s="58">
        <f t="shared" si="1"/>
        <v>0</v>
      </c>
      <c r="AJ80" s="201"/>
      <c r="AL80" s="13"/>
      <c r="AM80" s="41"/>
      <c r="AQ80" s="41"/>
      <c r="AU80" s="41"/>
      <c r="AW80" s="412"/>
      <c r="AY80" s="52"/>
      <c r="BC80" s="41"/>
    </row>
    <row r="81" spans="1:55" ht="17.25" hidden="1" thickTop="1" thickBot="1" x14ac:dyDescent="0.3">
      <c r="A81" s="37" t="str">
        <f>A43</f>
        <v>Administrative Assistant</v>
      </c>
      <c r="B81" s="267"/>
      <c r="C81" s="56" t="str">
        <f>C42</f>
        <v>Administrative Assistant:</v>
      </c>
      <c r="H81" s="398">
        <f t="shared" si="2"/>
        <v>0.36399999999999999</v>
      </c>
      <c r="I81" s="5"/>
      <c r="J81" s="57">
        <f>IF($AK$17="Yes",$H81*J43*(1+$AK$12),$H81*J43)</f>
        <v>0</v>
      </c>
      <c r="K81" s="52"/>
      <c r="L81" s="58">
        <f>IF($AK$17="Yes",$H81*L43*(1+$AK$12),$H81*L43)</f>
        <v>0</v>
      </c>
      <c r="M81" s="52"/>
      <c r="N81" s="57">
        <f>IF($AK$17="Yes",$H81*N43*(1+$AK$12)^2,$H81*N43*(1+$AK$12))</f>
        <v>0</v>
      </c>
      <c r="O81" s="52"/>
      <c r="P81" s="58">
        <f>IF($AK$17="Yes",$H81*P43*(1+$AK$12)^2,$H81*P43*(1+$AK$12))</f>
        <v>0</v>
      </c>
      <c r="Q81" s="52"/>
      <c r="R81" s="57">
        <f>IF($AK$17="Yes",$H81*R43*(1+$AK$12)^3,$H81*R43*(1+$AK$12)^2)</f>
        <v>0</v>
      </c>
      <c r="S81" s="52"/>
      <c r="T81" s="58">
        <f>IF($AK$17="Yes",$H81*T43*(1+$AK$12)^3,$H81*T43*(1+$AK$12)^2)</f>
        <v>0</v>
      </c>
      <c r="U81" s="52"/>
      <c r="V81" s="57">
        <f>IF($AK$17="Yes",$H81*V43*(1+$AK$12)^4,$H81*V43*(1+$AK$12)^3)</f>
        <v>0</v>
      </c>
      <c r="W81" s="52"/>
      <c r="X81" s="58">
        <f>IF($AK$17="Yes",$H81*X43*(1+$AK$12)^4,$H81*X43*(1+$AK$12)^3)</f>
        <v>0</v>
      </c>
      <c r="Y81" s="52"/>
      <c r="Z81" s="57">
        <f>IF($AK$17="Yes",$H81*Z43*(1+$AK$12)^5,$H81*Z43*(1+$AK$12)^4)</f>
        <v>0</v>
      </c>
      <c r="AA81" s="52"/>
      <c r="AB81" s="58">
        <f>IF($AK$17="Yes",$H81*AB43*(1+$AK$12)^5,$H81*AB43*(1+$AK$12)^4)</f>
        <v>0</v>
      </c>
      <c r="AC81" s="52"/>
      <c r="AD81" s="57">
        <f t="shared" si="0"/>
        <v>0</v>
      </c>
      <c r="AE81" s="268"/>
      <c r="AF81" s="58">
        <f t="shared" si="1"/>
        <v>0</v>
      </c>
      <c r="AJ81" s="201"/>
      <c r="AL81" s="13"/>
      <c r="AM81" s="41"/>
      <c r="AQ81" s="41"/>
      <c r="AU81" s="41"/>
      <c r="AW81" s="412"/>
      <c r="AY81" s="52"/>
      <c r="BC81" s="41"/>
    </row>
    <row r="82" spans="1:55" ht="17.25" hidden="1" thickTop="1" thickBot="1" x14ac:dyDescent="0.3">
      <c r="A82" s="37" t="str">
        <f>A45</f>
        <v>Administrative Assistant</v>
      </c>
      <c r="B82" s="267"/>
      <c r="C82" s="56" t="str">
        <f>C44</f>
        <v>Administrative Assistant:</v>
      </c>
      <c r="H82" s="398">
        <f t="shared" si="2"/>
        <v>0.36399999999999999</v>
      </c>
      <c r="I82" s="5"/>
      <c r="J82" s="57">
        <f>IF($AK$17="Yes",$H82*J45*(1+$AK$12),$H82*J45)</f>
        <v>0</v>
      </c>
      <c r="K82" s="52"/>
      <c r="L82" s="58">
        <f>IF($AK$17="Yes",$H82*L45*(1+$AK$12),$H82*L45)</f>
        <v>0</v>
      </c>
      <c r="M82" s="52"/>
      <c r="N82" s="57">
        <f>IF($AK$17="Yes",$H82*N45*(1+$AK$12)^2,$H82*N45*(1+$AK$12))</f>
        <v>0</v>
      </c>
      <c r="O82" s="52"/>
      <c r="P82" s="58">
        <f>IF($AK$17="Yes",$H82*P45*(1+$AK$12)^2,$H82*P45*(1+$AK$12))</f>
        <v>0</v>
      </c>
      <c r="Q82" s="52"/>
      <c r="R82" s="57">
        <f>IF($AK$17="Yes",$H82*R45*(1+$AK$12)^3,$H82*R45*(1+$AK$12)^2)</f>
        <v>0</v>
      </c>
      <c r="S82" s="52"/>
      <c r="T82" s="58">
        <f>IF($AK$17="Yes",$H82*T45*(1+$AK$12)^3,$H82*T45*(1+$AK$12)^2)</f>
        <v>0</v>
      </c>
      <c r="U82" s="52"/>
      <c r="V82" s="57">
        <f>IF($AK$17="Yes",$H82*V45*(1+$AK$12)^4,$H82*V45*(1+$AK$12)^3)</f>
        <v>0</v>
      </c>
      <c r="W82" s="52"/>
      <c r="X82" s="58">
        <f>IF($AK$17="Yes",$H82*X45*(1+$AK$12)^4,$H82*X45*(1+$AK$12)^3)</f>
        <v>0</v>
      </c>
      <c r="Y82" s="52"/>
      <c r="Z82" s="57">
        <f>IF($AK$17="Yes",$H82*Z45*(1+$AK$12)^5,$H82*Z45*(1+$AK$12)^4)</f>
        <v>0</v>
      </c>
      <c r="AA82" s="52"/>
      <c r="AB82" s="58">
        <f>IF($AK$17="Yes",$H82*AB45*(1+$AK$12)^5,$H82*AB45*(1+$AK$12)^4)</f>
        <v>0</v>
      </c>
      <c r="AC82" s="52"/>
      <c r="AD82" s="57">
        <f t="shared" si="0"/>
        <v>0</v>
      </c>
      <c r="AE82" s="268"/>
      <c r="AF82" s="58">
        <f t="shared" si="1"/>
        <v>0</v>
      </c>
      <c r="AJ82" s="201"/>
      <c r="AL82" s="13"/>
      <c r="AM82" s="41"/>
      <c r="AQ82" s="41"/>
      <c r="AU82" s="41"/>
      <c r="AW82" s="412"/>
      <c r="AY82" s="52"/>
      <c r="BC82" s="41"/>
    </row>
    <row r="83" spans="1:55" ht="17.25" hidden="1" thickTop="1" thickBot="1" x14ac:dyDescent="0.3">
      <c r="A83" s="37" t="str">
        <f>A47</f>
        <v>Graduate Research Assistant</v>
      </c>
      <c r="B83" s="96"/>
      <c r="C83" s="56" t="str">
        <f>C46</f>
        <v>Graduate Research Assistant</v>
      </c>
      <c r="H83" s="398">
        <f t="shared" si="2"/>
        <v>0.12</v>
      </c>
      <c r="I83" s="5"/>
      <c r="J83" s="57">
        <f>IF($AK$17="Yes",$H83*SUM(J47:J48)*(1+$AK$12), $H83*SUM(J47:J48))</f>
        <v>0</v>
      </c>
      <c r="K83" s="52"/>
      <c r="L83" s="58">
        <f>IF($AK$17="Yes",$H83*SUM(L47:L48)*(1+$AK$12), $H83*SUM(L47:L48))</f>
        <v>0</v>
      </c>
      <c r="M83" s="52"/>
      <c r="N83" s="57">
        <f>IF($AK$17="Yes",$H83*SUM(N47:N48)*(1+$AK$12)^2, $H83*SUM(N47:N48)*(1+$AK$12))</f>
        <v>0</v>
      </c>
      <c r="O83" s="52"/>
      <c r="P83" s="58">
        <f>IF($AK$17="Yes",$H83*SUM(P47:P48)*(1+$AK$12)^2, $H83*SUM(P47:P48)*(1+$AK$12))</f>
        <v>0</v>
      </c>
      <c r="Q83" s="52"/>
      <c r="R83" s="57">
        <f>IF($AK$17="Yes",$H83*SUM(R47:R48)*(1+$AK$12)^3, $H83*SUM(R47:R48)*(1+$AK$12)^2)</f>
        <v>0</v>
      </c>
      <c r="S83" s="52"/>
      <c r="T83" s="58">
        <f>IF($AK$17="Yes",$H83*SUM(T47:T48)*(1+$AK$12)^3, $H83*SUM(T47:T48)*(1+$AK$12)^2)</f>
        <v>0</v>
      </c>
      <c r="U83" s="52"/>
      <c r="V83" s="57">
        <f>IF($AK$17="Yes",$H$83*SUM(V47:V48)*(1+$AK$12)^4, $H83*SUM(V47:V48)*(1+$AK$12)^3)</f>
        <v>0</v>
      </c>
      <c r="W83" s="52"/>
      <c r="X83" s="58">
        <f>IF($AK$17="Yes",$H$83*SUM(X47:X48)*(1+$AK$12)^4, $H83*SUM(X47:X48)*(1+$AK$12)^3)</f>
        <v>0</v>
      </c>
      <c r="Y83" s="52"/>
      <c r="Z83" s="57">
        <f>IF($AK$17="Yes",$H83*SUM(Z47:Z48)*(1+$AK$12)^5, $H83*SUM(Z47:Z48)*(1+$AK$12)^4)</f>
        <v>0</v>
      </c>
      <c r="AA83" s="52"/>
      <c r="AB83" s="58">
        <f>IF($AK$17="Yes",$H83*SUM(AB47:AB48)*(1+$AK$12)^5, $H83*SUM(AB47:AB48)*(1+$AK$12)^4)</f>
        <v>0</v>
      </c>
      <c r="AC83" s="52"/>
      <c r="AD83" s="57">
        <f t="shared" si="0"/>
        <v>0</v>
      </c>
      <c r="AE83" s="268"/>
      <c r="AF83" s="58">
        <f t="shared" si="1"/>
        <v>0</v>
      </c>
      <c r="AJ83" s="201"/>
      <c r="AL83" s="13"/>
      <c r="AM83" s="41"/>
      <c r="AQ83" s="41"/>
      <c r="AU83" s="41"/>
      <c r="AW83" s="412"/>
      <c r="AY83" s="52"/>
      <c r="BC83" s="41"/>
    </row>
    <row r="84" spans="1:55" ht="17.25" hidden="1" thickTop="1" thickBot="1" x14ac:dyDescent="0.3">
      <c r="A84" s="37" t="str">
        <f>A50</f>
        <v>Graduate Research Assistant</v>
      </c>
      <c r="B84" s="96"/>
      <c r="C84" s="56" t="str">
        <f>C49</f>
        <v>Graduate Research Assistant</v>
      </c>
      <c r="H84" s="398">
        <f t="shared" si="2"/>
        <v>0.12</v>
      </c>
      <c r="I84" s="5"/>
      <c r="J84" s="57">
        <f>IF($AK$17="Yes",$H84*SUM(J50:J51)*(1+$AK$12), $H84*SUM(J50:J51))</f>
        <v>0</v>
      </c>
      <c r="K84" s="52"/>
      <c r="L84" s="58">
        <f>IF($AK$17="Yes",$H84*SUM(L50:L51)*(1+$AK$12), $H84*SUM(L50:L51))</f>
        <v>0</v>
      </c>
      <c r="M84" s="52"/>
      <c r="N84" s="57">
        <f>IF($AK$17="Yes",$H84*SUM(N50:N51)*(1+$AK$12)^2, $H84*SUM(N50:N51)*(1+$AK$12))</f>
        <v>0</v>
      </c>
      <c r="O84" s="52"/>
      <c r="P84" s="58">
        <f>IF($AK$17="Yes",$H84*SUM(P50:P51)*(1+$AK$12)^2, $H84*SUM(P50:P51)*(1+$AK$12))</f>
        <v>0</v>
      </c>
      <c r="Q84" s="52"/>
      <c r="R84" s="57">
        <f>IF($AK$17="Yes",$H84*SUM(R50:R51)*(1+$AK$12)^3, $H84*SUM(R50:R51)*(1+$AK$12)^2)</f>
        <v>0</v>
      </c>
      <c r="S84" s="52"/>
      <c r="T84" s="58">
        <f>IF($AK$17="Yes",$H84*SUM(T50:T51)*(1+$AK$12)^3, $H84*SUM(T50:T51)*(1+$AK$12)^2)</f>
        <v>0</v>
      </c>
      <c r="U84" s="52"/>
      <c r="V84" s="57">
        <f>IF($AK$17="Yes",$H$83*SUM(V50:V51)*(1+$AK$12)^4, $H84*SUM(V50:V51)*(1+$AK$12)^3)</f>
        <v>0</v>
      </c>
      <c r="W84" s="52"/>
      <c r="X84" s="58">
        <f>IF($AK$17="Yes",$H$83*SUM(X50:X51)*(1+$AK$12)^4, $H84*SUM(X50:X51)*(1+$AK$12)^3)</f>
        <v>0</v>
      </c>
      <c r="Y84" s="52"/>
      <c r="Z84" s="57">
        <f>IF($AK$17="Yes",$H84*SUM(Z50:Z51)*(1+$AK$12)^5, $H84*SUM(Z50:Z51)*(1+$AK$12)^4)</f>
        <v>0</v>
      </c>
      <c r="AA84" s="52"/>
      <c r="AB84" s="58">
        <f>IF($AK$17="Yes",$H84*SUM(AB50:AB51)*(1+$AK$12)^5, $H84*SUM(AB50:AB51)*(1+$AK$12)^4)</f>
        <v>0</v>
      </c>
      <c r="AC84" s="52"/>
      <c r="AD84" s="57">
        <f t="shared" si="0"/>
        <v>0</v>
      </c>
      <c r="AE84" s="268"/>
      <c r="AF84" s="58">
        <f t="shared" si="1"/>
        <v>0</v>
      </c>
      <c r="AJ84" s="201"/>
      <c r="AL84" s="13"/>
      <c r="AM84" s="41"/>
      <c r="AQ84" s="41"/>
      <c r="AU84" s="41"/>
      <c r="AW84" s="412"/>
      <c r="AY84" s="52"/>
      <c r="BC84" s="41"/>
    </row>
    <row r="85" spans="1:55" ht="17.25" hidden="1" thickTop="1" thickBot="1" x14ac:dyDescent="0.3">
      <c r="A85" s="37" t="str">
        <f>A53</f>
        <v>Graduate Research Assistant</v>
      </c>
      <c r="B85" s="96"/>
      <c r="C85" s="56" t="str">
        <f>C52</f>
        <v>Graduate Research Assistant</v>
      </c>
      <c r="H85" s="398">
        <f t="shared" si="2"/>
        <v>0.12</v>
      </c>
      <c r="I85" s="5"/>
      <c r="J85" s="57">
        <f>IF($AK$17="Yes",$H85*SUM(J53:J54)*(1+$AK$12), $H85*SUM(J53:J54))</f>
        <v>0</v>
      </c>
      <c r="K85" s="52"/>
      <c r="L85" s="58">
        <f>IF($AK$17="Yes",$H85*SUM(L53:L54)*(1+$AK$12), $H85*SUM(L53:L54))</f>
        <v>0</v>
      </c>
      <c r="M85" s="52"/>
      <c r="N85" s="57">
        <f>IF($AK$17="Yes",$H85*SUM(N53:N54)*(1+$AK$12)^2, $H85*SUM(N53:N54)*(1+$AK$12))</f>
        <v>0</v>
      </c>
      <c r="O85" s="52"/>
      <c r="P85" s="58">
        <f>IF($AK$17="Yes",$H85*SUM(P53:P54)*(1+$AK$12)^2, $H85*SUM(P53:P54)*(1+$AK$12))</f>
        <v>0</v>
      </c>
      <c r="Q85" s="52"/>
      <c r="R85" s="57">
        <f>IF($AK$17="Yes",$H85*SUM(R53:R54)*(1+$AK$12)^3, $H85*SUM(R53:R54)*(1+$AK$12)^2)</f>
        <v>0</v>
      </c>
      <c r="S85" s="52"/>
      <c r="T85" s="58">
        <f>IF($AK$17="Yes",$H85*SUM(T53:T54)*(1+$AK$12)^3, $H85*SUM(T53:T54)*(1+$AK$12)^2)</f>
        <v>0</v>
      </c>
      <c r="U85" s="52"/>
      <c r="V85" s="57">
        <f>IF($AK$17="Yes",$H$83*SUM(V53:V54)*(1+$AK$12)^4, $H85*SUM(V53:V54)*(1+$AK$12)^3)</f>
        <v>0</v>
      </c>
      <c r="W85" s="52"/>
      <c r="X85" s="58">
        <f>IF($AK$17="Yes",$H$83*SUM(X53:X54)*(1+$AK$12)^4, $H85*SUM(X53:X54)*(1+$AK$12)^3)</f>
        <v>0</v>
      </c>
      <c r="Y85" s="52"/>
      <c r="Z85" s="57">
        <f>IF($AK$17="Yes",$H85*SUM(Z53:Z54)*(1+$AK$12)^5, $H85*SUM(Z53:Z54)*(1+$AK$12)^4)</f>
        <v>0</v>
      </c>
      <c r="AA85" s="52"/>
      <c r="AB85" s="58">
        <f>IF($AK$17="Yes",$H85*SUM(AB53:AB54)*(1+$AK$12)^5, $H85*SUM(AB53:AB54)*(1+$AK$12)^4)</f>
        <v>0</v>
      </c>
      <c r="AC85" s="52"/>
      <c r="AD85" s="57">
        <f t="shared" si="0"/>
        <v>0</v>
      </c>
      <c r="AE85" s="268"/>
      <c r="AF85" s="58">
        <f t="shared" si="1"/>
        <v>0</v>
      </c>
      <c r="AJ85" s="201"/>
      <c r="AL85" s="13"/>
      <c r="AM85" s="41"/>
      <c r="AQ85" s="41"/>
      <c r="AU85" s="41"/>
      <c r="AW85" s="412"/>
      <c r="AY85" s="52"/>
      <c r="BC85" s="41"/>
    </row>
    <row r="86" spans="1:55" ht="17.25" hidden="1" thickTop="1" thickBot="1" x14ac:dyDescent="0.3">
      <c r="A86" s="37" t="str">
        <f>A56</f>
        <v>Graduate Research Assistant</v>
      </c>
      <c r="B86" s="96"/>
      <c r="C86" s="56" t="str">
        <f>C55</f>
        <v>Graduate Research Assistant</v>
      </c>
      <c r="H86" s="398">
        <f t="shared" si="2"/>
        <v>0.12</v>
      </c>
      <c r="I86" s="5"/>
      <c r="J86" s="57">
        <f>IF($AK$17="Yes",$H86*SUM(J56:J57)*(1+$AK$12), $H86*SUM(J56:J57))</f>
        <v>0</v>
      </c>
      <c r="K86" s="52"/>
      <c r="L86" s="58">
        <f>IF($AK$17="Yes",$H86*SUM(L56:L57)*(1+$AK$12), $H86*SUM(L56:L57))</f>
        <v>0</v>
      </c>
      <c r="M86" s="52"/>
      <c r="N86" s="57">
        <f>IF($AK$17="Yes",$H86*SUM(N56:N57)*(1+$AK$12)^2, $H86*SUM(N56:N57)*(1+$AK$12))</f>
        <v>0</v>
      </c>
      <c r="O86" s="52"/>
      <c r="P86" s="58">
        <f>IF($AK$17="Yes",$H86*SUM(P56:P57)*(1+$AK$12)^2, $H86*SUM(P56:P57)*(1+$AK$12))</f>
        <v>0</v>
      </c>
      <c r="Q86" s="52"/>
      <c r="R86" s="57">
        <f>IF($AK$17="Yes",$H86*SUM(R56:R57)*(1+$AK$12)^3, $H86*SUM(R56:R57)*(1+$AK$12)^2)</f>
        <v>0</v>
      </c>
      <c r="S86" s="52"/>
      <c r="T86" s="58">
        <f>IF($AK$17="Yes",$H86*SUM(T56:T57)*(1+$AK$12)^3, $H86*SUM(T56:T57)*(1+$AK$12)^2)</f>
        <v>0</v>
      </c>
      <c r="U86" s="52"/>
      <c r="V86" s="57">
        <f>IF($AK$17="Yes",$H$83*SUM(V56:V57)*(1+$AK$12)^4, $H86*SUM(V56:V57)*(1+$AK$12)^3)</f>
        <v>0</v>
      </c>
      <c r="W86" s="52"/>
      <c r="X86" s="58">
        <f>IF($AK$17="Yes",$H$83*SUM(X56:X57)*(1+$AK$12)^4, $H86*SUM(X56:X57)*(1+$AK$12)^3)</f>
        <v>0</v>
      </c>
      <c r="Y86" s="52"/>
      <c r="Z86" s="57">
        <f>IF($AK$17="Yes",$H86*SUM(Z56:Z57)*(1+$AK$12)^5, $H86*SUM(Z56:Z57)*(1+$AK$12)^4)</f>
        <v>0</v>
      </c>
      <c r="AA86" s="52"/>
      <c r="AB86" s="58">
        <f>IF($AK$17="Yes",$H86*SUM(AB56:AB57)*(1+$AK$12)^5, $H86*SUM(AB56:AB57)*(1+$AK$12)^4)</f>
        <v>0</v>
      </c>
      <c r="AC86" s="52"/>
      <c r="AD86" s="57">
        <f t="shared" si="0"/>
        <v>0</v>
      </c>
      <c r="AE86" s="268"/>
      <c r="AF86" s="58">
        <f t="shared" si="1"/>
        <v>0</v>
      </c>
      <c r="AJ86" s="201"/>
      <c r="AL86" s="13"/>
      <c r="AM86" s="41"/>
      <c r="AQ86" s="41"/>
      <c r="AU86" s="41"/>
      <c r="AW86" s="412"/>
      <c r="AY86" s="52"/>
      <c r="BC86" s="41"/>
    </row>
    <row r="87" spans="1:55" ht="17.25" hidden="1" thickTop="1" thickBot="1" x14ac:dyDescent="0.3">
      <c r="A87" s="37" t="str">
        <f>A59</f>
        <v>Hourly</v>
      </c>
      <c r="B87" s="267"/>
      <c r="C87" s="56" t="s">
        <v>22</v>
      </c>
      <c r="H87" s="398">
        <f t="shared" si="2"/>
        <v>1.0999999999999999E-2</v>
      </c>
      <c r="I87" s="5"/>
      <c r="J87" s="57">
        <f>IF($AK$17="Yes",$H87*SUM(J59:J63)*(1+$AK$12), $H87*SUM(J59:J63))</f>
        <v>0</v>
      </c>
      <c r="K87" s="52"/>
      <c r="L87" s="58">
        <f>IF($AK$17="Yes",$H87*SUM(L59:L63)*(1+$AK$12), $H87*SUM(L59:L63))</f>
        <v>0</v>
      </c>
      <c r="M87" s="52"/>
      <c r="N87" s="57">
        <f>IF($AK$17="Yes",$H87*SUM(N59:N63)*(1+$AK$12)^2, $H87*SUM(N59:N63)*(1+$AK$12))</f>
        <v>0</v>
      </c>
      <c r="O87" s="52"/>
      <c r="P87" s="58">
        <f>IF($AK$17="Yes",$H87*SUM(P59:P63)*(1+$AK$12)^2, $H87*SUM(P59:P63)*(1+$AK$12))</f>
        <v>0</v>
      </c>
      <c r="Q87" s="52"/>
      <c r="R87" s="57">
        <f>IF($AK$17="Yes",$H87*SUM(R59:R63)*(1+$AK$12)^3, $H87*SUM(R59:R63)*(1+$AK$12)^2)</f>
        <v>0</v>
      </c>
      <c r="S87" s="52"/>
      <c r="T87" s="58">
        <f>IF($AK$17="Yes",$H87*SUM(T59:T63)*(1+$AK$12)^3, $H87*SUM(T59:T63)*(1+$AK$12)^2)</f>
        <v>0</v>
      </c>
      <c r="U87" s="52"/>
      <c r="V87" s="57">
        <f>IF($AK$17="Yes",$H$87*SUM(V59:V63)*(1+$AK$12)^4, $H87*SUM(V59:V63)*(1+$AK$12)^3)</f>
        <v>0</v>
      </c>
      <c r="W87" s="52"/>
      <c r="X87" s="58">
        <f>IF($AK$17="Yes",$H$87*SUM(X59:X63)*(1+$AK$12)^4, $H87*SUM(X59:X63)*(1+$AK$12)^3)</f>
        <v>0</v>
      </c>
      <c r="Y87" s="52"/>
      <c r="Z87" s="57">
        <f>IF($AK$17="Yes",$H87*SUM(Z59:Z63)*(1+$AK$12)^5, $H87*SUM(Z59:Z63)*(1+$AK$12)^4)</f>
        <v>0</v>
      </c>
      <c r="AA87" s="52"/>
      <c r="AB87" s="58">
        <f>IF($AK$17="Yes",$H87*SUM(AB59:AB63)*(1+$AK$12)^5, $H87*SUM(AB59:AB63)*(1+$AK$12)^4)</f>
        <v>0</v>
      </c>
      <c r="AC87" s="52"/>
      <c r="AD87" s="57">
        <f t="shared" si="0"/>
        <v>0</v>
      </c>
      <c r="AE87" s="268"/>
      <c r="AF87" s="58">
        <f t="shared" si="1"/>
        <v>0</v>
      </c>
      <c r="AJ87" s="201"/>
      <c r="AL87" s="13"/>
      <c r="AM87" s="41"/>
      <c r="AQ87" s="41"/>
      <c r="AU87" s="41"/>
      <c r="AW87" s="412"/>
      <c r="AY87" s="52"/>
      <c r="BC87" s="41"/>
    </row>
    <row r="88" spans="1:55" ht="9" hidden="1" customHeight="1" x14ac:dyDescent="0.25">
      <c r="B88" s="96"/>
      <c r="I88" s="5"/>
      <c r="J88" s="10"/>
      <c r="L88" s="25"/>
      <c r="N88" s="10"/>
      <c r="O88" s="52"/>
      <c r="P88" s="25"/>
      <c r="Q88" s="52"/>
      <c r="R88" s="50"/>
      <c r="S88" s="52"/>
      <c r="T88" s="51"/>
      <c r="U88" s="52"/>
      <c r="V88" s="50"/>
      <c r="W88" s="52"/>
      <c r="X88" s="51"/>
      <c r="Y88" s="52"/>
      <c r="Z88" s="50"/>
      <c r="AA88" s="52"/>
      <c r="AB88" s="51"/>
      <c r="AC88" s="52"/>
      <c r="AD88" s="10"/>
      <c r="AE88" s="262"/>
      <c r="AF88" s="35"/>
      <c r="AJ88" s="201"/>
      <c r="AL88" s="13"/>
      <c r="AM88" s="41"/>
      <c r="AQ88" s="41"/>
      <c r="AU88" s="41"/>
      <c r="AW88" s="412"/>
      <c r="AY88" s="52"/>
      <c r="BC88" s="41"/>
    </row>
    <row r="89" spans="1:55" ht="17.25" hidden="1" thickTop="1" thickBot="1" x14ac:dyDescent="0.3">
      <c r="B89" s="96"/>
      <c r="C89" s="56" t="s">
        <v>4</v>
      </c>
      <c r="J89" s="57" t="e">
        <f>SUM(J70:J87)</f>
        <v>#N/A</v>
      </c>
      <c r="L89" s="58" t="e">
        <f>SUM(L70:L87)</f>
        <v>#N/A</v>
      </c>
      <c r="N89" s="57" t="e">
        <f>SUM(N70:N87)</f>
        <v>#N/A</v>
      </c>
      <c r="O89" s="52"/>
      <c r="P89" s="58" t="e">
        <f>SUM(P70:P87)</f>
        <v>#N/A</v>
      </c>
      <c r="Q89" s="52"/>
      <c r="R89" s="57" t="e">
        <f>SUM(R70:R87)</f>
        <v>#N/A</v>
      </c>
      <c r="S89" s="52"/>
      <c r="T89" s="58" t="e">
        <f>SUM(T70:T87)</f>
        <v>#N/A</v>
      </c>
      <c r="U89" s="52"/>
      <c r="V89" s="57" t="e">
        <f>SUM(V70:V87)</f>
        <v>#N/A</v>
      </c>
      <c r="W89" s="52"/>
      <c r="X89" s="58" t="e">
        <f>SUM(X70:X87)</f>
        <v>#N/A</v>
      </c>
      <c r="Y89" s="52"/>
      <c r="Z89" s="57" t="e">
        <f>SUM(Z70:Z87)</f>
        <v>#N/A</v>
      </c>
      <c r="AA89" s="52"/>
      <c r="AB89" s="58" t="e">
        <f>SUM(AB70:AB87)</f>
        <v>#N/A</v>
      </c>
      <c r="AC89" s="52"/>
      <c r="AD89" s="57" t="e">
        <f>J89+N89+R89+V89+Z89</f>
        <v>#N/A</v>
      </c>
      <c r="AE89" s="268"/>
      <c r="AF89" s="58" t="e">
        <f>L89+P89+T89+X89+AB89</f>
        <v>#N/A</v>
      </c>
      <c r="AJ89" s="201"/>
      <c r="AL89" s="13"/>
      <c r="AM89" s="41"/>
      <c r="AQ89" s="41"/>
      <c r="AU89" s="41"/>
      <c r="AW89" s="412"/>
      <c r="AY89" s="52"/>
      <c r="BC89" s="41"/>
    </row>
    <row r="90" spans="1:55" ht="17.25" hidden="1" thickTop="1" thickBot="1" x14ac:dyDescent="0.3">
      <c r="B90" s="96"/>
      <c r="L90" s="58"/>
      <c r="O90" s="52"/>
      <c r="P90" s="58"/>
      <c r="Q90" s="52"/>
      <c r="R90" s="57"/>
      <c r="S90" s="52"/>
      <c r="T90" s="58"/>
      <c r="U90" s="52"/>
      <c r="V90" s="57"/>
      <c r="W90" s="52"/>
      <c r="X90" s="58"/>
      <c r="Y90" s="52"/>
      <c r="Z90" s="57"/>
      <c r="AA90" s="52"/>
      <c r="AB90" s="58"/>
      <c r="AC90" s="52"/>
      <c r="AD90" s="57"/>
      <c r="AE90" s="268"/>
      <c r="AF90" s="58"/>
      <c r="AJ90" s="201"/>
      <c r="AL90" s="13"/>
      <c r="AM90" s="41"/>
      <c r="AQ90" s="41"/>
      <c r="AU90" s="41"/>
      <c r="AW90" s="412"/>
      <c r="AY90" s="52"/>
      <c r="BC90" s="41"/>
    </row>
    <row r="91" spans="1:55" ht="17.25" hidden="1" thickTop="1" thickBot="1" x14ac:dyDescent="0.3">
      <c r="B91" s="96"/>
      <c r="C91" s="56" t="s">
        <v>49</v>
      </c>
      <c r="J91" s="57" t="e">
        <f>J89+J66</f>
        <v>#N/A</v>
      </c>
      <c r="L91" s="58" t="e">
        <f>L89+L66</f>
        <v>#N/A</v>
      </c>
      <c r="N91" s="57" t="e">
        <f>N89+N66</f>
        <v>#N/A</v>
      </c>
      <c r="O91" s="52"/>
      <c r="P91" s="58" t="e">
        <f>P89+P66</f>
        <v>#N/A</v>
      </c>
      <c r="Q91" s="52"/>
      <c r="R91" s="57" t="e">
        <f>R89+R66</f>
        <v>#N/A</v>
      </c>
      <c r="S91" s="52"/>
      <c r="T91" s="58" t="e">
        <f>T89+T66</f>
        <v>#N/A</v>
      </c>
      <c r="U91" s="52"/>
      <c r="V91" s="57" t="e">
        <f>V89+V66</f>
        <v>#N/A</v>
      </c>
      <c r="W91" s="52"/>
      <c r="X91" s="58" t="e">
        <f>X89+X66</f>
        <v>#N/A</v>
      </c>
      <c r="Y91" s="52"/>
      <c r="Z91" s="57" t="e">
        <f>Z89+Z66</f>
        <v>#N/A</v>
      </c>
      <c r="AA91" s="52"/>
      <c r="AB91" s="58" t="e">
        <f>AB89+AB66</f>
        <v>#N/A</v>
      </c>
      <c r="AC91" s="52"/>
      <c r="AD91" s="57" t="e">
        <f>J91+N91+R91+V91+Z91</f>
        <v>#N/A</v>
      </c>
      <c r="AE91" s="268"/>
      <c r="AF91" s="58" t="e">
        <f>L91+P91+T91+X91+AB91</f>
        <v>#N/A</v>
      </c>
      <c r="AJ91" s="201"/>
      <c r="AL91" s="13"/>
      <c r="AM91" s="41"/>
      <c r="AQ91" s="41"/>
      <c r="AU91" s="41"/>
      <c r="AW91" s="412"/>
      <c r="AY91" s="52"/>
      <c r="BC91" s="41"/>
    </row>
    <row r="92" spans="1:55" ht="17.25" hidden="1" thickTop="1" thickBot="1" x14ac:dyDescent="0.3">
      <c r="B92" s="96"/>
      <c r="L92" s="58"/>
      <c r="O92" s="52"/>
      <c r="P92" s="58"/>
      <c r="Q92" s="52"/>
      <c r="R92" s="57"/>
      <c r="S92" s="52"/>
      <c r="T92" s="31"/>
      <c r="U92" s="52"/>
      <c r="V92" s="57"/>
      <c r="W92" s="52"/>
      <c r="X92" s="31"/>
      <c r="Y92" s="52"/>
      <c r="Z92" s="57"/>
      <c r="AA92" s="52"/>
      <c r="AB92" s="31"/>
      <c r="AC92" s="52"/>
      <c r="AD92" s="57"/>
      <c r="AE92" s="262"/>
      <c r="AF92" s="34"/>
      <c r="AJ92" s="201"/>
      <c r="AL92" s="13"/>
      <c r="AM92" s="41"/>
      <c r="AQ92" s="41"/>
      <c r="AU92" s="41"/>
      <c r="AW92" s="412"/>
      <c r="AY92" s="52"/>
      <c r="BC92" s="41"/>
    </row>
    <row r="93" spans="1:55" ht="16.5" hidden="1" customHeight="1" x14ac:dyDescent="0.25">
      <c r="B93" s="267" t="s">
        <v>11</v>
      </c>
      <c r="C93" s="6" t="s">
        <v>52</v>
      </c>
      <c r="L93" s="58"/>
      <c r="O93" s="52"/>
      <c r="P93" s="58"/>
      <c r="Q93" s="52"/>
      <c r="R93" s="52"/>
      <c r="S93" s="52"/>
      <c r="T93" s="31"/>
      <c r="U93" s="52"/>
      <c r="V93" s="52"/>
      <c r="W93" s="52"/>
      <c r="X93" s="31"/>
      <c r="Y93" s="52"/>
      <c r="Z93" s="52"/>
      <c r="AA93" s="52"/>
      <c r="AB93" s="31"/>
      <c r="AC93" s="52"/>
      <c r="AD93" s="57"/>
      <c r="AE93" s="262"/>
      <c r="AF93" s="34"/>
      <c r="AJ93" s="201"/>
      <c r="AL93" s="13"/>
      <c r="AM93" s="41"/>
      <c r="AQ93" s="41"/>
      <c r="AU93" s="41"/>
      <c r="AW93" s="412"/>
      <c r="AY93" s="52"/>
      <c r="BC93" s="41"/>
    </row>
    <row r="94" spans="1:55" ht="16.5" hidden="1" customHeight="1" outlineLevel="1" x14ac:dyDescent="0.25">
      <c r="A94" s="56" t="s">
        <v>52</v>
      </c>
      <c r="B94" s="267"/>
      <c r="C94" s="56" t="s">
        <v>27</v>
      </c>
      <c r="J94" s="57">
        <v>0</v>
      </c>
      <c r="L94" s="58">
        <v>0</v>
      </c>
      <c r="N94" s="57">
        <v>0</v>
      </c>
      <c r="O94" s="52"/>
      <c r="P94" s="58">
        <v>0</v>
      </c>
      <c r="Q94" s="52"/>
      <c r="R94" s="57">
        <v>0</v>
      </c>
      <c r="S94" s="52"/>
      <c r="T94" s="58">
        <v>0</v>
      </c>
      <c r="U94" s="52"/>
      <c r="V94" s="57">
        <v>0</v>
      </c>
      <c r="W94" s="52"/>
      <c r="X94" s="58">
        <v>0</v>
      </c>
      <c r="Y94" s="52"/>
      <c r="Z94" s="57">
        <v>0</v>
      </c>
      <c r="AA94" s="52"/>
      <c r="AB94" s="58">
        <v>0</v>
      </c>
      <c r="AC94" s="52"/>
      <c r="AD94" s="57">
        <f>J94+N94+R94+V94+Z94</f>
        <v>0</v>
      </c>
      <c r="AE94" s="268"/>
      <c r="AF94" s="58">
        <f>L94+P94+T94+X94+AB94</f>
        <v>0</v>
      </c>
      <c r="AJ94" s="201"/>
      <c r="AL94" s="13"/>
      <c r="AM94" s="41"/>
      <c r="AQ94" s="41"/>
      <c r="AU94" s="41"/>
      <c r="AW94" s="412"/>
      <c r="AY94" s="52"/>
      <c r="BC94" s="41"/>
    </row>
    <row r="95" spans="1:55" ht="16.5" hidden="1" customHeight="1" outlineLevel="1" x14ac:dyDescent="0.25">
      <c r="A95" s="56" t="s">
        <v>52</v>
      </c>
      <c r="B95" s="267"/>
      <c r="C95" s="56" t="s">
        <v>28</v>
      </c>
      <c r="J95" s="57">
        <v>0</v>
      </c>
      <c r="L95" s="58">
        <v>0</v>
      </c>
      <c r="N95" s="57">
        <v>0</v>
      </c>
      <c r="O95" s="52"/>
      <c r="P95" s="58">
        <v>0</v>
      </c>
      <c r="Q95" s="52"/>
      <c r="R95" s="57">
        <v>0</v>
      </c>
      <c r="S95" s="52"/>
      <c r="T95" s="58">
        <v>0</v>
      </c>
      <c r="U95" s="52"/>
      <c r="V95" s="57">
        <v>0</v>
      </c>
      <c r="W95" s="52"/>
      <c r="X95" s="58">
        <v>0</v>
      </c>
      <c r="Y95" s="52"/>
      <c r="Z95" s="57">
        <v>0</v>
      </c>
      <c r="AA95" s="52"/>
      <c r="AB95" s="58">
        <v>0</v>
      </c>
      <c r="AC95" s="52"/>
      <c r="AD95" s="57">
        <f>J95+N95+R95+V95+Z95</f>
        <v>0</v>
      </c>
      <c r="AE95" s="268"/>
      <c r="AF95" s="58">
        <f>L95+P95+T95+X95+AB95</f>
        <v>0</v>
      </c>
      <c r="AJ95" s="201"/>
      <c r="AL95" s="13"/>
      <c r="AM95" s="41"/>
      <c r="AQ95" s="41"/>
      <c r="AU95" s="41"/>
      <c r="AW95" s="412"/>
      <c r="AY95" s="52"/>
      <c r="BC95" s="41"/>
    </row>
    <row r="96" spans="1:55" ht="16.5" hidden="1" customHeight="1" outlineLevel="1" x14ac:dyDescent="0.25">
      <c r="A96" s="56" t="s">
        <v>52</v>
      </c>
      <c r="B96" s="267"/>
      <c r="C96" s="56" t="s">
        <v>29</v>
      </c>
      <c r="J96" s="57">
        <v>0</v>
      </c>
      <c r="L96" s="58">
        <v>0</v>
      </c>
      <c r="N96" s="57">
        <v>0</v>
      </c>
      <c r="O96" s="52"/>
      <c r="P96" s="58">
        <v>0</v>
      </c>
      <c r="Q96" s="52"/>
      <c r="R96" s="57">
        <v>0</v>
      </c>
      <c r="S96" s="52"/>
      <c r="T96" s="58">
        <v>0</v>
      </c>
      <c r="U96" s="52"/>
      <c r="V96" s="57">
        <v>0</v>
      </c>
      <c r="W96" s="52"/>
      <c r="X96" s="58">
        <v>0</v>
      </c>
      <c r="Y96" s="52"/>
      <c r="Z96" s="57">
        <v>0</v>
      </c>
      <c r="AA96" s="52"/>
      <c r="AB96" s="58">
        <v>0</v>
      </c>
      <c r="AC96" s="52"/>
      <c r="AD96" s="57">
        <f>J96+N96+R96+V96+Z96</f>
        <v>0</v>
      </c>
      <c r="AE96" s="268"/>
      <c r="AF96" s="58">
        <f>L96+P96+T96+X96+AB96</f>
        <v>0</v>
      </c>
      <c r="AJ96" s="201"/>
      <c r="AL96" s="13"/>
      <c r="AM96" s="41"/>
      <c r="AQ96" s="41"/>
      <c r="AU96" s="41"/>
      <c r="AW96" s="412"/>
      <c r="AY96" s="52"/>
      <c r="BC96" s="41"/>
    </row>
    <row r="97" spans="1:55" ht="16.5" hidden="1" customHeight="1" outlineLevel="1" x14ac:dyDescent="0.25">
      <c r="A97" s="56" t="s">
        <v>52</v>
      </c>
      <c r="B97" s="267"/>
      <c r="C97" s="56" t="s">
        <v>38</v>
      </c>
      <c r="J97" s="57">
        <v>0</v>
      </c>
      <c r="L97" s="58">
        <v>0</v>
      </c>
      <c r="N97" s="57">
        <v>0</v>
      </c>
      <c r="O97" s="52"/>
      <c r="P97" s="58">
        <v>0</v>
      </c>
      <c r="Q97" s="52"/>
      <c r="R97" s="57">
        <v>0</v>
      </c>
      <c r="S97" s="52"/>
      <c r="T97" s="58">
        <v>0</v>
      </c>
      <c r="U97" s="52"/>
      <c r="V97" s="57">
        <v>0</v>
      </c>
      <c r="W97" s="52"/>
      <c r="X97" s="58">
        <v>0</v>
      </c>
      <c r="Y97" s="52"/>
      <c r="Z97" s="57">
        <v>0</v>
      </c>
      <c r="AA97" s="52"/>
      <c r="AB97" s="58">
        <v>0</v>
      </c>
      <c r="AC97" s="52"/>
      <c r="AD97" s="57">
        <f>J97+N97+R97+V97+Z97</f>
        <v>0</v>
      </c>
      <c r="AE97" s="268"/>
      <c r="AF97" s="58">
        <f>L97+P97+T97+X97+AB97</f>
        <v>0</v>
      </c>
      <c r="AJ97" s="201"/>
      <c r="AL97" s="13"/>
      <c r="AM97" s="41"/>
      <c r="AQ97" s="41"/>
      <c r="AU97" s="41"/>
      <c r="AW97" s="412"/>
      <c r="AY97" s="52"/>
      <c r="BC97" s="41"/>
    </row>
    <row r="98" spans="1:55" ht="9.6" hidden="1" customHeight="1" collapsed="1" x14ac:dyDescent="0.25">
      <c r="B98" s="96"/>
      <c r="J98" s="10"/>
      <c r="L98" s="25"/>
      <c r="N98" s="10"/>
      <c r="O98" s="52"/>
      <c r="P98" s="25"/>
      <c r="Q98" s="52"/>
      <c r="R98" s="10"/>
      <c r="S98" s="52"/>
      <c r="T98" s="25"/>
      <c r="U98" s="52"/>
      <c r="V98" s="10"/>
      <c r="W98" s="52"/>
      <c r="X98" s="25"/>
      <c r="Y98" s="52"/>
      <c r="Z98" s="10"/>
      <c r="AA98" s="52"/>
      <c r="AB98" s="25"/>
      <c r="AC98" s="52"/>
      <c r="AD98" s="10"/>
      <c r="AE98" s="268"/>
      <c r="AF98" s="25"/>
      <c r="AJ98" s="201"/>
      <c r="AL98" s="13"/>
      <c r="AM98" s="41"/>
      <c r="AQ98" s="41"/>
      <c r="AU98" s="41"/>
      <c r="AW98" s="412"/>
      <c r="AY98" s="52"/>
      <c r="BC98" s="41"/>
    </row>
    <row r="99" spans="1:55" ht="17.25" hidden="1" thickTop="1" thickBot="1" x14ac:dyDescent="0.3">
      <c r="B99" s="96"/>
      <c r="C99" s="56" t="s">
        <v>83</v>
      </c>
      <c r="J99" s="57">
        <f>SUM(J93:J97)</f>
        <v>0</v>
      </c>
      <c r="L99" s="58">
        <f>SUM(L93:L97)</f>
        <v>0</v>
      </c>
      <c r="N99" s="57">
        <f>SUM(N93:N97)</f>
        <v>0</v>
      </c>
      <c r="O99" s="52"/>
      <c r="P99" s="58">
        <f>SUM(P93:P97)</f>
        <v>0</v>
      </c>
      <c r="Q99" s="52"/>
      <c r="R99" s="57">
        <f>SUM(R93:R97)</f>
        <v>0</v>
      </c>
      <c r="S99" s="52"/>
      <c r="T99" s="58">
        <f>SUM(T93:T97)</f>
        <v>0</v>
      </c>
      <c r="U99" s="52"/>
      <c r="V99" s="57">
        <f>SUM(V93:V97)</f>
        <v>0</v>
      </c>
      <c r="W99" s="52"/>
      <c r="X99" s="58">
        <f>SUM(X93:X97)</f>
        <v>0</v>
      </c>
      <c r="Y99" s="52"/>
      <c r="Z99" s="57">
        <f>SUM(Z93:Z97)</f>
        <v>0</v>
      </c>
      <c r="AA99" s="52"/>
      <c r="AB99" s="58">
        <f>SUM(AB93:AB97)</f>
        <v>0</v>
      </c>
      <c r="AC99" s="52"/>
      <c r="AD99" s="57">
        <f>J99+N99+R99+V99+Z99</f>
        <v>0</v>
      </c>
      <c r="AE99" s="268"/>
      <c r="AF99" s="58">
        <f>L99+P99+T99+X99+AB99</f>
        <v>0</v>
      </c>
      <c r="AJ99" s="201"/>
      <c r="AL99" s="13"/>
      <c r="AM99" s="41"/>
      <c r="AQ99" s="41"/>
      <c r="AU99" s="41"/>
      <c r="AW99" s="412"/>
      <c r="AY99" s="52"/>
      <c r="BC99" s="41"/>
    </row>
    <row r="100" spans="1:55" ht="17.25" hidden="1" thickTop="1" thickBot="1" x14ac:dyDescent="0.3">
      <c r="B100" s="96"/>
      <c r="L100" s="58"/>
      <c r="O100" s="52"/>
      <c r="P100" s="58"/>
      <c r="Q100" s="52"/>
      <c r="R100" s="52"/>
      <c r="S100" s="52"/>
      <c r="T100" s="31"/>
      <c r="U100" s="52"/>
      <c r="V100" s="52"/>
      <c r="W100" s="52"/>
      <c r="X100" s="31"/>
      <c r="Y100" s="52"/>
      <c r="Z100" s="52"/>
      <c r="AA100" s="52"/>
      <c r="AB100" s="31"/>
      <c r="AC100" s="52"/>
      <c r="AD100" s="57"/>
      <c r="AE100" s="262"/>
      <c r="AF100" s="34"/>
      <c r="AJ100" s="201"/>
      <c r="AL100" s="13"/>
      <c r="AM100" s="41"/>
      <c r="AQ100" s="41"/>
      <c r="AU100" s="41"/>
      <c r="AW100" s="412"/>
      <c r="AY100" s="52"/>
      <c r="BC100" s="41"/>
    </row>
    <row r="101" spans="1:55" ht="16.5" hidden="1" thickBot="1" x14ac:dyDescent="0.3">
      <c r="B101" s="96"/>
      <c r="L101" s="58"/>
      <c r="O101" s="52"/>
      <c r="P101" s="58"/>
      <c r="Q101" s="52"/>
      <c r="R101" s="52"/>
      <c r="S101" s="52"/>
      <c r="T101" s="31"/>
      <c r="U101" s="52"/>
      <c r="V101" s="52"/>
      <c r="W101" s="52"/>
      <c r="X101" s="31"/>
      <c r="Y101" s="52"/>
      <c r="Z101" s="52"/>
      <c r="AA101" s="52"/>
      <c r="AB101" s="31"/>
      <c r="AC101" s="52"/>
      <c r="AD101" s="57"/>
      <c r="AE101" s="262"/>
      <c r="AF101" s="34"/>
      <c r="AJ101" s="201"/>
      <c r="AL101" s="13"/>
      <c r="AM101" s="41"/>
      <c r="AQ101" s="41"/>
      <c r="AU101" s="41"/>
      <c r="AW101" s="412"/>
      <c r="AY101" s="52"/>
      <c r="BC101" s="41"/>
    </row>
    <row r="102" spans="1:55" ht="17.25" thickTop="1" thickBot="1" x14ac:dyDescent="0.3">
      <c r="A102" s="37"/>
      <c r="B102" s="96"/>
      <c r="C102" s="387" t="s">
        <v>106</v>
      </c>
      <c r="L102" s="58"/>
      <c r="O102" s="52"/>
      <c r="P102" s="58"/>
      <c r="Q102" s="52"/>
      <c r="R102" s="52"/>
      <c r="S102" s="52"/>
      <c r="T102" s="31"/>
      <c r="U102" s="52"/>
      <c r="V102" s="52"/>
      <c r="W102" s="52"/>
      <c r="X102" s="31"/>
      <c r="Y102" s="52"/>
      <c r="Z102" s="52"/>
      <c r="AA102" s="52"/>
      <c r="AB102" s="31"/>
      <c r="AC102" s="52"/>
      <c r="AD102" s="57"/>
      <c r="AE102" s="262"/>
      <c r="AF102" s="34"/>
      <c r="AH102" s="174" t="s">
        <v>150</v>
      </c>
      <c r="AJ102" s="222" t="s">
        <v>142</v>
      </c>
      <c r="AK102" s="223"/>
      <c r="AL102" s="224">
        <f>(AL21+AL66)</f>
        <v>0</v>
      </c>
      <c r="AM102" s="225" t="s">
        <v>143</v>
      </c>
      <c r="AN102" s="226"/>
      <c r="AO102" s="227"/>
      <c r="AP102" s="226"/>
      <c r="AQ102" s="228"/>
      <c r="AR102" s="226"/>
      <c r="AS102" s="227"/>
      <c r="AT102" s="226"/>
      <c r="AU102" s="228"/>
      <c r="AV102" s="226"/>
      <c r="AW102" s="412"/>
      <c r="AY102" s="52"/>
      <c r="BC102" s="41"/>
    </row>
    <row r="103" spans="1:55" ht="16.5" thickTop="1" x14ac:dyDescent="0.25">
      <c r="A103" s="37"/>
      <c r="B103" s="267"/>
      <c r="C103" s="390"/>
      <c r="L103" s="58"/>
      <c r="O103" s="52"/>
      <c r="P103" s="58"/>
      <c r="Q103" s="52"/>
      <c r="R103" s="52"/>
      <c r="S103" s="52"/>
      <c r="T103" s="31"/>
      <c r="U103" s="52"/>
      <c r="V103" s="52"/>
      <c r="W103" s="52"/>
      <c r="X103" s="31"/>
      <c r="Y103" s="52"/>
      <c r="Z103" s="52"/>
      <c r="AA103" s="52"/>
      <c r="AB103" s="31"/>
      <c r="AC103" s="52"/>
      <c r="AD103" s="57"/>
      <c r="AE103" s="262"/>
      <c r="AF103" s="34"/>
      <c r="AJ103" s="94"/>
      <c r="AL103" s="13"/>
      <c r="AM103" s="52"/>
      <c r="AN103" s="52"/>
      <c r="AO103" s="52"/>
      <c r="AQ103" s="41"/>
      <c r="AU103" s="41"/>
      <c r="AW103" s="412"/>
      <c r="AY103" s="52"/>
      <c r="BC103" s="41"/>
    </row>
    <row r="104" spans="1:55" hidden="1" x14ac:dyDescent="0.25">
      <c r="A104" s="37"/>
      <c r="B104" s="267"/>
      <c r="L104" s="58"/>
      <c r="O104" s="52"/>
      <c r="P104" s="58"/>
      <c r="Q104" s="52"/>
      <c r="R104" s="52"/>
      <c r="S104" s="52"/>
      <c r="T104" s="31"/>
      <c r="U104" s="52"/>
      <c r="V104" s="52"/>
      <c r="W104" s="52"/>
      <c r="X104" s="31"/>
      <c r="Y104" s="52"/>
      <c r="Z104" s="52"/>
      <c r="AA104" s="52"/>
      <c r="AB104" s="31"/>
      <c r="AC104" s="52"/>
      <c r="AD104" s="57"/>
      <c r="AE104" s="262"/>
      <c r="AF104" s="34"/>
      <c r="AL104" s="13"/>
      <c r="AM104" s="52"/>
      <c r="AN104" s="52"/>
      <c r="AO104" s="52"/>
      <c r="AQ104" s="41"/>
      <c r="AU104" s="41"/>
      <c r="AW104" s="412"/>
      <c r="AY104" s="52"/>
      <c r="BC104" s="41"/>
    </row>
    <row r="105" spans="1:55" hidden="1" x14ac:dyDescent="0.25">
      <c r="A105" s="37"/>
      <c r="B105" s="267"/>
      <c r="L105" s="58"/>
      <c r="O105" s="52"/>
      <c r="P105" s="58"/>
      <c r="Q105" s="52"/>
      <c r="R105" s="52"/>
      <c r="S105" s="52"/>
      <c r="T105" s="31"/>
      <c r="U105" s="52"/>
      <c r="V105" s="52"/>
      <c r="W105" s="52"/>
      <c r="X105" s="31"/>
      <c r="Y105" s="52"/>
      <c r="Z105" s="52"/>
      <c r="AA105" s="52"/>
      <c r="AB105" s="31"/>
      <c r="AC105" s="52"/>
      <c r="AD105" s="57"/>
      <c r="AE105" s="262"/>
      <c r="AF105" s="34"/>
      <c r="AJ105" s="49" t="s">
        <v>129</v>
      </c>
      <c r="AL105" s="57"/>
      <c r="AM105" s="52"/>
      <c r="AN105" s="52"/>
      <c r="AO105" s="52"/>
      <c r="AQ105" s="41"/>
      <c r="AU105" s="41"/>
      <c r="AW105" s="412"/>
      <c r="AY105" s="52"/>
      <c r="BC105" s="41"/>
    </row>
    <row r="106" spans="1:55" ht="16.5" outlineLevel="1" thickBot="1" x14ac:dyDescent="0.3">
      <c r="A106" s="37"/>
      <c r="B106" s="267"/>
      <c r="C106" s="6"/>
      <c r="D106" s="6" t="s">
        <v>6</v>
      </c>
      <c r="E106" s="87"/>
      <c r="F106" s="88"/>
      <c r="G106" s="88"/>
      <c r="H106" s="88"/>
      <c r="L106" s="58"/>
      <c r="O106" s="52"/>
      <c r="P106" s="58"/>
      <c r="Q106" s="52"/>
      <c r="R106" s="52"/>
      <c r="S106" s="52"/>
      <c r="T106" s="31"/>
      <c r="U106" s="52"/>
      <c r="V106" s="52"/>
      <c r="W106" s="52"/>
      <c r="X106" s="31"/>
      <c r="Y106" s="52"/>
      <c r="Z106" s="52"/>
      <c r="AA106" s="52"/>
      <c r="AB106" s="31"/>
      <c r="AC106" s="52"/>
      <c r="AD106" s="57"/>
      <c r="AE106" s="268"/>
      <c r="AF106" s="58"/>
      <c r="AL106" s="57"/>
      <c r="AM106" s="52"/>
      <c r="AN106" s="52"/>
      <c r="AO106" s="52"/>
      <c r="AQ106" s="41"/>
      <c r="AU106" s="41"/>
      <c r="AW106" s="412"/>
      <c r="AY106" s="52"/>
      <c r="BC106" s="41"/>
    </row>
    <row r="107" spans="1:55" ht="16.5" hidden="1" outlineLevel="1" thickBot="1" x14ac:dyDescent="0.3">
      <c r="A107" s="37"/>
      <c r="B107" s="267"/>
      <c r="C107" s="14"/>
      <c r="E107" s="12"/>
      <c r="F107" s="11"/>
      <c r="G107" s="11"/>
      <c r="H107" s="11"/>
      <c r="L107" s="58"/>
      <c r="O107" s="52"/>
      <c r="P107" s="58"/>
      <c r="Q107" s="52"/>
      <c r="R107" s="52"/>
      <c r="S107" s="52"/>
      <c r="T107" s="31"/>
      <c r="U107" s="52"/>
      <c r="V107" s="52"/>
      <c r="W107" s="52"/>
      <c r="X107" s="31"/>
      <c r="Y107" s="52"/>
      <c r="Z107" s="52"/>
      <c r="AA107" s="52"/>
      <c r="AB107" s="31"/>
      <c r="AC107" s="52"/>
      <c r="AD107" s="57"/>
      <c r="AE107" s="262"/>
      <c r="AF107" s="34"/>
      <c r="AJ107" s="49" t="s">
        <v>125</v>
      </c>
      <c r="AM107" s="41"/>
      <c r="AQ107" s="41"/>
      <c r="AU107" s="41"/>
      <c r="AW107" s="412"/>
      <c r="AY107" s="41"/>
      <c r="BC107" s="41"/>
    </row>
    <row r="108" spans="1:55" hidden="1" outlineLevel="1" x14ac:dyDescent="0.25">
      <c r="A108" s="37"/>
      <c r="B108" s="267"/>
      <c r="C108" s="9"/>
      <c r="D108" s="56" t="s">
        <v>57</v>
      </c>
      <c r="E108" s="87">
        <f>Estimation!E31</f>
        <v>450</v>
      </c>
      <c r="F108" s="88"/>
      <c r="G108" s="88">
        <f>Estimation!G31</f>
        <v>1</v>
      </c>
      <c r="H108" s="88">
        <f>Estimation!H31</f>
        <v>0</v>
      </c>
      <c r="J108" s="57">
        <f>Estimation!J31</f>
        <v>0</v>
      </c>
      <c r="L108" s="57">
        <v>0</v>
      </c>
      <c r="N108" s="57">
        <f>Estimation!N31</f>
        <v>0</v>
      </c>
      <c r="O108" s="52"/>
      <c r="P108" s="57">
        <v>0</v>
      </c>
      <c r="Q108" s="52"/>
      <c r="R108" s="57">
        <f>Estimation!R31</f>
        <v>0</v>
      </c>
      <c r="S108" s="52"/>
      <c r="T108" s="57">
        <v>0</v>
      </c>
      <c r="U108" s="52"/>
      <c r="V108" s="57">
        <v>0</v>
      </c>
      <c r="W108" s="52"/>
      <c r="X108" s="57">
        <v>0</v>
      </c>
      <c r="Y108" s="52"/>
      <c r="Z108" s="57">
        <v>0</v>
      </c>
      <c r="AA108" s="52"/>
      <c r="AB108" s="57">
        <v>0</v>
      </c>
      <c r="AC108" s="52"/>
      <c r="AD108" s="57">
        <f>Estimation!AD31</f>
        <v>0</v>
      </c>
      <c r="AE108" s="262"/>
      <c r="AF108" s="58">
        <f>L108+P108+T108+X108+AB108</f>
        <v>0</v>
      </c>
      <c r="AJ108" s="49" t="s">
        <v>126</v>
      </c>
      <c r="AM108" s="41"/>
      <c r="AQ108" s="41"/>
      <c r="AU108" s="41"/>
      <c r="AW108" s="412"/>
      <c r="AY108" s="41"/>
      <c r="BC108" s="41"/>
    </row>
    <row r="109" spans="1:55" hidden="1" outlineLevel="1" x14ac:dyDescent="0.25">
      <c r="A109" s="37"/>
      <c r="B109" s="267"/>
      <c r="C109" s="9"/>
      <c r="D109" s="56" t="s">
        <v>61</v>
      </c>
      <c r="E109" s="87">
        <f>Estimation!E32</f>
        <v>196</v>
      </c>
      <c r="F109" s="88">
        <f>Estimation!F32</f>
        <v>3</v>
      </c>
      <c r="G109" s="88">
        <f>Estimation!G32</f>
        <v>1</v>
      </c>
      <c r="H109" s="88">
        <f>Estimation!H32</f>
        <v>0</v>
      </c>
      <c r="J109" s="57">
        <f>Estimation!J32</f>
        <v>0</v>
      </c>
      <c r="L109" s="57">
        <v>0</v>
      </c>
      <c r="N109" s="57">
        <f>Estimation!N32</f>
        <v>0</v>
      </c>
      <c r="O109" s="52"/>
      <c r="P109" s="57">
        <v>0</v>
      </c>
      <c r="Q109" s="52"/>
      <c r="R109" s="57">
        <f>Estimation!R32</f>
        <v>0</v>
      </c>
      <c r="S109" s="52"/>
      <c r="T109" s="57">
        <v>0</v>
      </c>
      <c r="U109" s="52"/>
      <c r="V109" s="57">
        <v>0</v>
      </c>
      <c r="W109" s="52"/>
      <c r="X109" s="57">
        <v>0</v>
      </c>
      <c r="Y109" s="52"/>
      <c r="Z109" s="57">
        <v>0</v>
      </c>
      <c r="AA109" s="52"/>
      <c r="AB109" s="57">
        <v>0</v>
      </c>
      <c r="AC109" s="52"/>
      <c r="AD109" s="57">
        <f>Estimation!AD32</f>
        <v>0</v>
      </c>
      <c r="AE109" s="268"/>
      <c r="AF109" s="58">
        <f>L109+P109+T109+X109+AB109</f>
        <v>0</v>
      </c>
      <c r="AH109" s="52"/>
      <c r="AJ109" s="49" t="s">
        <v>127</v>
      </c>
      <c r="AM109" s="41"/>
      <c r="AQ109" s="41"/>
      <c r="AU109" s="41"/>
      <c r="AW109" s="412"/>
      <c r="AY109" s="41"/>
      <c r="BC109" s="41"/>
    </row>
    <row r="110" spans="1:55" hidden="1" outlineLevel="1" x14ac:dyDescent="0.25">
      <c r="A110" s="37"/>
      <c r="B110" s="267"/>
      <c r="C110" s="9"/>
      <c r="D110" s="56" t="s">
        <v>58</v>
      </c>
      <c r="E110" s="87">
        <f>Estimation!E33</f>
        <v>92</v>
      </c>
      <c r="F110" s="88">
        <f>Estimation!F33</f>
        <v>3</v>
      </c>
      <c r="G110" s="88">
        <f>Estimation!G33</f>
        <v>1</v>
      </c>
      <c r="H110" s="88">
        <f>Estimation!H33</f>
        <v>0</v>
      </c>
      <c r="J110" s="57">
        <f>Estimation!J33</f>
        <v>0</v>
      </c>
      <c r="L110" s="57">
        <v>0</v>
      </c>
      <c r="N110" s="57">
        <f>Estimation!N33</f>
        <v>0</v>
      </c>
      <c r="O110" s="52"/>
      <c r="P110" s="57">
        <v>0</v>
      </c>
      <c r="Q110" s="52"/>
      <c r="R110" s="57">
        <f>Estimation!R33</f>
        <v>0</v>
      </c>
      <c r="S110" s="52"/>
      <c r="T110" s="57">
        <v>0</v>
      </c>
      <c r="U110" s="52"/>
      <c r="V110" s="57">
        <v>0</v>
      </c>
      <c r="W110" s="52"/>
      <c r="X110" s="57">
        <v>0</v>
      </c>
      <c r="Y110" s="52"/>
      <c r="Z110" s="57">
        <v>0</v>
      </c>
      <c r="AA110" s="52"/>
      <c r="AB110" s="57">
        <v>0</v>
      </c>
      <c r="AC110" s="52"/>
      <c r="AD110" s="57">
        <f>Estimation!AD33</f>
        <v>0</v>
      </c>
      <c r="AE110" s="268"/>
      <c r="AF110" s="58">
        <f>L110+P110+T110+X110+AB110</f>
        <v>0</v>
      </c>
      <c r="AJ110" s="49" t="s">
        <v>116</v>
      </c>
      <c r="AM110" s="41"/>
      <c r="AQ110" s="41"/>
      <c r="AU110" s="41"/>
      <c r="AW110" s="412"/>
      <c r="AY110" s="41"/>
      <c r="BC110" s="41"/>
    </row>
    <row r="111" spans="1:55" hidden="1" outlineLevel="1" x14ac:dyDescent="0.25">
      <c r="A111" s="37"/>
      <c r="B111" s="267"/>
      <c r="C111" s="9"/>
      <c r="D111" s="56" t="s">
        <v>62</v>
      </c>
      <c r="E111" s="87">
        <f>Estimation!E34</f>
        <v>40</v>
      </c>
      <c r="F111" s="88"/>
      <c r="G111" s="88">
        <f>Estimation!G34</f>
        <v>1</v>
      </c>
      <c r="H111" s="88">
        <f>Estimation!H34</f>
        <v>0</v>
      </c>
      <c r="J111" s="57">
        <f>Estimation!J34</f>
        <v>0</v>
      </c>
      <c r="N111" s="57">
        <f>Estimation!N34</f>
        <v>0</v>
      </c>
      <c r="O111" s="52"/>
      <c r="Q111" s="52"/>
      <c r="R111" s="57">
        <f>Estimation!R34</f>
        <v>0</v>
      </c>
      <c r="S111" s="52"/>
      <c r="T111" s="57"/>
      <c r="U111" s="52"/>
      <c r="V111" s="57"/>
      <c r="W111" s="52"/>
      <c r="X111" s="57"/>
      <c r="Y111" s="52"/>
      <c r="Z111" s="57"/>
      <c r="AA111" s="52"/>
      <c r="AB111" s="57"/>
      <c r="AC111" s="52"/>
      <c r="AD111" s="57">
        <f>Estimation!AD34</f>
        <v>0</v>
      </c>
      <c r="AE111" s="268"/>
      <c r="AF111" s="58"/>
      <c r="AJ111" s="49" t="s">
        <v>132</v>
      </c>
      <c r="AM111" s="41"/>
      <c r="AQ111" s="41"/>
      <c r="AU111" s="41"/>
      <c r="AW111" s="412"/>
      <c r="AY111" s="41"/>
      <c r="BC111" s="41"/>
    </row>
    <row r="112" spans="1:55" hidden="1" outlineLevel="1" x14ac:dyDescent="0.25">
      <c r="A112" s="37"/>
      <c r="B112" s="267"/>
      <c r="C112" s="9"/>
      <c r="D112" s="56" t="s">
        <v>113</v>
      </c>
      <c r="E112" s="87">
        <f>Estimation!E35</f>
        <v>350</v>
      </c>
      <c r="F112" s="88"/>
      <c r="G112" s="88">
        <f>Estimation!G35</f>
        <v>1</v>
      </c>
      <c r="H112" s="88">
        <f>Estimation!H35</f>
        <v>0</v>
      </c>
      <c r="J112" s="7">
        <f>Estimation!J35</f>
        <v>0</v>
      </c>
      <c r="L112" s="57">
        <v>0</v>
      </c>
      <c r="N112" s="7">
        <f>Estimation!N35</f>
        <v>0</v>
      </c>
      <c r="O112" s="52"/>
      <c r="P112" s="57">
        <v>0</v>
      </c>
      <c r="Q112" s="52"/>
      <c r="R112" s="7">
        <f>Estimation!R35</f>
        <v>0</v>
      </c>
      <c r="S112" s="52"/>
      <c r="T112" s="57">
        <v>0</v>
      </c>
      <c r="U112" s="52"/>
      <c r="V112" s="57">
        <v>0</v>
      </c>
      <c r="W112" s="52"/>
      <c r="X112" s="57">
        <v>0</v>
      </c>
      <c r="Y112" s="52"/>
      <c r="Z112" s="57">
        <v>0</v>
      </c>
      <c r="AA112" s="52"/>
      <c r="AB112" s="57">
        <v>0</v>
      </c>
      <c r="AC112" s="52"/>
      <c r="AD112" s="7">
        <f>Estimation!AD35</f>
        <v>0</v>
      </c>
      <c r="AE112" s="268"/>
      <c r="AF112" s="58">
        <f>L112+P112+T112+X112+AB112</f>
        <v>0</v>
      </c>
      <c r="AJ112" s="49" t="s">
        <v>128</v>
      </c>
      <c r="AM112" s="41"/>
      <c r="AQ112" s="41"/>
      <c r="AU112" s="41"/>
      <c r="AW112" s="412"/>
      <c r="AY112" s="41"/>
      <c r="BC112" s="41"/>
    </row>
    <row r="113" spans="1:55" hidden="1" outlineLevel="1" x14ac:dyDescent="0.25">
      <c r="A113" s="37"/>
      <c r="B113" s="267"/>
      <c r="C113" s="9"/>
      <c r="E113" s="87"/>
      <c r="F113" s="88"/>
      <c r="G113" s="88"/>
      <c r="H113" s="88"/>
      <c r="O113" s="52"/>
      <c r="Q113" s="52"/>
      <c r="R113" s="57"/>
      <c r="S113" s="52"/>
      <c r="T113" s="58"/>
      <c r="U113" s="52"/>
      <c r="V113" s="57"/>
      <c r="W113" s="52"/>
      <c r="X113" s="58"/>
      <c r="Y113" s="52"/>
      <c r="Z113" s="57"/>
      <c r="AA113" s="52"/>
      <c r="AB113" s="58"/>
      <c r="AC113" s="52"/>
      <c r="AD113" s="57"/>
      <c r="AE113" s="268"/>
      <c r="AF113" s="58"/>
      <c r="AM113" s="41"/>
      <c r="AQ113" s="41"/>
      <c r="AU113" s="41"/>
      <c r="AW113" s="412"/>
      <c r="AY113" s="41"/>
      <c r="BC113" s="41"/>
    </row>
    <row r="114" spans="1:55" hidden="1" outlineLevel="1" x14ac:dyDescent="0.25">
      <c r="A114" s="37"/>
      <c r="B114" s="267"/>
      <c r="C114" s="14" t="s">
        <v>56</v>
      </c>
      <c r="E114" s="87"/>
      <c r="F114" s="88"/>
      <c r="G114" s="88"/>
      <c r="H114" s="88"/>
      <c r="O114" s="52"/>
      <c r="Q114" s="52"/>
      <c r="R114" s="57"/>
      <c r="S114" s="52"/>
      <c r="T114" s="31"/>
      <c r="U114" s="52"/>
      <c r="V114" s="57"/>
      <c r="W114" s="52"/>
      <c r="X114" s="58"/>
      <c r="Y114" s="52"/>
      <c r="Z114" s="57"/>
      <c r="AA114" s="52"/>
      <c r="AB114" s="58"/>
      <c r="AC114" s="52"/>
      <c r="AD114" s="57"/>
      <c r="AE114" s="262"/>
      <c r="AF114" s="34"/>
      <c r="AM114" s="41"/>
      <c r="AQ114" s="41"/>
      <c r="AU114" s="41"/>
      <c r="AW114" s="412"/>
      <c r="AY114" s="41"/>
      <c r="BC114" s="41"/>
    </row>
    <row r="115" spans="1:55" hidden="1" outlineLevel="1" x14ac:dyDescent="0.25">
      <c r="A115" s="37" t="s">
        <v>89</v>
      </c>
      <c r="B115" s="267"/>
      <c r="C115" s="9"/>
      <c r="D115" s="56" t="s">
        <v>57</v>
      </c>
      <c r="E115" s="87"/>
      <c r="F115" s="88"/>
      <c r="G115" s="88"/>
      <c r="H115" s="88"/>
      <c r="J115" s="57">
        <f>E115*G115*H115</f>
        <v>0</v>
      </c>
      <c r="L115" s="57">
        <v>0</v>
      </c>
      <c r="N115" s="57">
        <v>0</v>
      </c>
      <c r="O115" s="52"/>
      <c r="P115" s="57">
        <v>0</v>
      </c>
      <c r="Q115" s="52"/>
      <c r="R115" s="57">
        <v>0</v>
      </c>
      <c r="S115" s="52"/>
      <c r="T115" s="58">
        <v>0</v>
      </c>
      <c r="U115" s="52"/>
      <c r="V115" s="57">
        <v>0</v>
      </c>
      <c r="W115" s="52"/>
      <c r="X115" s="58">
        <v>0</v>
      </c>
      <c r="Y115" s="52"/>
      <c r="Z115" s="57">
        <v>0</v>
      </c>
      <c r="AA115" s="52"/>
      <c r="AB115" s="58">
        <v>0</v>
      </c>
      <c r="AC115" s="52"/>
      <c r="AD115" s="57">
        <f>J115+N115+R115+V115+Z115</f>
        <v>0</v>
      </c>
      <c r="AE115" s="262"/>
      <c r="AF115" s="58">
        <f>L115+P115+T115+X115+AB115</f>
        <v>0</v>
      </c>
      <c r="AM115" s="41"/>
      <c r="AQ115" s="41"/>
      <c r="AU115" s="41"/>
      <c r="AW115" s="412"/>
      <c r="AY115" s="41"/>
      <c r="BC115" s="41"/>
    </row>
    <row r="116" spans="1:55" hidden="1" outlineLevel="1" x14ac:dyDescent="0.25">
      <c r="A116" s="37" t="s">
        <v>89</v>
      </c>
      <c r="B116" s="267"/>
      <c r="C116" s="9"/>
      <c r="D116" s="56" t="s">
        <v>61</v>
      </c>
      <c r="E116" s="87"/>
      <c r="F116" s="88"/>
      <c r="G116" s="88">
        <f>G115</f>
        <v>0</v>
      </c>
      <c r="H116" s="88">
        <f t="shared" ref="H116:H118" si="3">H115</f>
        <v>0</v>
      </c>
      <c r="J116" s="57">
        <f>E116*F116*G116*H116</f>
        <v>0</v>
      </c>
      <c r="L116" s="57">
        <v>0</v>
      </c>
      <c r="N116" s="57">
        <v>0</v>
      </c>
      <c r="O116" s="52"/>
      <c r="P116" s="57">
        <v>0</v>
      </c>
      <c r="Q116" s="52"/>
      <c r="R116" s="57">
        <v>0</v>
      </c>
      <c r="S116" s="52"/>
      <c r="T116" s="58">
        <v>0</v>
      </c>
      <c r="U116" s="52"/>
      <c r="V116" s="57">
        <v>0</v>
      </c>
      <c r="W116" s="52"/>
      <c r="X116" s="58">
        <v>0</v>
      </c>
      <c r="Y116" s="52"/>
      <c r="Z116" s="57">
        <v>0</v>
      </c>
      <c r="AA116" s="52"/>
      <c r="AB116" s="58">
        <v>0</v>
      </c>
      <c r="AC116" s="52"/>
      <c r="AD116" s="57">
        <f>J116+N116+R116+V116+Z116</f>
        <v>0</v>
      </c>
      <c r="AE116" s="268"/>
      <c r="AF116" s="58">
        <f>L116+P116+T116+X116+AB116</f>
        <v>0</v>
      </c>
      <c r="AH116" s="52"/>
      <c r="AM116" s="41"/>
      <c r="AQ116" s="41"/>
      <c r="AU116" s="41"/>
      <c r="AW116" s="412"/>
      <c r="AY116" s="41"/>
      <c r="BC116" s="41"/>
    </row>
    <row r="117" spans="1:55" hidden="1" outlineLevel="1" x14ac:dyDescent="0.25">
      <c r="A117" s="37" t="s">
        <v>89</v>
      </c>
      <c r="B117" s="267"/>
      <c r="C117" s="9"/>
      <c r="D117" s="56" t="s">
        <v>58</v>
      </c>
      <c r="E117" s="87"/>
      <c r="F117" s="88"/>
      <c r="G117" s="88">
        <f t="shared" ref="G117:G118" si="4">G116</f>
        <v>0</v>
      </c>
      <c r="H117" s="88">
        <f t="shared" si="3"/>
        <v>0</v>
      </c>
      <c r="J117" s="57">
        <f>E117*F117*G117*H117</f>
        <v>0</v>
      </c>
      <c r="L117" s="57">
        <v>0</v>
      </c>
      <c r="N117" s="57">
        <v>0</v>
      </c>
      <c r="O117" s="52"/>
      <c r="P117" s="57">
        <v>0</v>
      </c>
      <c r="Q117" s="52"/>
      <c r="R117" s="57">
        <v>0</v>
      </c>
      <c r="S117" s="52"/>
      <c r="T117" s="58">
        <v>0</v>
      </c>
      <c r="U117" s="52"/>
      <c r="V117" s="57">
        <v>0</v>
      </c>
      <c r="W117" s="52"/>
      <c r="X117" s="58">
        <v>0</v>
      </c>
      <c r="Y117" s="52"/>
      <c r="Z117" s="57">
        <v>0</v>
      </c>
      <c r="AA117" s="52"/>
      <c r="AB117" s="58">
        <v>0</v>
      </c>
      <c r="AC117" s="52"/>
      <c r="AD117" s="57">
        <f>J117+N117+R117+V117+Z117</f>
        <v>0</v>
      </c>
      <c r="AE117" s="268"/>
      <c r="AF117" s="58">
        <f>L117+P117+T117+X117+AB117</f>
        <v>0</v>
      </c>
      <c r="AM117" s="41"/>
      <c r="AQ117" s="41"/>
      <c r="AU117" s="41"/>
      <c r="AW117" s="412"/>
      <c r="AY117" s="41"/>
      <c r="BC117" s="41"/>
    </row>
    <row r="118" spans="1:55" hidden="1" outlineLevel="1" x14ac:dyDescent="0.25">
      <c r="A118" s="37" t="s">
        <v>89</v>
      </c>
      <c r="B118" s="267"/>
      <c r="C118" s="9"/>
      <c r="D118" s="56" t="s">
        <v>62</v>
      </c>
      <c r="E118" s="87"/>
      <c r="F118" s="88"/>
      <c r="G118" s="88">
        <f t="shared" si="4"/>
        <v>0</v>
      </c>
      <c r="H118" s="88">
        <f t="shared" si="3"/>
        <v>0</v>
      </c>
      <c r="J118" s="57">
        <f>E118*G118*H118</f>
        <v>0</v>
      </c>
      <c r="L118" s="57">
        <v>0</v>
      </c>
      <c r="N118" s="57">
        <v>0</v>
      </c>
      <c r="O118" s="52"/>
      <c r="P118" s="57">
        <v>0</v>
      </c>
      <c r="Q118" s="52"/>
      <c r="R118" s="57">
        <v>0</v>
      </c>
      <c r="S118" s="52"/>
      <c r="T118" s="58">
        <v>0</v>
      </c>
      <c r="U118" s="52"/>
      <c r="V118" s="57">
        <v>0</v>
      </c>
      <c r="W118" s="52"/>
      <c r="X118" s="58">
        <v>0</v>
      </c>
      <c r="Y118" s="52"/>
      <c r="Z118" s="57">
        <v>0</v>
      </c>
      <c r="AA118" s="52"/>
      <c r="AB118" s="58">
        <v>0</v>
      </c>
      <c r="AC118" s="52"/>
      <c r="AD118" s="57">
        <f>J118+N118+R118+V118+Z118</f>
        <v>0</v>
      </c>
      <c r="AE118" s="268"/>
      <c r="AF118" s="58">
        <f>L118+P118+T118+X118+AB118</f>
        <v>0</v>
      </c>
      <c r="AM118" s="41"/>
      <c r="AQ118" s="41"/>
      <c r="AU118" s="41"/>
      <c r="AW118" s="412"/>
      <c r="AY118" s="41"/>
      <c r="BC118" s="41"/>
    </row>
    <row r="119" spans="1:55" hidden="1" outlineLevel="1" x14ac:dyDescent="0.25">
      <c r="A119" s="37"/>
      <c r="B119" s="267"/>
      <c r="E119" s="87"/>
      <c r="F119" s="88"/>
      <c r="G119" s="88"/>
      <c r="H119" s="88"/>
      <c r="O119" s="52"/>
      <c r="Q119" s="52"/>
      <c r="R119" s="57"/>
      <c r="S119" s="52"/>
      <c r="T119" s="58"/>
      <c r="U119" s="52"/>
      <c r="V119" s="57"/>
      <c r="W119" s="52"/>
      <c r="X119" s="58"/>
      <c r="Y119" s="52"/>
      <c r="Z119" s="57"/>
      <c r="AA119" s="52"/>
      <c r="AB119" s="58"/>
      <c r="AC119" s="52"/>
      <c r="AD119" s="57"/>
      <c r="AE119" s="268"/>
      <c r="AF119" s="58"/>
      <c r="AM119" s="41"/>
      <c r="AQ119" s="41"/>
      <c r="AU119" s="41"/>
      <c r="AW119" s="412"/>
      <c r="AY119" s="41"/>
      <c r="BC119" s="41"/>
    </row>
    <row r="120" spans="1:55" hidden="1" outlineLevel="1" x14ac:dyDescent="0.25">
      <c r="A120" s="37"/>
      <c r="B120" s="267"/>
      <c r="C120" s="14" t="s">
        <v>37</v>
      </c>
      <c r="D120" s="9"/>
      <c r="E120" s="87" t="s">
        <v>55</v>
      </c>
      <c r="F120" s="88" t="s">
        <v>81</v>
      </c>
      <c r="G120" s="88" t="s">
        <v>60</v>
      </c>
      <c r="H120" s="88" t="s">
        <v>54</v>
      </c>
      <c r="I120" s="18"/>
      <c r="O120" s="52"/>
      <c r="Q120" s="52"/>
      <c r="R120" s="57"/>
      <c r="S120" s="52"/>
      <c r="T120" s="58"/>
      <c r="U120" s="52"/>
      <c r="V120" s="57"/>
      <c r="W120" s="52"/>
      <c r="X120" s="58"/>
      <c r="Y120" s="52"/>
      <c r="Z120" s="57"/>
      <c r="AA120" s="52"/>
      <c r="AB120" s="58"/>
      <c r="AC120" s="52"/>
      <c r="AD120" s="57"/>
      <c r="AE120" s="268"/>
      <c r="AF120" s="26"/>
      <c r="AM120" s="41"/>
      <c r="AQ120" s="41"/>
      <c r="AU120" s="41"/>
      <c r="AW120" s="412"/>
      <c r="AY120" s="41"/>
      <c r="BC120" s="41"/>
    </row>
    <row r="121" spans="1:55" hidden="1" outlineLevel="1" x14ac:dyDescent="0.25">
      <c r="A121" s="37" t="s">
        <v>89</v>
      </c>
      <c r="B121" s="267"/>
      <c r="C121" s="9"/>
      <c r="D121" s="9" t="s">
        <v>56</v>
      </c>
      <c r="E121" s="399">
        <v>0.49</v>
      </c>
      <c r="F121" s="88"/>
      <c r="G121" s="88"/>
      <c r="H121" s="88"/>
      <c r="I121" s="18"/>
      <c r="J121" s="57">
        <f>E121*F121*G121*H121</f>
        <v>0</v>
      </c>
      <c r="L121" s="57">
        <v>0</v>
      </c>
      <c r="N121" s="57">
        <v>0</v>
      </c>
      <c r="O121" s="52"/>
      <c r="P121" s="57">
        <v>0</v>
      </c>
      <c r="Q121" s="52"/>
      <c r="R121" s="57">
        <v>0</v>
      </c>
      <c r="S121" s="52"/>
      <c r="T121" s="58">
        <v>0</v>
      </c>
      <c r="U121" s="52"/>
      <c r="V121" s="57">
        <v>0</v>
      </c>
      <c r="W121" s="52"/>
      <c r="X121" s="58">
        <v>0</v>
      </c>
      <c r="Y121" s="52"/>
      <c r="Z121" s="57">
        <v>0</v>
      </c>
      <c r="AA121" s="52"/>
      <c r="AB121" s="58">
        <v>0</v>
      </c>
      <c r="AC121" s="52"/>
      <c r="AD121" s="57">
        <f>J121+N121+R121+V121+Z121</f>
        <v>0</v>
      </c>
      <c r="AE121" s="268"/>
      <c r="AF121" s="58">
        <f>L121+P121+T121+X121+AB121</f>
        <v>0</v>
      </c>
      <c r="AM121" s="41"/>
      <c r="AQ121" s="41"/>
      <c r="AU121" s="41"/>
      <c r="AW121" s="412"/>
      <c r="AY121" s="41"/>
      <c r="BC121" s="41"/>
    </row>
    <row r="122" spans="1:55" hidden="1" outlineLevel="1" x14ac:dyDescent="0.25">
      <c r="A122" s="37"/>
      <c r="B122" s="267"/>
      <c r="C122" s="9"/>
      <c r="D122" s="9"/>
      <c r="E122" s="399"/>
      <c r="F122" s="88"/>
      <c r="G122" s="88"/>
      <c r="H122" s="88"/>
      <c r="I122" s="18"/>
      <c r="O122" s="52"/>
      <c r="Q122" s="52"/>
      <c r="R122" s="57"/>
      <c r="S122" s="52"/>
      <c r="T122" s="58"/>
      <c r="U122" s="52"/>
      <c r="V122" s="57"/>
      <c r="W122" s="52"/>
      <c r="X122" s="58"/>
      <c r="Y122" s="52"/>
      <c r="Z122" s="57"/>
      <c r="AA122" s="52"/>
      <c r="AB122" s="58"/>
      <c r="AC122" s="52"/>
      <c r="AD122" s="57"/>
      <c r="AE122" s="268"/>
      <c r="AF122" s="58"/>
      <c r="AM122" s="41"/>
      <c r="AQ122" s="41"/>
      <c r="AU122" s="41"/>
      <c r="AW122" s="412"/>
      <c r="AY122" s="41"/>
      <c r="BC122" s="41"/>
    </row>
    <row r="123" spans="1:55" hidden="1" x14ac:dyDescent="0.25">
      <c r="A123" s="37"/>
      <c r="B123" s="267"/>
      <c r="C123" s="9"/>
      <c r="E123" s="400"/>
      <c r="G123" s="53"/>
      <c r="H123" s="43" t="s">
        <v>35</v>
      </c>
      <c r="I123" s="18"/>
      <c r="J123" s="43">
        <f>SUM(J106:J122)</f>
        <v>0</v>
      </c>
      <c r="K123" s="43"/>
      <c r="L123" s="43">
        <f>SUM(L107:L122)</f>
        <v>0</v>
      </c>
      <c r="M123" s="43"/>
      <c r="N123" s="43">
        <f>SUM(N106:N122)</f>
        <v>0</v>
      </c>
      <c r="O123" s="53"/>
      <c r="P123" s="43">
        <f>SUM(P107:P122)</f>
        <v>0</v>
      </c>
      <c r="Q123" s="53"/>
      <c r="R123" s="43">
        <f>SUM(R106:R122)</f>
        <v>0</v>
      </c>
      <c r="S123" s="53"/>
      <c r="T123" s="44">
        <f>SUM(T107:T122)</f>
        <v>0</v>
      </c>
      <c r="U123" s="53"/>
      <c r="V123" s="43">
        <f>SUM(V106:V122)</f>
        <v>0</v>
      </c>
      <c r="W123" s="53"/>
      <c r="X123" s="44">
        <f>SUM(X107:X122)</f>
        <v>0</v>
      </c>
      <c r="Y123" s="53"/>
      <c r="Z123" s="43">
        <f>SUM(Z106:Z122)</f>
        <v>0</v>
      </c>
      <c r="AA123" s="53"/>
      <c r="AB123" s="44">
        <f>SUM(AB107:AB122)</f>
        <v>0</v>
      </c>
      <c r="AC123" s="53"/>
      <c r="AD123" s="43">
        <f>J123+N123+R123+V123+Z123</f>
        <v>0</v>
      </c>
      <c r="AE123" s="269"/>
      <c r="AF123" s="26">
        <f>L123+P123+T123+X123+AB123</f>
        <v>0</v>
      </c>
      <c r="AM123" s="41"/>
      <c r="AQ123" s="41"/>
      <c r="AU123" s="41"/>
      <c r="AW123" s="412"/>
      <c r="AY123" s="41"/>
      <c r="BC123" s="41"/>
    </row>
    <row r="124" spans="1:55" hidden="1" outlineLevel="1" x14ac:dyDescent="0.25">
      <c r="A124" s="37"/>
      <c r="B124" s="267"/>
      <c r="C124" s="8" t="s">
        <v>19</v>
      </c>
      <c r="E124" s="87" t="s">
        <v>55</v>
      </c>
      <c r="F124" s="88" t="s">
        <v>53</v>
      </c>
      <c r="G124" s="88" t="s">
        <v>60</v>
      </c>
      <c r="H124" s="88" t="s">
        <v>54</v>
      </c>
      <c r="O124" s="52"/>
      <c r="Q124" s="52"/>
      <c r="R124" s="57"/>
      <c r="S124" s="52"/>
      <c r="T124" s="58"/>
      <c r="U124" s="52"/>
      <c r="V124" s="57"/>
      <c r="W124" s="52"/>
      <c r="X124" s="58"/>
      <c r="Y124" s="52"/>
      <c r="Z124" s="57"/>
      <c r="AA124" s="52"/>
      <c r="AB124" s="58"/>
      <c r="AC124" s="52"/>
      <c r="AD124" s="57"/>
      <c r="AE124" s="269"/>
      <c r="AF124" s="26"/>
      <c r="AM124" s="41"/>
      <c r="AQ124" s="41"/>
      <c r="AU124" s="41"/>
      <c r="AW124" s="412"/>
      <c r="AY124" s="41"/>
      <c r="BC124" s="41"/>
    </row>
    <row r="125" spans="1:55" hidden="1" outlineLevel="1" x14ac:dyDescent="0.25">
      <c r="A125" s="37"/>
      <c r="B125" s="267"/>
      <c r="C125" s="14" t="s">
        <v>56</v>
      </c>
      <c r="E125" s="87"/>
      <c r="F125" s="88"/>
      <c r="G125" s="88"/>
      <c r="H125" s="88"/>
      <c r="O125" s="52"/>
      <c r="Q125" s="52"/>
      <c r="R125" s="57"/>
      <c r="S125" s="52"/>
      <c r="T125" s="58"/>
      <c r="U125" s="52"/>
      <c r="V125" s="57"/>
      <c r="W125" s="52"/>
      <c r="X125" s="31"/>
      <c r="Y125" s="52"/>
      <c r="Z125" s="52"/>
      <c r="AA125" s="52"/>
      <c r="AB125" s="31"/>
      <c r="AC125" s="52"/>
      <c r="AD125" s="57"/>
      <c r="AE125" s="268"/>
      <c r="AF125" s="58"/>
      <c r="AM125" s="41"/>
      <c r="AQ125" s="41"/>
      <c r="AU125" s="41"/>
      <c r="AW125" s="412"/>
      <c r="AY125" s="41"/>
      <c r="BC125" s="41"/>
    </row>
    <row r="126" spans="1:55" hidden="1" outlineLevel="1" x14ac:dyDescent="0.25">
      <c r="A126" s="37" t="s">
        <v>90</v>
      </c>
      <c r="B126" s="267"/>
      <c r="C126" s="9"/>
      <c r="D126" s="56" t="s">
        <v>57</v>
      </c>
      <c r="E126" s="87"/>
      <c r="F126" s="88"/>
      <c r="G126" s="88"/>
      <c r="H126" s="88"/>
      <c r="J126" s="57">
        <f>E126*G126*H126</f>
        <v>0</v>
      </c>
      <c r="L126" s="57">
        <v>0</v>
      </c>
      <c r="N126" s="57">
        <v>0</v>
      </c>
      <c r="O126" s="52"/>
      <c r="P126" s="57">
        <v>0</v>
      </c>
      <c r="Q126" s="52"/>
      <c r="R126" s="57">
        <v>0</v>
      </c>
      <c r="S126" s="52"/>
      <c r="T126" s="58">
        <v>0</v>
      </c>
      <c r="U126" s="52"/>
      <c r="V126" s="57">
        <v>0</v>
      </c>
      <c r="W126" s="52"/>
      <c r="X126" s="58">
        <v>0</v>
      </c>
      <c r="Y126" s="52"/>
      <c r="Z126" s="57">
        <v>0</v>
      </c>
      <c r="AA126" s="52"/>
      <c r="AB126" s="58">
        <v>0</v>
      </c>
      <c r="AC126" s="52"/>
      <c r="AD126" s="57">
        <f>J126+N126+R126+V126+Z126</f>
        <v>0</v>
      </c>
      <c r="AE126" s="262"/>
      <c r="AF126" s="58">
        <f t="shared" ref="AF126:AF127" si="5">L126+P126+T126+X126+AB126</f>
        <v>0</v>
      </c>
      <c r="AM126" s="41"/>
      <c r="AQ126" s="41"/>
      <c r="AU126" s="41"/>
      <c r="AW126" s="412"/>
      <c r="AY126" s="41"/>
      <c r="BC126" s="41"/>
    </row>
    <row r="127" spans="1:55" hidden="1" outlineLevel="1" x14ac:dyDescent="0.25">
      <c r="A127" s="37" t="s">
        <v>90</v>
      </c>
      <c r="B127" s="267"/>
      <c r="C127" s="9"/>
      <c r="D127" s="56" t="s">
        <v>61</v>
      </c>
      <c r="E127" s="87"/>
      <c r="F127" s="88"/>
      <c r="G127" s="88">
        <f>G126</f>
        <v>0</v>
      </c>
      <c r="H127" s="88">
        <f t="shared" ref="H127:H129" si="6">H126</f>
        <v>0</v>
      </c>
      <c r="J127" s="57">
        <f>E127*F127*G127*H127</f>
        <v>0</v>
      </c>
      <c r="L127" s="57">
        <v>0</v>
      </c>
      <c r="N127" s="57">
        <v>0</v>
      </c>
      <c r="O127" s="52"/>
      <c r="P127" s="57">
        <v>0</v>
      </c>
      <c r="Q127" s="52"/>
      <c r="R127" s="57">
        <v>0</v>
      </c>
      <c r="S127" s="52"/>
      <c r="T127" s="58">
        <v>0</v>
      </c>
      <c r="U127" s="52"/>
      <c r="V127" s="57">
        <v>0</v>
      </c>
      <c r="W127" s="52"/>
      <c r="X127" s="58">
        <v>0</v>
      </c>
      <c r="Y127" s="52"/>
      <c r="Z127" s="57">
        <v>0</v>
      </c>
      <c r="AA127" s="52"/>
      <c r="AB127" s="58">
        <v>0</v>
      </c>
      <c r="AC127" s="52"/>
      <c r="AD127" s="57">
        <f>J127+N127+R127+V127+Z127</f>
        <v>0</v>
      </c>
      <c r="AE127" s="262"/>
      <c r="AF127" s="58">
        <f t="shared" si="5"/>
        <v>0</v>
      </c>
      <c r="AM127" s="41"/>
      <c r="AQ127" s="41"/>
      <c r="AU127" s="41"/>
      <c r="AW127" s="412"/>
      <c r="AY127" s="41"/>
      <c r="BC127" s="41"/>
    </row>
    <row r="128" spans="1:55" hidden="1" outlineLevel="1" x14ac:dyDescent="0.25">
      <c r="A128" s="37" t="s">
        <v>90</v>
      </c>
      <c r="B128" s="267"/>
      <c r="C128" s="9"/>
      <c r="D128" s="56" t="s">
        <v>58</v>
      </c>
      <c r="E128" s="87"/>
      <c r="F128" s="88"/>
      <c r="G128" s="88">
        <f t="shared" ref="G128:G129" si="7">G127</f>
        <v>0</v>
      </c>
      <c r="H128" s="88">
        <f t="shared" si="6"/>
        <v>0</v>
      </c>
      <c r="J128" s="57">
        <f>E128*F128*G128*H128</f>
        <v>0</v>
      </c>
      <c r="L128" s="57">
        <v>0</v>
      </c>
      <c r="N128" s="57">
        <v>0</v>
      </c>
      <c r="O128" s="52"/>
      <c r="P128" s="57">
        <v>0</v>
      </c>
      <c r="Q128" s="52"/>
      <c r="R128" s="57">
        <v>0</v>
      </c>
      <c r="S128" s="52"/>
      <c r="T128" s="58">
        <v>0</v>
      </c>
      <c r="U128" s="52"/>
      <c r="V128" s="57">
        <v>0</v>
      </c>
      <c r="W128" s="52"/>
      <c r="X128" s="58">
        <v>0</v>
      </c>
      <c r="Y128" s="52"/>
      <c r="Z128" s="57">
        <v>0</v>
      </c>
      <c r="AA128" s="52"/>
      <c r="AB128" s="58">
        <v>0</v>
      </c>
      <c r="AC128" s="52"/>
      <c r="AD128" s="57">
        <f>J128+N128+R128+V128+Z128</f>
        <v>0</v>
      </c>
      <c r="AE128" s="268"/>
      <c r="AF128" s="58">
        <f>L128+P128+T128+X128+AB128</f>
        <v>0</v>
      </c>
      <c r="AH128" s="52"/>
      <c r="AM128" s="41"/>
      <c r="AQ128" s="41"/>
      <c r="AU128" s="41"/>
      <c r="AW128" s="412"/>
      <c r="AY128" s="41"/>
      <c r="BC128" s="41"/>
    </row>
    <row r="129" spans="1:55" hidden="1" outlineLevel="1" x14ac:dyDescent="0.25">
      <c r="A129" s="37" t="s">
        <v>90</v>
      </c>
      <c r="B129" s="267"/>
      <c r="C129" s="9"/>
      <c r="D129" s="56" t="s">
        <v>62</v>
      </c>
      <c r="E129" s="87"/>
      <c r="F129" s="88"/>
      <c r="G129" s="88">
        <f t="shared" si="7"/>
        <v>0</v>
      </c>
      <c r="H129" s="88">
        <f t="shared" si="6"/>
        <v>0</v>
      </c>
      <c r="J129" s="57">
        <f>E129*G129*H129</f>
        <v>0</v>
      </c>
      <c r="L129" s="57">
        <v>0</v>
      </c>
      <c r="N129" s="57">
        <v>0</v>
      </c>
      <c r="O129" s="52"/>
      <c r="P129" s="57">
        <v>0</v>
      </c>
      <c r="Q129" s="52"/>
      <c r="R129" s="57">
        <v>0</v>
      </c>
      <c r="S129" s="52"/>
      <c r="T129" s="58">
        <v>0</v>
      </c>
      <c r="U129" s="52"/>
      <c r="V129" s="57">
        <v>0</v>
      </c>
      <c r="W129" s="52"/>
      <c r="X129" s="58">
        <v>0</v>
      </c>
      <c r="Y129" s="52"/>
      <c r="Z129" s="57">
        <v>0</v>
      </c>
      <c r="AA129" s="52"/>
      <c r="AB129" s="58">
        <v>0</v>
      </c>
      <c r="AC129" s="52"/>
      <c r="AD129" s="57">
        <f>J129+N129+R129+V129+Z129</f>
        <v>0</v>
      </c>
      <c r="AE129" s="268"/>
      <c r="AF129" s="58">
        <f>L129+P129+T129+X129+AB129</f>
        <v>0</v>
      </c>
      <c r="AM129" s="41"/>
      <c r="AQ129" s="41"/>
      <c r="AU129" s="41"/>
      <c r="AW129" s="412"/>
      <c r="AY129" s="41"/>
      <c r="BC129" s="41"/>
    </row>
    <row r="130" spans="1:55" hidden="1" outlineLevel="1" x14ac:dyDescent="0.25">
      <c r="A130" s="37"/>
      <c r="B130" s="267"/>
      <c r="E130" s="87"/>
      <c r="F130" s="88"/>
      <c r="G130" s="88"/>
      <c r="H130" s="88"/>
      <c r="O130" s="52"/>
      <c r="Q130" s="52"/>
      <c r="R130" s="57"/>
      <c r="S130" s="52"/>
      <c r="T130" s="58"/>
      <c r="U130" s="52"/>
      <c r="V130" s="57"/>
      <c r="W130" s="52"/>
      <c r="X130" s="58"/>
      <c r="Y130" s="52"/>
      <c r="Z130" s="57"/>
      <c r="AA130" s="52"/>
      <c r="AB130" s="58"/>
      <c r="AC130" s="52"/>
      <c r="AD130" s="57"/>
      <c r="AE130" s="268"/>
      <c r="AF130" s="58"/>
      <c r="AM130" s="41"/>
      <c r="AQ130" s="41"/>
      <c r="AU130" s="41"/>
      <c r="AW130" s="412"/>
      <c r="AY130" s="41"/>
      <c r="BC130" s="41"/>
    </row>
    <row r="131" spans="1:55" hidden="1" outlineLevel="1" x14ac:dyDescent="0.25">
      <c r="A131" s="37"/>
      <c r="B131" s="267"/>
      <c r="C131" s="8" t="s">
        <v>56</v>
      </c>
      <c r="E131" s="87"/>
      <c r="F131" s="88"/>
      <c r="G131" s="88"/>
      <c r="H131" s="88"/>
      <c r="O131" s="52"/>
      <c r="Q131" s="52"/>
      <c r="R131" s="52"/>
      <c r="S131" s="52"/>
      <c r="T131" s="31"/>
      <c r="U131" s="52"/>
      <c r="V131" s="52"/>
      <c r="W131" s="52"/>
      <c r="X131" s="31"/>
      <c r="Y131" s="52"/>
      <c r="Z131" s="52"/>
      <c r="AA131" s="52"/>
      <c r="AB131" s="31"/>
      <c r="AC131" s="52"/>
      <c r="AD131" s="57"/>
      <c r="AE131" s="268"/>
      <c r="AF131" s="58"/>
      <c r="AM131" s="41"/>
      <c r="AQ131" s="41"/>
      <c r="AU131" s="41"/>
      <c r="AW131" s="412"/>
      <c r="AY131" s="41"/>
      <c r="BC131" s="41"/>
    </row>
    <row r="132" spans="1:55" hidden="1" outlineLevel="1" x14ac:dyDescent="0.25">
      <c r="A132" s="37" t="s">
        <v>90</v>
      </c>
      <c r="B132" s="267"/>
      <c r="C132" s="9"/>
      <c r="D132" s="56" t="s">
        <v>57</v>
      </c>
      <c r="E132" s="87"/>
      <c r="F132" s="88"/>
      <c r="G132" s="88"/>
      <c r="H132" s="88"/>
      <c r="J132" s="57">
        <f>E132*G132*H132</f>
        <v>0</v>
      </c>
      <c r="L132" s="57">
        <v>0</v>
      </c>
      <c r="N132" s="57">
        <v>0</v>
      </c>
      <c r="O132" s="52"/>
      <c r="P132" s="57">
        <v>0</v>
      </c>
      <c r="Q132" s="52"/>
      <c r="R132" s="57">
        <v>0</v>
      </c>
      <c r="S132" s="52"/>
      <c r="T132" s="58">
        <v>0</v>
      </c>
      <c r="U132" s="52"/>
      <c r="V132" s="57">
        <v>0</v>
      </c>
      <c r="W132" s="52"/>
      <c r="X132" s="58">
        <v>0</v>
      </c>
      <c r="Y132" s="52"/>
      <c r="Z132" s="57">
        <v>0</v>
      </c>
      <c r="AA132" s="52"/>
      <c r="AB132" s="58">
        <v>0</v>
      </c>
      <c r="AC132" s="52"/>
      <c r="AD132" s="57">
        <f>J132+N132+R132+V132+Z132</f>
        <v>0</v>
      </c>
      <c r="AE132" s="262"/>
      <c r="AF132" s="58">
        <f t="shared" ref="AF132:AF133" si="8">L132+P132+T132+X132+AB132</f>
        <v>0</v>
      </c>
      <c r="AM132" s="41"/>
      <c r="AQ132" s="41"/>
      <c r="AU132" s="41"/>
      <c r="AW132" s="412"/>
      <c r="AY132" s="41"/>
      <c r="BC132" s="41"/>
    </row>
    <row r="133" spans="1:55" hidden="1" outlineLevel="1" x14ac:dyDescent="0.25">
      <c r="A133" s="37" t="s">
        <v>90</v>
      </c>
      <c r="B133" s="267"/>
      <c r="C133" s="9"/>
      <c r="D133" s="56" t="s">
        <v>61</v>
      </c>
      <c r="E133" s="87"/>
      <c r="F133" s="88"/>
      <c r="G133" s="88">
        <f>G132</f>
        <v>0</v>
      </c>
      <c r="H133" s="88">
        <f t="shared" ref="H133:H135" si="9">H132</f>
        <v>0</v>
      </c>
      <c r="J133" s="57">
        <f>E133*F133*G133*H133</f>
        <v>0</v>
      </c>
      <c r="L133" s="57">
        <v>0</v>
      </c>
      <c r="N133" s="57">
        <v>0</v>
      </c>
      <c r="O133" s="52"/>
      <c r="P133" s="57">
        <v>0</v>
      </c>
      <c r="Q133" s="52"/>
      <c r="R133" s="57">
        <v>0</v>
      </c>
      <c r="S133" s="52"/>
      <c r="T133" s="58">
        <v>0</v>
      </c>
      <c r="U133" s="52"/>
      <c r="V133" s="57">
        <v>0</v>
      </c>
      <c r="W133" s="52"/>
      <c r="X133" s="58">
        <v>0</v>
      </c>
      <c r="Y133" s="52"/>
      <c r="Z133" s="57">
        <v>0</v>
      </c>
      <c r="AA133" s="52"/>
      <c r="AB133" s="58">
        <v>0</v>
      </c>
      <c r="AC133" s="52"/>
      <c r="AD133" s="57">
        <f>J133+N133+R133+V133+Z133</f>
        <v>0</v>
      </c>
      <c r="AE133" s="262"/>
      <c r="AF133" s="58">
        <f t="shared" si="8"/>
        <v>0</v>
      </c>
      <c r="AM133" s="41"/>
      <c r="AQ133" s="41"/>
      <c r="AU133" s="41"/>
      <c r="AW133" s="412"/>
      <c r="AY133" s="41"/>
      <c r="BC133" s="41"/>
    </row>
    <row r="134" spans="1:55" hidden="1" outlineLevel="1" x14ac:dyDescent="0.25">
      <c r="A134" s="37" t="s">
        <v>90</v>
      </c>
      <c r="B134" s="267"/>
      <c r="C134" s="9"/>
      <c r="D134" s="56" t="s">
        <v>58</v>
      </c>
      <c r="E134" s="87"/>
      <c r="F134" s="88"/>
      <c r="G134" s="88">
        <f t="shared" ref="G134:G135" si="10">G133</f>
        <v>0</v>
      </c>
      <c r="H134" s="88">
        <f t="shared" si="9"/>
        <v>0</v>
      </c>
      <c r="J134" s="57">
        <f>E134*F134*G134*H134</f>
        <v>0</v>
      </c>
      <c r="L134" s="57">
        <v>0</v>
      </c>
      <c r="N134" s="57">
        <v>0</v>
      </c>
      <c r="O134" s="52"/>
      <c r="P134" s="57">
        <v>0</v>
      </c>
      <c r="Q134" s="52"/>
      <c r="R134" s="57">
        <v>0</v>
      </c>
      <c r="S134" s="52"/>
      <c r="T134" s="58">
        <v>0</v>
      </c>
      <c r="U134" s="52"/>
      <c r="V134" s="57">
        <v>0</v>
      </c>
      <c r="W134" s="52"/>
      <c r="X134" s="58">
        <v>0</v>
      </c>
      <c r="Y134" s="52"/>
      <c r="Z134" s="57">
        <v>0</v>
      </c>
      <c r="AA134" s="52"/>
      <c r="AB134" s="58">
        <v>0</v>
      </c>
      <c r="AC134" s="52"/>
      <c r="AD134" s="57">
        <f>J134+N134+R134+V134+Z134</f>
        <v>0</v>
      </c>
      <c r="AE134" s="268"/>
      <c r="AF134" s="58">
        <f>L134+P134+T134+X134+AB134</f>
        <v>0</v>
      </c>
      <c r="AH134" s="52"/>
      <c r="AM134" s="41"/>
      <c r="AQ134" s="41"/>
      <c r="AU134" s="41"/>
      <c r="AW134" s="412"/>
      <c r="AY134" s="41"/>
      <c r="BC134" s="41"/>
    </row>
    <row r="135" spans="1:55" hidden="1" outlineLevel="1" x14ac:dyDescent="0.25">
      <c r="A135" s="37" t="s">
        <v>90</v>
      </c>
      <c r="B135" s="267"/>
      <c r="C135" s="9"/>
      <c r="D135" s="56" t="s">
        <v>62</v>
      </c>
      <c r="E135" s="87"/>
      <c r="F135" s="88"/>
      <c r="G135" s="88">
        <f t="shared" si="10"/>
        <v>0</v>
      </c>
      <c r="H135" s="88">
        <f t="shared" si="9"/>
        <v>0</v>
      </c>
      <c r="J135" s="57">
        <f>E135*G135*H135</f>
        <v>0</v>
      </c>
      <c r="L135" s="57">
        <v>0</v>
      </c>
      <c r="N135" s="57">
        <v>0</v>
      </c>
      <c r="O135" s="52"/>
      <c r="P135" s="57">
        <v>0</v>
      </c>
      <c r="Q135" s="52"/>
      <c r="R135" s="57">
        <v>0</v>
      </c>
      <c r="S135" s="52"/>
      <c r="T135" s="58">
        <v>0</v>
      </c>
      <c r="U135" s="52"/>
      <c r="V135" s="57">
        <v>0</v>
      </c>
      <c r="W135" s="52"/>
      <c r="X135" s="58">
        <v>0</v>
      </c>
      <c r="Y135" s="52"/>
      <c r="Z135" s="57">
        <v>0</v>
      </c>
      <c r="AA135" s="52"/>
      <c r="AB135" s="58">
        <v>0</v>
      </c>
      <c r="AC135" s="52"/>
      <c r="AD135" s="57">
        <f>J135+N135+R135+V135+Z135</f>
        <v>0</v>
      </c>
      <c r="AE135" s="268"/>
      <c r="AF135" s="58">
        <f>L135+P135+T135+X135+AB135</f>
        <v>0</v>
      </c>
      <c r="AM135" s="41"/>
      <c r="AQ135" s="41"/>
      <c r="AU135" s="41"/>
      <c r="AW135" s="412"/>
      <c r="AY135" s="41"/>
      <c r="BC135" s="41"/>
    </row>
    <row r="136" spans="1:55" hidden="1" outlineLevel="1" x14ac:dyDescent="0.25">
      <c r="A136" s="37"/>
      <c r="B136" s="267"/>
      <c r="C136" s="9"/>
      <c r="E136" s="87"/>
      <c r="F136" s="88"/>
      <c r="G136" s="88"/>
      <c r="H136" s="88"/>
      <c r="O136" s="52"/>
      <c r="Q136" s="52"/>
      <c r="R136" s="57"/>
      <c r="S136" s="52"/>
      <c r="T136" s="58"/>
      <c r="U136" s="52"/>
      <c r="V136" s="57"/>
      <c r="W136" s="52"/>
      <c r="X136" s="58"/>
      <c r="Y136" s="52"/>
      <c r="Z136" s="57"/>
      <c r="AA136" s="52"/>
      <c r="AB136" s="58"/>
      <c r="AC136" s="52"/>
      <c r="AD136" s="57"/>
      <c r="AE136" s="268"/>
      <c r="AF136" s="58"/>
      <c r="AM136" s="41"/>
      <c r="AQ136" s="41"/>
      <c r="AU136" s="41"/>
      <c r="AW136" s="412"/>
      <c r="AY136" s="41"/>
      <c r="BC136" s="41"/>
    </row>
    <row r="137" spans="1:55" hidden="1" x14ac:dyDescent="0.25">
      <c r="A137" s="37"/>
      <c r="B137" s="267"/>
      <c r="E137" s="401"/>
      <c r="G137" s="53"/>
      <c r="H137" s="43" t="s">
        <v>36</v>
      </c>
      <c r="J137" s="402">
        <f>SUM(J125:J136)</f>
        <v>0</v>
      </c>
      <c r="K137" s="402"/>
      <c r="L137" s="402">
        <f>SUM(L125:L136)</f>
        <v>0</v>
      </c>
      <c r="M137" s="402"/>
      <c r="N137" s="402">
        <f>SUM(N125:N136)</f>
        <v>0</v>
      </c>
      <c r="O137" s="403"/>
      <c r="P137" s="402">
        <f>SUM(P125:P136)</f>
        <v>0</v>
      </c>
      <c r="Q137" s="403"/>
      <c r="R137" s="402">
        <f>SUM(R125:R136)</f>
        <v>0</v>
      </c>
      <c r="S137" s="403"/>
      <c r="T137" s="45">
        <f>SUM(T125:T136)</f>
        <v>0</v>
      </c>
      <c r="U137" s="403"/>
      <c r="V137" s="402">
        <f>SUM(V125:V136)</f>
        <v>0</v>
      </c>
      <c r="W137" s="403"/>
      <c r="X137" s="45">
        <f>SUM(X125:X136)</f>
        <v>0</v>
      </c>
      <c r="Y137" s="403"/>
      <c r="Z137" s="402">
        <f>SUM(Z125:Z136)</f>
        <v>0</v>
      </c>
      <c r="AA137" s="403"/>
      <c r="AB137" s="45">
        <f>SUM(AB125:AB136)</f>
        <v>0</v>
      </c>
      <c r="AC137" s="403"/>
      <c r="AD137" s="402">
        <f>SUM(AD126:AD136)</f>
        <v>0</v>
      </c>
      <c r="AE137" s="268"/>
      <c r="AF137" s="45">
        <f>SUM(AF126:AF136)</f>
        <v>0</v>
      </c>
      <c r="AM137" s="41"/>
      <c r="AQ137" s="41"/>
      <c r="AU137" s="41"/>
      <c r="AW137" s="412"/>
      <c r="AY137" s="41"/>
      <c r="BC137" s="41"/>
    </row>
    <row r="138" spans="1:55" hidden="1" x14ac:dyDescent="0.25">
      <c r="A138" s="37"/>
      <c r="B138" s="267"/>
      <c r="H138" s="394" t="s">
        <v>148</v>
      </c>
      <c r="I138" s="18"/>
      <c r="J138" s="237">
        <f>Estimation!J36</f>
        <v>0</v>
      </c>
      <c r="K138" s="18"/>
      <c r="L138" s="159"/>
      <c r="M138" s="18"/>
      <c r="N138" s="237">
        <f>Estimation!N36</f>
        <v>0</v>
      </c>
      <c r="O138" s="119"/>
      <c r="P138" s="159"/>
      <c r="Q138" s="119"/>
      <c r="R138" s="237">
        <f>Estimation!R36</f>
        <v>0</v>
      </c>
      <c r="S138" s="404"/>
      <c r="T138" s="238"/>
      <c r="U138" s="404"/>
      <c r="V138" s="237"/>
      <c r="W138" s="404"/>
      <c r="X138" s="238"/>
      <c r="Y138" s="404"/>
      <c r="Z138" s="237"/>
      <c r="AA138" s="404"/>
      <c r="AB138" s="238"/>
      <c r="AC138" s="404"/>
      <c r="AD138" s="237">
        <f>Estimation!AD36</f>
        <v>0</v>
      </c>
      <c r="AE138" s="262"/>
      <c r="AF138" s="35"/>
      <c r="AM138" s="41"/>
      <c r="AQ138" s="41"/>
      <c r="AU138" s="41"/>
      <c r="AW138" s="412"/>
      <c r="AY138" s="41"/>
      <c r="BC138" s="41"/>
    </row>
    <row r="139" spans="1:55" ht="16.5" hidden="1" thickBot="1" x14ac:dyDescent="0.3">
      <c r="A139" s="37"/>
      <c r="B139" s="267"/>
      <c r="H139" s="394"/>
      <c r="I139" s="18"/>
      <c r="J139" s="394"/>
      <c r="K139" s="18"/>
      <c r="L139" s="18"/>
      <c r="M139" s="18"/>
      <c r="N139" s="394"/>
      <c r="O139" s="119"/>
      <c r="P139" s="18"/>
      <c r="Q139" s="119"/>
      <c r="R139" s="394"/>
      <c r="S139" s="404"/>
      <c r="T139" s="405"/>
      <c r="U139" s="404"/>
      <c r="V139" s="394"/>
      <c r="W139" s="404"/>
      <c r="X139" s="405"/>
      <c r="Y139" s="404"/>
      <c r="Z139" s="394"/>
      <c r="AA139" s="404"/>
      <c r="AB139" s="405"/>
      <c r="AC139" s="404"/>
      <c r="AD139" s="394"/>
      <c r="AE139" s="262"/>
      <c r="AF139" s="34"/>
      <c r="AM139" s="41"/>
      <c r="AQ139" s="41"/>
      <c r="AU139" s="41"/>
      <c r="AW139" s="412"/>
      <c r="AY139" s="41"/>
      <c r="BC139" s="41"/>
    </row>
    <row r="140" spans="1:55" x14ac:dyDescent="0.25">
      <c r="A140" s="37"/>
      <c r="B140" s="267"/>
      <c r="C140" s="84"/>
      <c r="D140" s="14" t="str">
        <f>Estimation!D30</f>
        <v>Conference, symposia, meeting and/or research</v>
      </c>
      <c r="H140" s="233" t="s">
        <v>164</v>
      </c>
      <c r="J140" s="5">
        <f>Estimation!J37</f>
        <v>0</v>
      </c>
      <c r="L140" s="241">
        <f>L137+L123</f>
        <v>0</v>
      </c>
      <c r="M140" s="241"/>
      <c r="N140" s="5">
        <f>Estimation!N37</f>
        <v>0</v>
      </c>
      <c r="O140" s="52"/>
      <c r="P140" s="241">
        <f>P137+P123</f>
        <v>0</v>
      </c>
      <c r="Q140" s="242"/>
      <c r="R140" s="5">
        <f>Estimation!R37</f>
        <v>0</v>
      </c>
      <c r="S140" s="242"/>
      <c r="T140" s="243">
        <f>T137+T123</f>
        <v>0</v>
      </c>
      <c r="U140" s="242"/>
      <c r="V140" s="241">
        <f>V137+V123</f>
        <v>0</v>
      </c>
      <c r="W140" s="242"/>
      <c r="X140" s="243">
        <f>X137+X123</f>
        <v>0</v>
      </c>
      <c r="Y140" s="242"/>
      <c r="Z140" s="241">
        <f>Z137+Z123</f>
        <v>0</v>
      </c>
      <c r="AA140" s="52"/>
      <c r="AB140" s="243">
        <f>AB137+AB123</f>
        <v>0</v>
      </c>
      <c r="AC140" s="242"/>
      <c r="AD140" s="5">
        <f>Estimation!AD37</f>
        <v>0</v>
      </c>
      <c r="AE140" s="268"/>
      <c r="AF140" s="58">
        <f>L140+P140+T140+X140+AB140</f>
        <v>0</v>
      </c>
      <c r="AH140" s="175" t="s">
        <v>145</v>
      </c>
      <c r="AM140" s="41"/>
      <c r="AQ140" s="41"/>
      <c r="AU140" s="41"/>
      <c r="AW140" s="412"/>
      <c r="AY140" s="41"/>
      <c r="BC140" s="41"/>
    </row>
    <row r="141" spans="1:55" x14ac:dyDescent="0.25">
      <c r="A141" s="37"/>
      <c r="B141" s="96"/>
      <c r="O141" s="52"/>
      <c r="Q141" s="52"/>
      <c r="R141" s="57"/>
      <c r="S141" s="52"/>
      <c r="T141" s="31"/>
      <c r="U141" s="52"/>
      <c r="V141" s="52"/>
      <c r="W141" s="52"/>
      <c r="X141" s="31"/>
      <c r="Y141" s="52"/>
      <c r="Z141" s="52"/>
      <c r="AA141" s="52"/>
      <c r="AB141" s="31"/>
      <c r="AC141" s="52"/>
      <c r="AD141" s="57"/>
      <c r="AE141" s="262"/>
      <c r="AF141" s="34"/>
      <c r="AM141" s="41"/>
      <c r="AQ141" s="41"/>
      <c r="AU141" s="41"/>
      <c r="AW141" s="412"/>
      <c r="AY141" s="41"/>
      <c r="BC141" s="41"/>
    </row>
    <row r="142" spans="1:55" hidden="1" x14ac:dyDescent="0.25">
      <c r="A142" s="37"/>
      <c r="B142" s="267" t="s">
        <v>5</v>
      </c>
      <c r="C142" s="6" t="s">
        <v>20</v>
      </c>
      <c r="O142" s="52"/>
      <c r="Q142" s="52"/>
      <c r="R142" s="52"/>
      <c r="S142" s="52"/>
      <c r="T142" s="31"/>
      <c r="U142" s="52"/>
      <c r="V142" s="52"/>
      <c r="W142" s="52"/>
      <c r="X142" s="31"/>
      <c r="Y142" s="52"/>
      <c r="Z142" s="52"/>
      <c r="AA142" s="52"/>
      <c r="AB142" s="31"/>
      <c r="AC142" s="52"/>
      <c r="AD142" s="57"/>
      <c r="AE142" s="262"/>
      <c r="AF142" s="34"/>
      <c r="AM142" s="41"/>
      <c r="AQ142" s="41"/>
      <c r="AU142" s="41"/>
      <c r="AW142" s="412"/>
      <c r="AY142" s="41"/>
      <c r="BC142" s="41"/>
    </row>
    <row r="143" spans="1:55" hidden="1" outlineLevel="1" x14ac:dyDescent="0.25">
      <c r="A143" s="37"/>
      <c r="B143" s="267"/>
      <c r="C143" s="8"/>
      <c r="E143" s="87" t="s">
        <v>55</v>
      </c>
      <c r="F143" s="53" t="s">
        <v>59</v>
      </c>
      <c r="G143" s="53"/>
      <c r="O143" s="52"/>
      <c r="Q143" s="52"/>
      <c r="R143" s="52"/>
      <c r="S143" s="52"/>
      <c r="T143" s="31"/>
      <c r="U143" s="52"/>
      <c r="V143" s="52"/>
      <c r="W143" s="52"/>
      <c r="X143" s="31"/>
      <c r="Y143" s="52"/>
      <c r="Z143" s="52"/>
      <c r="AA143" s="52"/>
      <c r="AB143" s="31"/>
      <c r="AC143" s="52"/>
      <c r="AD143" s="57"/>
      <c r="AE143" s="262"/>
      <c r="AF143" s="34"/>
      <c r="AM143" s="41"/>
      <c r="AQ143" s="41"/>
      <c r="AU143" s="41"/>
      <c r="AW143" s="412"/>
      <c r="AY143" s="41"/>
      <c r="BC143" s="41"/>
    </row>
    <row r="144" spans="1:55" hidden="1" outlineLevel="1" x14ac:dyDescent="0.25">
      <c r="A144" s="37" t="s">
        <v>20</v>
      </c>
      <c r="B144" s="267"/>
      <c r="C144" s="56" t="s">
        <v>24</v>
      </c>
      <c r="E144" s="87"/>
      <c r="F144" s="88"/>
      <c r="J144" s="57">
        <f>E144*F144</f>
        <v>0</v>
      </c>
      <c r="L144" s="57">
        <v>0</v>
      </c>
      <c r="N144" s="57">
        <v>0</v>
      </c>
      <c r="O144" s="52"/>
      <c r="P144" s="57">
        <v>0</v>
      </c>
      <c r="Q144" s="52"/>
      <c r="R144" s="57">
        <v>0</v>
      </c>
      <c r="S144" s="52"/>
      <c r="T144" s="58">
        <v>0</v>
      </c>
      <c r="U144" s="52"/>
      <c r="V144" s="57">
        <v>0</v>
      </c>
      <c r="W144" s="52"/>
      <c r="X144" s="58">
        <v>0</v>
      </c>
      <c r="Y144" s="52"/>
      <c r="Z144" s="57">
        <v>0</v>
      </c>
      <c r="AA144" s="57"/>
      <c r="AB144" s="58">
        <v>0</v>
      </c>
      <c r="AC144" s="52"/>
      <c r="AD144" s="57">
        <f>J144+N144+R144+V144+Z144</f>
        <v>0</v>
      </c>
      <c r="AE144" s="268"/>
      <c r="AF144" s="58">
        <f>L144+P144+T144+X144+AB144</f>
        <v>0</v>
      </c>
      <c r="AM144" s="41"/>
      <c r="AQ144" s="41"/>
      <c r="AU144" s="41"/>
      <c r="AW144" s="412"/>
      <c r="AY144" s="41"/>
      <c r="BC144" s="41"/>
    </row>
    <row r="145" spans="1:55" hidden="1" outlineLevel="1" x14ac:dyDescent="0.25">
      <c r="A145" s="37" t="s">
        <v>20</v>
      </c>
      <c r="B145" s="267"/>
      <c r="C145" s="56" t="s">
        <v>6</v>
      </c>
      <c r="E145" s="87"/>
      <c r="F145" s="88"/>
      <c r="J145" s="57">
        <f>E145*F145</f>
        <v>0</v>
      </c>
      <c r="L145" s="57">
        <v>0</v>
      </c>
      <c r="N145" s="57">
        <v>0</v>
      </c>
      <c r="O145" s="52"/>
      <c r="P145" s="57">
        <v>0</v>
      </c>
      <c r="Q145" s="52"/>
      <c r="R145" s="57">
        <v>0</v>
      </c>
      <c r="S145" s="52"/>
      <c r="T145" s="58">
        <v>0</v>
      </c>
      <c r="U145" s="52"/>
      <c r="V145" s="57">
        <v>0</v>
      </c>
      <c r="W145" s="52"/>
      <c r="X145" s="58">
        <v>0</v>
      </c>
      <c r="Y145" s="52"/>
      <c r="Z145" s="57">
        <v>0</v>
      </c>
      <c r="AA145" s="57"/>
      <c r="AB145" s="58">
        <v>0</v>
      </c>
      <c r="AC145" s="52"/>
      <c r="AD145" s="57">
        <f>J145+N145+R145+V145+Z145</f>
        <v>0</v>
      </c>
      <c r="AE145" s="268"/>
      <c r="AF145" s="58">
        <f>L145+P145+T145+X145+AB145</f>
        <v>0</v>
      </c>
      <c r="AM145" s="41"/>
      <c r="AQ145" s="41"/>
      <c r="AU145" s="41"/>
      <c r="AW145" s="412"/>
      <c r="AY145" s="41"/>
      <c r="BC145" s="41"/>
    </row>
    <row r="146" spans="1:55" hidden="1" outlineLevel="1" x14ac:dyDescent="0.25">
      <c r="A146" s="37" t="s">
        <v>20</v>
      </c>
      <c r="B146" s="267"/>
      <c r="C146" s="9" t="s">
        <v>25</v>
      </c>
      <c r="E146" s="87"/>
      <c r="F146" s="88"/>
      <c r="J146" s="57">
        <f>E146*F146</f>
        <v>0</v>
      </c>
      <c r="L146" s="57">
        <v>0</v>
      </c>
      <c r="N146" s="57">
        <v>0</v>
      </c>
      <c r="O146" s="52"/>
      <c r="P146" s="57">
        <v>0</v>
      </c>
      <c r="Q146" s="52"/>
      <c r="R146" s="57">
        <v>0</v>
      </c>
      <c r="S146" s="52"/>
      <c r="T146" s="58">
        <v>0</v>
      </c>
      <c r="U146" s="52"/>
      <c r="V146" s="57">
        <v>0</v>
      </c>
      <c r="W146" s="52"/>
      <c r="X146" s="58">
        <v>0</v>
      </c>
      <c r="Y146" s="52"/>
      <c r="Z146" s="57">
        <v>0</v>
      </c>
      <c r="AA146" s="57"/>
      <c r="AB146" s="58">
        <v>0</v>
      </c>
      <c r="AC146" s="52"/>
      <c r="AD146" s="57">
        <f>J146+N146+R146+V146+Z146</f>
        <v>0</v>
      </c>
      <c r="AE146" s="268"/>
      <c r="AF146" s="58">
        <f>L146+P146+T146+X146+AB146</f>
        <v>0</v>
      </c>
      <c r="AM146" s="41"/>
      <c r="AQ146" s="41"/>
      <c r="AU146" s="41"/>
      <c r="AW146" s="412"/>
      <c r="AY146" s="41"/>
      <c r="BC146" s="41"/>
    </row>
    <row r="147" spans="1:55" hidden="1" outlineLevel="1" x14ac:dyDescent="0.25">
      <c r="A147" s="37" t="s">
        <v>20</v>
      </c>
      <c r="B147" s="267"/>
      <c r="C147" s="9" t="s">
        <v>26</v>
      </c>
      <c r="E147" s="87"/>
      <c r="F147" s="88"/>
      <c r="J147" s="57">
        <f>E147*F147</f>
        <v>0</v>
      </c>
      <c r="L147" s="57">
        <v>0</v>
      </c>
      <c r="N147" s="57">
        <v>0</v>
      </c>
      <c r="O147" s="52"/>
      <c r="P147" s="57">
        <v>0</v>
      </c>
      <c r="Q147" s="52"/>
      <c r="R147" s="57">
        <v>0</v>
      </c>
      <c r="S147" s="52"/>
      <c r="T147" s="58">
        <v>0</v>
      </c>
      <c r="U147" s="52"/>
      <c r="V147" s="57">
        <v>0</v>
      </c>
      <c r="W147" s="52"/>
      <c r="X147" s="58">
        <v>0</v>
      </c>
      <c r="Y147" s="52"/>
      <c r="Z147" s="57">
        <v>0</v>
      </c>
      <c r="AA147" s="57"/>
      <c r="AB147" s="58">
        <v>0</v>
      </c>
      <c r="AC147" s="52"/>
      <c r="AD147" s="57">
        <f>J147+N147+R147+V147+Z147</f>
        <v>0</v>
      </c>
      <c r="AE147" s="268"/>
      <c r="AF147" s="58">
        <f>L147+P147+T147+X147+AB147</f>
        <v>0</v>
      </c>
      <c r="AM147" s="41"/>
      <c r="AQ147" s="41"/>
      <c r="AU147" s="41"/>
      <c r="AW147" s="412"/>
      <c r="AY147" s="41"/>
      <c r="BC147" s="41"/>
    </row>
    <row r="148" spans="1:55" hidden="1" outlineLevel="1" x14ac:dyDescent="0.25">
      <c r="A148" s="37"/>
      <c r="B148" s="267"/>
      <c r="C148" s="9"/>
      <c r="E148" s="87"/>
      <c r="F148" s="88"/>
      <c r="O148" s="52"/>
      <c r="Q148" s="52"/>
      <c r="R148" s="57"/>
      <c r="S148" s="52"/>
      <c r="T148" s="58"/>
      <c r="U148" s="52"/>
      <c r="V148" s="57"/>
      <c r="W148" s="52"/>
      <c r="X148" s="58"/>
      <c r="Y148" s="52"/>
      <c r="Z148" s="57"/>
      <c r="AA148" s="52"/>
      <c r="AB148" s="58"/>
      <c r="AC148" s="52"/>
      <c r="AD148" s="57"/>
      <c r="AE148" s="268"/>
      <c r="AF148" s="58"/>
      <c r="AM148" s="41"/>
      <c r="AQ148" s="41"/>
      <c r="AU148" s="41"/>
      <c r="AW148" s="412"/>
      <c r="AY148" s="41"/>
      <c r="BC148" s="41"/>
    </row>
    <row r="149" spans="1:55" hidden="1" outlineLevel="1" x14ac:dyDescent="0.25">
      <c r="A149" s="37" t="s">
        <v>20</v>
      </c>
      <c r="B149" s="267"/>
      <c r="C149" s="56" t="s">
        <v>24</v>
      </c>
      <c r="E149" s="87"/>
      <c r="F149" s="88"/>
      <c r="J149" s="57">
        <f>E149*F149</f>
        <v>0</v>
      </c>
      <c r="L149" s="57">
        <v>0</v>
      </c>
      <c r="N149" s="57">
        <v>0</v>
      </c>
      <c r="O149" s="52"/>
      <c r="P149" s="57">
        <v>0</v>
      </c>
      <c r="Q149" s="52"/>
      <c r="R149" s="57">
        <v>0</v>
      </c>
      <c r="S149" s="52"/>
      <c r="T149" s="58">
        <v>0</v>
      </c>
      <c r="U149" s="52"/>
      <c r="V149" s="57">
        <v>0</v>
      </c>
      <c r="W149" s="52"/>
      <c r="X149" s="58">
        <v>0</v>
      </c>
      <c r="Y149" s="52"/>
      <c r="Z149" s="57">
        <v>0</v>
      </c>
      <c r="AA149" s="57"/>
      <c r="AB149" s="58">
        <v>0</v>
      </c>
      <c r="AC149" s="52"/>
      <c r="AD149" s="57">
        <f>J149+N149+R149+V149+Z149</f>
        <v>0</v>
      </c>
      <c r="AE149" s="268"/>
      <c r="AF149" s="58">
        <f>L149+P149+T149+X149+AB149</f>
        <v>0</v>
      </c>
      <c r="AM149" s="41"/>
      <c r="AQ149" s="41"/>
      <c r="AU149" s="41"/>
      <c r="AW149" s="412"/>
      <c r="AY149" s="41"/>
      <c r="BC149" s="41"/>
    </row>
    <row r="150" spans="1:55" hidden="1" outlineLevel="1" x14ac:dyDescent="0.25">
      <c r="A150" s="37" t="s">
        <v>20</v>
      </c>
      <c r="B150" s="267"/>
      <c r="C150" s="56" t="s">
        <v>6</v>
      </c>
      <c r="E150" s="87"/>
      <c r="F150" s="88"/>
      <c r="J150" s="57">
        <f>E150*F150</f>
        <v>0</v>
      </c>
      <c r="L150" s="57">
        <v>0</v>
      </c>
      <c r="N150" s="57">
        <v>0</v>
      </c>
      <c r="O150" s="52"/>
      <c r="P150" s="57">
        <v>0</v>
      </c>
      <c r="Q150" s="52"/>
      <c r="R150" s="57">
        <v>0</v>
      </c>
      <c r="S150" s="52"/>
      <c r="T150" s="58">
        <v>0</v>
      </c>
      <c r="U150" s="52"/>
      <c r="V150" s="57">
        <v>0</v>
      </c>
      <c r="W150" s="52"/>
      <c r="X150" s="58">
        <v>0</v>
      </c>
      <c r="Y150" s="52"/>
      <c r="Z150" s="57">
        <v>0</v>
      </c>
      <c r="AA150" s="57"/>
      <c r="AB150" s="58">
        <v>0</v>
      </c>
      <c r="AC150" s="52"/>
      <c r="AD150" s="57">
        <f>J150+N150+R150+V150+Z150</f>
        <v>0</v>
      </c>
      <c r="AE150" s="268"/>
      <c r="AF150" s="58">
        <f>L150+P150+T150+X150+AB150</f>
        <v>0</v>
      </c>
      <c r="AM150" s="41"/>
      <c r="AQ150" s="41"/>
      <c r="AU150" s="41"/>
      <c r="AW150" s="412"/>
      <c r="AY150" s="41"/>
      <c r="BC150" s="41"/>
    </row>
    <row r="151" spans="1:55" hidden="1" outlineLevel="1" x14ac:dyDescent="0.25">
      <c r="A151" s="37" t="s">
        <v>20</v>
      </c>
      <c r="B151" s="267"/>
      <c r="C151" s="9" t="s">
        <v>25</v>
      </c>
      <c r="E151" s="87"/>
      <c r="F151" s="88"/>
      <c r="J151" s="57">
        <f>E151*F151</f>
        <v>0</v>
      </c>
      <c r="L151" s="57">
        <v>0</v>
      </c>
      <c r="N151" s="57">
        <v>0</v>
      </c>
      <c r="O151" s="52"/>
      <c r="P151" s="57">
        <v>0</v>
      </c>
      <c r="Q151" s="52"/>
      <c r="R151" s="57">
        <v>0</v>
      </c>
      <c r="S151" s="52"/>
      <c r="T151" s="58">
        <v>0</v>
      </c>
      <c r="U151" s="52"/>
      <c r="V151" s="57">
        <v>0</v>
      </c>
      <c r="W151" s="52"/>
      <c r="X151" s="58">
        <v>0</v>
      </c>
      <c r="Y151" s="52"/>
      <c r="Z151" s="57">
        <v>0</v>
      </c>
      <c r="AA151" s="57"/>
      <c r="AB151" s="58">
        <v>0</v>
      </c>
      <c r="AC151" s="52"/>
      <c r="AD151" s="57">
        <f>J151+N151+R151+V151+Z151</f>
        <v>0</v>
      </c>
      <c r="AE151" s="268"/>
      <c r="AF151" s="58">
        <f>L151+P151+T151+X151+AB151</f>
        <v>0</v>
      </c>
      <c r="AM151" s="41"/>
      <c r="AQ151" s="41"/>
      <c r="AU151" s="41"/>
      <c r="AW151" s="412"/>
      <c r="AY151" s="41"/>
      <c r="BC151" s="41"/>
    </row>
    <row r="152" spans="1:55" hidden="1" outlineLevel="1" x14ac:dyDescent="0.25">
      <c r="A152" s="37" t="s">
        <v>20</v>
      </c>
      <c r="B152" s="267"/>
      <c r="C152" s="9" t="s">
        <v>26</v>
      </c>
      <c r="E152" s="87"/>
      <c r="F152" s="88"/>
      <c r="J152" s="57">
        <f>E152*F152</f>
        <v>0</v>
      </c>
      <c r="L152" s="57">
        <v>0</v>
      </c>
      <c r="N152" s="57">
        <v>0</v>
      </c>
      <c r="O152" s="52"/>
      <c r="P152" s="57">
        <v>0</v>
      </c>
      <c r="Q152" s="52"/>
      <c r="R152" s="57">
        <v>0</v>
      </c>
      <c r="S152" s="52"/>
      <c r="T152" s="58">
        <v>0</v>
      </c>
      <c r="U152" s="52"/>
      <c r="V152" s="57">
        <v>0</v>
      </c>
      <c r="W152" s="52"/>
      <c r="X152" s="58">
        <v>0</v>
      </c>
      <c r="Y152" s="52"/>
      <c r="Z152" s="57">
        <v>0</v>
      </c>
      <c r="AA152" s="57"/>
      <c r="AB152" s="58">
        <v>0</v>
      </c>
      <c r="AC152" s="52"/>
      <c r="AD152" s="57">
        <f>J152+N152+R152+V152+Z152</f>
        <v>0</v>
      </c>
      <c r="AE152" s="268"/>
      <c r="AF152" s="58">
        <f>L152+P152+T152+X152+AB152</f>
        <v>0</v>
      </c>
      <c r="AM152" s="41"/>
      <c r="AQ152" s="41"/>
      <c r="AU152" s="41"/>
      <c r="AW152" s="412"/>
      <c r="AY152" s="41"/>
      <c r="BC152" s="41"/>
    </row>
    <row r="153" spans="1:55" ht="9.6" hidden="1" customHeight="1" x14ac:dyDescent="0.25">
      <c r="A153" s="37"/>
      <c r="B153" s="267"/>
      <c r="J153" s="10"/>
      <c r="L153" s="10"/>
      <c r="N153" s="10"/>
      <c r="O153" s="52"/>
      <c r="P153" s="10"/>
      <c r="Q153" s="52"/>
      <c r="R153" s="10"/>
      <c r="S153" s="52"/>
      <c r="T153" s="25"/>
      <c r="U153" s="52"/>
      <c r="V153" s="10"/>
      <c r="W153" s="52"/>
      <c r="X153" s="25"/>
      <c r="Y153" s="52"/>
      <c r="Z153" s="10"/>
      <c r="AA153" s="52"/>
      <c r="AB153" s="25"/>
      <c r="AC153" s="52"/>
      <c r="AD153" s="10"/>
      <c r="AE153" s="262"/>
      <c r="AF153" s="35"/>
      <c r="AM153" s="41"/>
      <c r="AQ153" s="41"/>
      <c r="AU153" s="41"/>
      <c r="AW153" s="412"/>
      <c r="AY153" s="41"/>
      <c r="BC153" s="41"/>
    </row>
    <row r="154" spans="1:55" hidden="1" x14ac:dyDescent="0.25">
      <c r="A154" s="37"/>
      <c r="B154" s="267"/>
      <c r="C154" s="56" t="s">
        <v>33</v>
      </c>
      <c r="J154" s="57">
        <f>SUM(J143:J152)</f>
        <v>0</v>
      </c>
      <c r="L154" s="57">
        <f>SUM(L143:L152)</f>
        <v>0</v>
      </c>
      <c r="N154" s="57">
        <f>SUM(N143:N152)</f>
        <v>0</v>
      </c>
      <c r="O154" s="57"/>
      <c r="P154" s="57">
        <f>SUM(P143:P152)</f>
        <v>0</v>
      </c>
      <c r="Q154" s="52"/>
      <c r="R154" s="57">
        <f>SUM(R143:R152)</f>
        <v>0</v>
      </c>
      <c r="S154" s="57"/>
      <c r="T154" s="58">
        <f>SUM(T143:T152)</f>
        <v>0</v>
      </c>
      <c r="U154" s="52"/>
      <c r="V154" s="57">
        <f>SUM(V143:V152)</f>
        <v>0</v>
      </c>
      <c r="W154" s="57"/>
      <c r="X154" s="58">
        <f>SUM(X143:X152)</f>
        <v>0</v>
      </c>
      <c r="Y154" s="52"/>
      <c r="Z154" s="57">
        <f>SUM(Z143:Z152)</f>
        <v>0</v>
      </c>
      <c r="AA154" s="57"/>
      <c r="AB154" s="58">
        <f>SUM(AB143:AB152)</f>
        <v>0</v>
      </c>
      <c r="AC154" s="52"/>
      <c r="AD154" s="57">
        <f>J154+N154+R154+V154+Z154</f>
        <v>0</v>
      </c>
      <c r="AE154" s="268"/>
      <c r="AF154" s="58">
        <f>L154+P154+T154+X154+AB154</f>
        <v>0</v>
      </c>
      <c r="AM154" s="41"/>
      <c r="AQ154" s="41"/>
      <c r="AU154" s="41"/>
      <c r="AW154" s="412"/>
      <c r="AY154" s="41"/>
      <c r="BC154" s="41"/>
    </row>
    <row r="155" spans="1:55" hidden="1" x14ac:dyDescent="0.25">
      <c r="A155" s="37"/>
      <c r="B155" s="96"/>
      <c r="O155" s="52"/>
      <c r="Q155" s="52"/>
      <c r="R155" s="52"/>
      <c r="S155" s="52"/>
      <c r="T155" s="31"/>
      <c r="U155" s="52"/>
      <c r="V155" s="52"/>
      <c r="W155" s="52"/>
      <c r="X155" s="31"/>
      <c r="Y155" s="52"/>
      <c r="Z155" s="52"/>
      <c r="AA155" s="52"/>
      <c r="AB155" s="31"/>
      <c r="AC155" s="52"/>
      <c r="AD155" s="57"/>
      <c r="AE155" s="262"/>
      <c r="AF155" s="34"/>
      <c r="AM155" s="41"/>
      <c r="AQ155" s="41"/>
      <c r="AU155" s="41"/>
      <c r="AW155" s="412"/>
      <c r="AY155" s="41"/>
      <c r="BC155" s="41"/>
    </row>
    <row r="156" spans="1:55" hidden="1" x14ac:dyDescent="0.25">
      <c r="A156" s="37"/>
      <c r="B156" s="267" t="s">
        <v>7</v>
      </c>
      <c r="C156" s="6" t="s">
        <v>8</v>
      </c>
      <c r="O156" s="52"/>
      <c r="Q156" s="52"/>
      <c r="R156" s="52"/>
      <c r="S156" s="52"/>
      <c r="T156" s="31"/>
      <c r="U156" s="52"/>
      <c r="V156" s="52"/>
      <c r="W156" s="52"/>
      <c r="X156" s="31"/>
      <c r="Y156" s="52"/>
      <c r="Z156" s="52"/>
      <c r="AA156" s="52"/>
      <c r="AB156" s="31"/>
      <c r="AC156" s="52"/>
      <c r="AD156" s="57"/>
      <c r="AE156" s="262"/>
      <c r="AF156" s="34"/>
      <c r="AM156" s="41"/>
      <c r="AQ156" s="41"/>
      <c r="AU156" s="41"/>
      <c r="AW156" s="412"/>
      <c r="AY156" s="41"/>
      <c r="BC156" s="41"/>
    </row>
    <row r="157" spans="1:55" hidden="1" x14ac:dyDescent="0.25">
      <c r="A157" s="37"/>
      <c r="B157" s="267"/>
      <c r="C157" s="56" t="s">
        <v>34</v>
      </c>
      <c r="O157" s="52"/>
      <c r="Q157" s="52"/>
      <c r="R157" s="52"/>
      <c r="S157" s="52"/>
      <c r="T157" s="31"/>
      <c r="U157" s="52"/>
      <c r="V157" s="52"/>
      <c r="W157" s="52"/>
      <c r="X157" s="31"/>
      <c r="Y157" s="52"/>
      <c r="Z157" s="52"/>
      <c r="AA157" s="52"/>
      <c r="AB157" s="31"/>
      <c r="AC157" s="52"/>
      <c r="AD157" s="57"/>
      <c r="AE157" s="262"/>
      <c r="AF157" s="34"/>
      <c r="AM157" s="41"/>
      <c r="AQ157" s="41"/>
      <c r="AU157" s="41"/>
      <c r="AW157" s="412"/>
      <c r="AY157" s="41"/>
      <c r="BC157" s="41"/>
    </row>
    <row r="158" spans="1:55" ht="16.5" thickBot="1" x14ac:dyDescent="0.3">
      <c r="A158" s="37"/>
      <c r="B158" s="267"/>
      <c r="C158" s="89"/>
      <c r="D158" s="89" t="s">
        <v>124</v>
      </c>
      <c r="E158" s="9"/>
      <c r="F158" s="49"/>
      <c r="H158" s="13"/>
      <c r="L158" s="57">
        <v>0</v>
      </c>
      <c r="O158" s="52"/>
      <c r="P158" s="57">
        <v>0</v>
      </c>
      <c r="Q158" s="52"/>
      <c r="R158" s="57"/>
      <c r="S158" s="52"/>
      <c r="T158" s="58">
        <v>0</v>
      </c>
      <c r="U158" s="52"/>
      <c r="V158" s="57">
        <v>0</v>
      </c>
      <c r="W158" s="52"/>
      <c r="X158" s="58">
        <v>0</v>
      </c>
      <c r="Y158" s="52"/>
      <c r="Z158" s="57">
        <v>0</v>
      </c>
      <c r="AA158" s="57"/>
      <c r="AB158" s="58">
        <v>0</v>
      </c>
      <c r="AC158" s="52"/>
      <c r="AD158" s="57"/>
      <c r="AE158" s="268"/>
      <c r="AF158" s="58">
        <f t="shared" ref="AF158:AF163" si="11">L158+P158+T158+X158+AB158</f>
        <v>0</v>
      </c>
      <c r="AM158" s="41"/>
      <c r="AQ158" s="41"/>
      <c r="AU158" s="41"/>
      <c r="AW158" s="412"/>
      <c r="AY158" s="41"/>
      <c r="BC158" s="41"/>
    </row>
    <row r="159" spans="1:55" hidden="1" x14ac:dyDescent="0.25">
      <c r="A159" s="37"/>
      <c r="B159" s="267"/>
      <c r="E159" s="9"/>
      <c r="L159" s="57">
        <v>0</v>
      </c>
      <c r="O159" s="52"/>
      <c r="P159" s="57">
        <v>0</v>
      </c>
      <c r="Q159" s="52"/>
      <c r="R159" s="57"/>
      <c r="S159" s="52"/>
      <c r="T159" s="58">
        <v>0</v>
      </c>
      <c r="U159" s="52"/>
      <c r="V159" s="57">
        <v>0</v>
      </c>
      <c r="W159" s="52"/>
      <c r="X159" s="58">
        <v>0</v>
      </c>
      <c r="Y159" s="52"/>
      <c r="Z159" s="57">
        <v>0</v>
      </c>
      <c r="AA159" s="57"/>
      <c r="AB159" s="58">
        <v>0</v>
      </c>
      <c r="AC159" s="52"/>
      <c r="AD159" s="57"/>
      <c r="AE159" s="268"/>
      <c r="AF159" s="58">
        <f t="shared" si="11"/>
        <v>0</v>
      </c>
      <c r="AM159" s="41"/>
      <c r="AQ159" s="41"/>
      <c r="AU159" s="41"/>
      <c r="AW159" s="412"/>
      <c r="AY159" s="41"/>
      <c r="BC159" s="41"/>
    </row>
    <row r="160" spans="1:55" hidden="1" x14ac:dyDescent="0.25">
      <c r="A160" s="37"/>
      <c r="B160" s="267"/>
      <c r="L160" s="57">
        <v>0</v>
      </c>
      <c r="O160" s="52"/>
      <c r="P160" s="57">
        <v>0</v>
      </c>
      <c r="Q160" s="52"/>
      <c r="R160" s="57"/>
      <c r="S160" s="52"/>
      <c r="T160" s="58">
        <v>0</v>
      </c>
      <c r="U160" s="52"/>
      <c r="V160" s="57">
        <v>0</v>
      </c>
      <c r="W160" s="52"/>
      <c r="X160" s="58">
        <v>0</v>
      </c>
      <c r="Y160" s="52"/>
      <c r="Z160" s="57">
        <v>0</v>
      </c>
      <c r="AA160" s="57"/>
      <c r="AB160" s="58">
        <v>0</v>
      </c>
      <c r="AC160" s="52"/>
      <c r="AD160" s="57"/>
      <c r="AE160" s="268"/>
      <c r="AF160" s="58">
        <f t="shared" si="11"/>
        <v>0</v>
      </c>
      <c r="AM160" s="41"/>
      <c r="AQ160" s="41"/>
      <c r="AU160" s="41"/>
      <c r="AW160" s="412"/>
      <c r="AY160" s="41"/>
      <c r="BC160" s="41"/>
    </row>
    <row r="161" spans="1:55" hidden="1" x14ac:dyDescent="0.25">
      <c r="A161" s="37" t="s">
        <v>34</v>
      </c>
      <c r="B161" s="267"/>
      <c r="C161" s="9"/>
      <c r="D161" s="9" t="s">
        <v>72</v>
      </c>
      <c r="J161" s="57">
        <v>0</v>
      </c>
      <c r="L161" s="57">
        <v>0</v>
      </c>
      <c r="N161" s="57">
        <v>0</v>
      </c>
      <c r="O161" s="52"/>
      <c r="P161" s="57">
        <v>0</v>
      </c>
      <c r="Q161" s="52"/>
      <c r="R161" s="57">
        <v>0</v>
      </c>
      <c r="S161" s="52"/>
      <c r="T161" s="58">
        <v>0</v>
      </c>
      <c r="U161" s="52"/>
      <c r="V161" s="57">
        <v>0</v>
      </c>
      <c r="W161" s="52"/>
      <c r="X161" s="58">
        <v>0</v>
      </c>
      <c r="Y161" s="52"/>
      <c r="Z161" s="57">
        <v>0</v>
      </c>
      <c r="AA161" s="57"/>
      <c r="AB161" s="58">
        <v>0</v>
      </c>
      <c r="AC161" s="52"/>
      <c r="AD161" s="57">
        <f t="shared" ref="AD161:AD179" si="12">J161+N161+R161</f>
        <v>0</v>
      </c>
      <c r="AE161" s="268"/>
      <c r="AF161" s="58">
        <f t="shared" si="11"/>
        <v>0</v>
      </c>
      <c r="AM161" s="41"/>
      <c r="AQ161" s="41"/>
      <c r="AU161" s="41"/>
      <c r="AW161" s="412"/>
      <c r="AY161" s="41"/>
      <c r="BC161" s="41"/>
    </row>
    <row r="162" spans="1:55" hidden="1" x14ac:dyDescent="0.25">
      <c r="A162" s="37" t="s">
        <v>34</v>
      </c>
      <c r="B162" s="267"/>
      <c r="C162" s="9"/>
      <c r="D162" s="9" t="s">
        <v>73</v>
      </c>
      <c r="E162" s="9"/>
      <c r="J162" s="57">
        <v>0</v>
      </c>
      <c r="L162" s="57">
        <v>0</v>
      </c>
      <c r="N162" s="57">
        <v>0</v>
      </c>
      <c r="O162" s="52"/>
      <c r="P162" s="57">
        <v>0</v>
      </c>
      <c r="Q162" s="52"/>
      <c r="R162" s="57">
        <v>0</v>
      </c>
      <c r="S162" s="52"/>
      <c r="T162" s="58">
        <v>0</v>
      </c>
      <c r="U162" s="52"/>
      <c r="V162" s="57">
        <v>0</v>
      </c>
      <c r="W162" s="52"/>
      <c r="X162" s="58">
        <v>0</v>
      </c>
      <c r="Y162" s="52"/>
      <c r="Z162" s="57">
        <v>0</v>
      </c>
      <c r="AA162" s="57"/>
      <c r="AB162" s="58">
        <v>0</v>
      </c>
      <c r="AC162" s="52"/>
      <c r="AD162" s="57">
        <f t="shared" si="12"/>
        <v>0</v>
      </c>
      <c r="AE162" s="268"/>
      <c r="AF162" s="58">
        <f t="shared" si="11"/>
        <v>0</v>
      </c>
      <c r="AM162" s="41"/>
      <c r="AQ162" s="41"/>
      <c r="AU162" s="41"/>
      <c r="AW162" s="412"/>
      <c r="AY162" s="41"/>
      <c r="BC162" s="41"/>
    </row>
    <row r="163" spans="1:55" hidden="1" x14ac:dyDescent="0.25">
      <c r="A163" s="37" t="s">
        <v>17</v>
      </c>
      <c r="B163" s="267"/>
      <c r="C163" s="56" t="s">
        <v>17</v>
      </c>
      <c r="E163" s="9"/>
      <c r="F163" s="119"/>
      <c r="G163" s="119"/>
      <c r="H163" s="18"/>
      <c r="I163" s="18"/>
      <c r="J163" s="57">
        <v>0</v>
      </c>
      <c r="L163" s="57">
        <v>0</v>
      </c>
      <c r="N163" s="57">
        <v>0</v>
      </c>
      <c r="O163" s="52"/>
      <c r="P163" s="57">
        <v>0</v>
      </c>
      <c r="Q163" s="52"/>
      <c r="R163" s="57">
        <v>0</v>
      </c>
      <c r="S163" s="52"/>
      <c r="T163" s="58">
        <v>0</v>
      </c>
      <c r="U163" s="52"/>
      <c r="V163" s="57">
        <v>0</v>
      </c>
      <c r="W163" s="52"/>
      <c r="X163" s="58">
        <v>0</v>
      </c>
      <c r="Y163" s="52"/>
      <c r="Z163" s="57">
        <v>0</v>
      </c>
      <c r="AA163" s="52"/>
      <c r="AB163" s="58">
        <v>0</v>
      </c>
      <c r="AC163" s="52"/>
      <c r="AD163" s="57">
        <f t="shared" si="12"/>
        <v>0</v>
      </c>
      <c r="AE163" s="268"/>
      <c r="AF163" s="58">
        <f t="shared" si="11"/>
        <v>0</v>
      </c>
      <c r="AM163" s="41"/>
      <c r="AQ163" s="41"/>
      <c r="AU163" s="41"/>
      <c r="AW163" s="412"/>
      <c r="AY163" s="41"/>
      <c r="BC163" s="41"/>
    </row>
    <row r="164" spans="1:55" hidden="1" x14ac:dyDescent="0.25">
      <c r="A164" s="37"/>
      <c r="B164" s="267"/>
      <c r="C164" s="56" t="s">
        <v>18</v>
      </c>
      <c r="E164" s="9"/>
      <c r="G164" s="56"/>
      <c r="H164" s="56"/>
      <c r="O164" s="52"/>
      <c r="Q164" s="52"/>
      <c r="R164" s="57"/>
      <c r="S164" s="52"/>
      <c r="T164" s="58"/>
      <c r="U164" s="52"/>
      <c r="V164" s="57"/>
      <c r="W164" s="52"/>
      <c r="X164" s="58"/>
      <c r="Y164" s="52"/>
      <c r="Z164" s="57"/>
      <c r="AA164" s="57"/>
      <c r="AB164" s="58"/>
      <c r="AC164" s="52"/>
      <c r="AD164" s="57">
        <f t="shared" si="12"/>
        <v>0</v>
      </c>
      <c r="AE164" s="268"/>
      <c r="AF164" s="58"/>
      <c r="AM164" s="41"/>
      <c r="AQ164" s="41"/>
      <c r="AU164" s="41"/>
      <c r="AW164" s="412"/>
      <c r="AY164" s="41"/>
      <c r="BC164" s="41"/>
    </row>
    <row r="165" spans="1:55" hidden="1" x14ac:dyDescent="0.25">
      <c r="A165" s="37" t="s">
        <v>95</v>
      </c>
      <c r="B165" s="267"/>
      <c r="C165" s="9"/>
      <c r="D165" s="56" t="s">
        <v>71</v>
      </c>
      <c r="E165" s="9"/>
      <c r="G165" s="9"/>
      <c r="H165" s="56"/>
      <c r="J165" s="57">
        <v>0</v>
      </c>
      <c r="L165" s="57">
        <v>0</v>
      </c>
      <c r="N165" s="57">
        <v>0</v>
      </c>
      <c r="O165" s="52"/>
      <c r="P165" s="57">
        <v>0</v>
      </c>
      <c r="Q165" s="52"/>
      <c r="R165" s="57">
        <v>0</v>
      </c>
      <c r="S165" s="52"/>
      <c r="T165" s="58">
        <v>0</v>
      </c>
      <c r="U165" s="52"/>
      <c r="V165" s="57">
        <v>0</v>
      </c>
      <c r="W165" s="52"/>
      <c r="X165" s="58">
        <v>0</v>
      </c>
      <c r="Y165" s="52"/>
      <c r="Z165" s="57">
        <v>0</v>
      </c>
      <c r="AA165" s="57"/>
      <c r="AB165" s="58">
        <v>0</v>
      </c>
      <c r="AC165" s="52"/>
      <c r="AD165" s="57">
        <f t="shared" si="12"/>
        <v>0</v>
      </c>
      <c r="AE165" s="268"/>
      <c r="AF165" s="58">
        <f>L165+P165+T165+X165+AB165</f>
        <v>0</v>
      </c>
      <c r="AM165" s="41"/>
      <c r="AQ165" s="41"/>
      <c r="AU165" s="41"/>
      <c r="AW165" s="412"/>
      <c r="AY165" s="41"/>
      <c r="BC165" s="41"/>
    </row>
    <row r="166" spans="1:55" hidden="1" x14ac:dyDescent="0.25">
      <c r="A166" s="37" t="s">
        <v>92</v>
      </c>
      <c r="B166" s="267"/>
      <c r="C166" s="9" t="s">
        <v>92</v>
      </c>
      <c r="E166" s="9"/>
      <c r="J166" s="57">
        <v>0</v>
      </c>
      <c r="L166" s="57">
        <v>0</v>
      </c>
      <c r="N166" s="57">
        <v>0</v>
      </c>
      <c r="O166" s="52"/>
      <c r="P166" s="57">
        <v>0</v>
      </c>
      <c r="Q166" s="52"/>
      <c r="R166" s="57">
        <v>0</v>
      </c>
      <c r="S166" s="52"/>
      <c r="T166" s="58">
        <v>0</v>
      </c>
      <c r="U166" s="52"/>
      <c r="V166" s="57">
        <v>0</v>
      </c>
      <c r="W166" s="52"/>
      <c r="X166" s="58">
        <v>0</v>
      </c>
      <c r="Y166" s="52"/>
      <c r="Z166" s="57">
        <v>0</v>
      </c>
      <c r="AA166" s="57"/>
      <c r="AB166" s="58">
        <v>0</v>
      </c>
      <c r="AC166" s="52"/>
      <c r="AD166" s="57">
        <f t="shared" si="12"/>
        <v>0</v>
      </c>
      <c r="AE166" s="268"/>
      <c r="AF166" s="58">
        <f>L166+P166+T166+X166+AB166</f>
        <v>0</v>
      </c>
      <c r="AM166" s="41"/>
      <c r="AQ166" s="41"/>
      <c r="AU166" s="41"/>
      <c r="AW166" s="412"/>
      <c r="AY166" s="41"/>
      <c r="BC166" s="41"/>
    </row>
    <row r="167" spans="1:55" hidden="1" outlineLevel="1" x14ac:dyDescent="0.25">
      <c r="A167" s="37" t="s">
        <v>86</v>
      </c>
      <c r="B167" s="267"/>
      <c r="C167" s="56" t="s">
        <v>30</v>
      </c>
      <c r="E167" s="9"/>
      <c r="O167" s="57"/>
      <c r="Q167" s="52"/>
      <c r="R167" s="57"/>
      <c r="S167" s="57"/>
      <c r="T167" s="58"/>
      <c r="U167" s="52"/>
      <c r="V167" s="57"/>
      <c r="W167" s="57"/>
      <c r="X167" s="58"/>
      <c r="Y167" s="52"/>
      <c r="Z167" s="57"/>
      <c r="AA167" s="57"/>
      <c r="AB167" s="58"/>
      <c r="AC167" s="52"/>
      <c r="AD167" s="57">
        <f t="shared" si="12"/>
        <v>0</v>
      </c>
      <c r="AE167" s="268"/>
      <c r="AF167" s="58"/>
      <c r="AM167" s="41"/>
      <c r="AQ167" s="41"/>
      <c r="AU167" s="41"/>
      <c r="AW167" s="412"/>
      <c r="AY167" s="41"/>
      <c r="BC167" s="41"/>
    </row>
    <row r="168" spans="1:55" hidden="1" outlineLevel="1" x14ac:dyDescent="0.25">
      <c r="A168" s="37" t="s">
        <v>86</v>
      </c>
      <c r="B168" s="267"/>
      <c r="D168" s="56" t="s">
        <v>74</v>
      </c>
      <c r="F168" s="406" t="s">
        <v>32</v>
      </c>
      <c r="J168" s="57">
        <v>0</v>
      </c>
      <c r="L168" s="57">
        <v>0</v>
      </c>
      <c r="N168" s="57">
        <v>0</v>
      </c>
      <c r="O168" s="52"/>
      <c r="P168" s="57">
        <v>0</v>
      </c>
      <c r="Q168" s="52"/>
      <c r="R168" s="57">
        <v>0</v>
      </c>
      <c r="S168" s="52"/>
      <c r="T168" s="58">
        <v>0</v>
      </c>
      <c r="U168" s="52"/>
      <c r="V168" s="57">
        <v>0</v>
      </c>
      <c r="W168" s="52"/>
      <c r="X168" s="58">
        <v>0</v>
      </c>
      <c r="Y168" s="52"/>
      <c r="Z168" s="57">
        <v>0</v>
      </c>
      <c r="AA168" s="57"/>
      <c r="AB168" s="58">
        <v>0</v>
      </c>
      <c r="AC168" s="52"/>
      <c r="AD168" s="57">
        <f t="shared" si="12"/>
        <v>0</v>
      </c>
      <c r="AE168" s="268"/>
      <c r="AF168" s="58">
        <f t="shared" ref="AF168:AF173" si="13">L168+P168+T168+X168+AB168</f>
        <v>0</v>
      </c>
      <c r="AL168" s="49"/>
      <c r="AM168" s="41"/>
      <c r="AQ168" s="41"/>
      <c r="AU168" s="41"/>
      <c r="AW168" s="412"/>
      <c r="AY168" s="41"/>
      <c r="BC168" s="41"/>
    </row>
    <row r="169" spans="1:55" hidden="1" outlineLevel="1" x14ac:dyDescent="0.25">
      <c r="A169" s="37" t="s">
        <v>86</v>
      </c>
      <c r="B169" s="267"/>
      <c r="F169" s="406" t="s">
        <v>85</v>
      </c>
      <c r="G169" s="406"/>
      <c r="J169" s="57">
        <v>0</v>
      </c>
      <c r="L169" s="57">
        <v>0</v>
      </c>
      <c r="N169" s="57">
        <v>0</v>
      </c>
      <c r="O169" s="52"/>
      <c r="P169" s="57">
        <v>0</v>
      </c>
      <c r="Q169" s="52"/>
      <c r="R169" s="57">
        <v>0</v>
      </c>
      <c r="S169" s="52"/>
      <c r="T169" s="58">
        <v>0</v>
      </c>
      <c r="U169" s="52"/>
      <c r="V169" s="57">
        <v>0</v>
      </c>
      <c r="W169" s="52"/>
      <c r="X169" s="58">
        <v>0</v>
      </c>
      <c r="Y169" s="52"/>
      <c r="Z169" s="57">
        <v>0</v>
      </c>
      <c r="AA169" s="57"/>
      <c r="AB169" s="58">
        <v>0</v>
      </c>
      <c r="AC169" s="52"/>
      <c r="AD169" s="57">
        <f t="shared" si="12"/>
        <v>0</v>
      </c>
      <c r="AE169" s="268"/>
      <c r="AF169" s="58">
        <f t="shared" si="13"/>
        <v>0</v>
      </c>
      <c r="AM169" s="41"/>
      <c r="AQ169" s="41"/>
      <c r="AU169" s="41"/>
      <c r="AW169" s="412"/>
      <c r="AY169" s="41"/>
      <c r="BC169" s="41"/>
    </row>
    <row r="170" spans="1:55" hidden="1" outlineLevel="1" x14ac:dyDescent="0.25">
      <c r="A170" s="37" t="s">
        <v>86</v>
      </c>
      <c r="B170" s="267"/>
      <c r="D170" s="56" t="s">
        <v>75</v>
      </c>
      <c r="F170" s="406" t="s">
        <v>32</v>
      </c>
      <c r="G170" s="406"/>
      <c r="J170" s="57">
        <v>0</v>
      </c>
      <c r="L170" s="57">
        <v>0</v>
      </c>
      <c r="N170" s="57">
        <v>0</v>
      </c>
      <c r="O170" s="52"/>
      <c r="P170" s="57">
        <v>0</v>
      </c>
      <c r="Q170" s="52"/>
      <c r="R170" s="57">
        <v>0</v>
      </c>
      <c r="S170" s="52"/>
      <c r="T170" s="58">
        <v>0</v>
      </c>
      <c r="U170" s="52"/>
      <c r="V170" s="57">
        <v>0</v>
      </c>
      <c r="W170" s="52"/>
      <c r="X170" s="58">
        <v>0</v>
      </c>
      <c r="Y170" s="52"/>
      <c r="Z170" s="57">
        <v>0</v>
      </c>
      <c r="AA170" s="57"/>
      <c r="AB170" s="58">
        <v>0</v>
      </c>
      <c r="AC170" s="52"/>
      <c r="AD170" s="57">
        <f t="shared" si="12"/>
        <v>0</v>
      </c>
      <c r="AE170" s="268"/>
      <c r="AF170" s="58">
        <f t="shared" si="13"/>
        <v>0</v>
      </c>
      <c r="AM170" s="41"/>
      <c r="AQ170" s="41"/>
      <c r="AU170" s="41"/>
      <c r="AW170" s="412"/>
      <c r="AY170" s="41"/>
      <c r="BC170" s="41"/>
    </row>
    <row r="171" spans="1:55" hidden="1" outlineLevel="1" x14ac:dyDescent="0.25">
      <c r="A171" s="37" t="s">
        <v>86</v>
      </c>
      <c r="B171" s="267"/>
      <c r="F171" s="406" t="s">
        <v>85</v>
      </c>
      <c r="G171" s="406"/>
      <c r="J171" s="57">
        <v>0</v>
      </c>
      <c r="L171" s="57">
        <v>0</v>
      </c>
      <c r="N171" s="57">
        <v>0</v>
      </c>
      <c r="O171" s="52"/>
      <c r="P171" s="57">
        <v>0</v>
      </c>
      <c r="Q171" s="52"/>
      <c r="R171" s="57">
        <v>0</v>
      </c>
      <c r="S171" s="52"/>
      <c r="T171" s="58">
        <v>0</v>
      </c>
      <c r="U171" s="52"/>
      <c r="V171" s="57">
        <v>0</v>
      </c>
      <c r="W171" s="52"/>
      <c r="X171" s="58">
        <v>0</v>
      </c>
      <c r="Y171" s="52"/>
      <c r="Z171" s="57">
        <v>0</v>
      </c>
      <c r="AA171" s="57"/>
      <c r="AB171" s="58">
        <v>0</v>
      </c>
      <c r="AC171" s="52"/>
      <c r="AD171" s="57">
        <f t="shared" si="12"/>
        <v>0</v>
      </c>
      <c r="AE171" s="268"/>
      <c r="AF171" s="58">
        <f t="shared" si="13"/>
        <v>0</v>
      </c>
      <c r="AM171" s="41"/>
      <c r="AQ171" s="41"/>
      <c r="AU171" s="41"/>
      <c r="AW171" s="412"/>
      <c r="AY171" s="41"/>
      <c r="BC171" s="41"/>
    </row>
    <row r="172" spans="1:55" hidden="1" outlineLevel="1" x14ac:dyDescent="0.25">
      <c r="A172" s="37" t="s">
        <v>86</v>
      </c>
      <c r="B172" s="267"/>
      <c r="D172" s="56" t="s">
        <v>48</v>
      </c>
      <c r="F172" s="406" t="s">
        <v>32</v>
      </c>
      <c r="G172" s="406"/>
      <c r="J172" s="57">
        <v>0</v>
      </c>
      <c r="L172" s="57">
        <v>0</v>
      </c>
      <c r="N172" s="57">
        <v>0</v>
      </c>
      <c r="O172" s="57"/>
      <c r="P172" s="57">
        <v>0</v>
      </c>
      <c r="Q172" s="52"/>
      <c r="R172" s="57">
        <v>0</v>
      </c>
      <c r="S172" s="57"/>
      <c r="T172" s="58">
        <v>0</v>
      </c>
      <c r="U172" s="52"/>
      <c r="V172" s="57">
        <v>0</v>
      </c>
      <c r="W172" s="57"/>
      <c r="X172" s="58">
        <v>0</v>
      </c>
      <c r="Y172" s="52"/>
      <c r="Z172" s="57">
        <v>0</v>
      </c>
      <c r="AA172" s="57"/>
      <c r="AB172" s="58">
        <v>0</v>
      </c>
      <c r="AC172" s="52"/>
      <c r="AD172" s="57">
        <f t="shared" si="12"/>
        <v>0</v>
      </c>
      <c r="AE172" s="268"/>
      <c r="AF172" s="58">
        <f t="shared" si="13"/>
        <v>0</v>
      </c>
      <c r="AM172" s="41"/>
      <c r="AQ172" s="41"/>
      <c r="AU172" s="41"/>
      <c r="AW172" s="412"/>
      <c r="AY172" s="41"/>
      <c r="BC172" s="41"/>
    </row>
    <row r="173" spans="1:55" hidden="1" outlineLevel="1" x14ac:dyDescent="0.25">
      <c r="A173" s="37" t="s">
        <v>86</v>
      </c>
      <c r="B173" s="267"/>
      <c r="F173" s="406" t="s">
        <v>85</v>
      </c>
      <c r="G173" s="406"/>
      <c r="J173" s="57">
        <v>0</v>
      </c>
      <c r="L173" s="57">
        <v>0</v>
      </c>
      <c r="N173" s="57">
        <v>0</v>
      </c>
      <c r="O173" s="57"/>
      <c r="P173" s="57">
        <v>0</v>
      </c>
      <c r="Q173" s="52"/>
      <c r="R173" s="57">
        <v>0</v>
      </c>
      <c r="S173" s="57"/>
      <c r="T173" s="58">
        <v>0</v>
      </c>
      <c r="U173" s="52"/>
      <c r="V173" s="57">
        <v>0</v>
      </c>
      <c r="W173" s="57"/>
      <c r="X173" s="58">
        <v>0</v>
      </c>
      <c r="Y173" s="52"/>
      <c r="Z173" s="57">
        <v>0</v>
      </c>
      <c r="AA173" s="57"/>
      <c r="AB173" s="58">
        <v>0</v>
      </c>
      <c r="AC173" s="52"/>
      <c r="AD173" s="57">
        <f t="shared" si="12"/>
        <v>0</v>
      </c>
      <c r="AE173" s="268"/>
      <c r="AF173" s="58">
        <f t="shared" si="13"/>
        <v>0</v>
      </c>
      <c r="AM173" s="41"/>
      <c r="AQ173" s="41"/>
      <c r="AU173" s="41"/>
      <c r="AW173" s="412"/>
      <c r="AY173" s="41"/>
      <c r="BC173" s="41"/>
    </row>
    <row r="174" spans="1:55" hidden="1" x14ac:dyDescent="0.25">
      <c r="A174" s="37"/>
      <c r="B174" s="267"/>
      <c r="C174" s="56" t="s">
        <v>8</v>
      </c>
      <c r="F174" s="119"/>
      <c r="G174" s="119"/>
      <c r="H174" s="18"/>
      <c r="I174" s="18"/>
      <c r="O174" s="52"/>
      <c r="Q174" s="52"/>
      <c r="R174" s="57"/>
      <c r="S174" s="52"/>
      <c r="T174" s="58"/>
      <c r="U174" s="52"/>
      <c r="V174" s="57"/>
      <c r="W174" s="52"/>
      <c r="X174" s="58"/>
      <c r="Y174" s="52"/>
      <c r="Z174" s="57"/>
      <c r="AA174" s="52"/>
      <c r="AB174" s="58"/>
      <c r="AC174" s="52"/>
      <c r="AD174" s="57">
        <f t="shared" si="12"/>
        <v>0</v>
      </c>
      <c r="AE174" s="268"/>
      <c r="AF174" s="58"/>
      <c r="AM174" s="41"/>
      <c r="AQ174" s="41"/>
      <c r="AU174" s="41"/>
      <c r="AW174" s="412"/>
      <c r="AY174" s="41"/>
      <c r="BC174" s="41"/>
    </row>
    <row r="175" spans="1:55" hidden="1" outlineLevel="1" x14ac:dyDescent="0.25">
      <c r="A175" s="37" t="s">
        <v>8</v>
      </c>
      <c r="B175" s="267"/>
      <c r="D175" s="56" t="s">
        <v>77</v>
      </c>
      <c r="F175" s="119"/>
      <c r="G175" s="119"/>
      <c r="H175" s="18"/>
      <c r="I175" s="18"/>
      <c r="J175" s="57">
        <v>0</v>
      </c>
      <c r="L175" s="57">
        <v>0</v>
      </c>
      <c r="N175" s="57">
        <v>0</v>
      </c>
      <c r="O175" s="52"/>
      <c r="P175" s="57">
        <v>0</v>
      </c>
      <c r="Q175" s="52"/>
      <c r="R175" s="57">
        <v>0</v>
      </c>
      <c r="S175" s="52"/>
      <c r="T175" s="58">
        <v>0</v>
      </c>
      <c r="U175" s="52"/>
      <c r="V175" s="57">
        <v>0</v>
      </c>
      <c r="W175" s="52"/>
      <c r="X175" s="58">
        <v>0</v>
      </c>
      <c r="Y175" s="52"/>
      <c r="Z175" s="57">
        <v>0</v>
      </c>
      <c r="AA175" s="52"/>
      <c r="AB175" s="58">
        <v>0</v>
      </c>
      <c r="AC175" s="52"/>
      <c r="AD175" s="57">
        <f t="shared" si="12"/>
        <v>0</v>
      </c>
      <c r="AE175" s="268"/>
      <c r="AF175" s="58">
        <f t="shared" ref="AF175:AF182" si="14">L175+P175+T175+X175+AB175</f>
        <v>0</v>
      </c>
      <c r="AM175" s="41"/>
      <c r="AQ175" s="41"/>
      <c r="AU175" s="41"/>
      <c r="AW175" s="412"/>
      <c r="AY175" s="41"/>
      <c r="BC175" s="41"/>
    </row>
    <row r="176" spans="1:55" hidden="1" outlineLevel="1" x14ac:dyDescent="0.25">
      <c r="A176" s="37" t="s">
        <v>8</v>
      </c>
      <c r="B176" s="267"/>
      <c r="C176" s="9"/>
      <c r="D176" s="56" t="s">
        <v>39</v>
      </c>
      <c r="J176" s="57">
        <v>0</v>
      </c>
      <c r="L176" s="57">
        <v>0</v>
      </c>
      <c r="N176" s="57">
        <v>0</v>
      </c>
      <c r="O176" s="52"/>
      <c r="P176" s="57">
        <v>0</v>
      </c>
      <c r="Q176" s="52"/>
      <c r="R176" s="57">
        <v>0</v>
      </c>
      <c r="S176" s="52"/>
      <c r="T176" s="58">
        <v>0</v>
      </c>
      <c r="U176" s="52"/>
      <c r="V176" s="57">
        <v>0</v>
      </c>
      <c r="W176" s="52"/>
      <c r="X176" s="58">
        <v>0</v>
      </c>
      <c r="Y176" s="52"/>
      <c r="Z176" s="57">
        <v>0</v>
      </c>
      <c r="AA176" s="57"/>
      <c r="AB176" s="58">
        <v>0</v>
      </c>
      <c r="AC176" s="52"/>
      <c r="AD176" s="57">
        <f t="shared" si="12"/>
        <v>0</v>
      </c>
      <c r="AE176" s="268"/>
      <c r="AF176" s="58">
        <f t="shared" si="14"/>
        <v>0</v>
      </c>
      <c r="AM176" s="41"/>
      <c r="AQ176" s="41"/>
      <c r="AU176" s="41"/>
      <c r="AW176" s="412"/>
      <c r="AY176" s="41"/>
      <c r="BC176" s="41"/>
    </row>
    <row r="177" spans="1:55" hidden="1" outlineLevel="1" x14ac:dyDescent="0.25">
      <c r="A177" s="37" t="s">
        <v>8</v>
      </c>
      <c r="B177" s="267"/>
      <c r="C177" s="9"/>
      <c r="D177" s="56" t="s">
        <v>76</v>
      </c>
      <c r="J177" s="57">
        <v>0</v>
      </c>
      <c r="L177" s="57">
        <v>0</v>
      </c>
      <c r="N177" s="57">
        <v>0</v>
      </c>
      <c r="O177" s="52"/>
      <c r="P177" s="57">
        <v>0</v>
      </c>
      <c r="Q177" s="52"/>
      <c r="R177" s="57">
        <v>0</v>
      </c>
      <c r="S177" s="52"/>
      <c r="T177" s="58">
        <v>0</v>
      </c>
      <c r="U177" s="52"/>
      <c r="V177" s="57">
        <v>0</v>
      </c>
      <c r="W177" s="52"/>
      <c r="X177" s="58">
        <v>0</v>
      </c>
      <c r="Y177" s="52"/>
      <c r="Z177" s="57">
        <v>0</v>
      </c>
      <c r="AA177" s="57"/>
      <c r="AB177" s="58">
        <v>0</v>
      </c>
      <c r="AC177" s="52"/>
      <c r="AD177" s="57">
        <f t="shared" si="12"/>
        <v>0</v>
      </c>
      <c r="AE177" s="268"/>
      <c r="AF177" s="58">
        <f t="shared" si="14"/>
        <v>0</v>
      </c>
      <c r="AM177" s="41"/>
      <c r="AQ177" s="41"/>
      <c r="AU177" s="41"/>
      <c r="AW177" s="412"/>
      <c r="AY177" s="41"/>
      <c r="BC177" s="41"/>
    </row>
    <row r="178" spans="1:55" hidden="1" outlineLevel="1" x14ac:dyDescent="0.25">
      <c r="A178" s="37" t="s">
        <v>8</v>
      </c>
      <c r="B178" s="264"/>
      <c r="C178" s="9"/>
      <c r="D178" s="9" t="s">
        <v>80</v>
      </c>
      <c r="E178" s="9"/>
      <c r="H178" s="9"/>
      <c r="I178" s="9"/>
      <c r="J178" s="57">
        <v>0</v>
      </c>
      <c r="L178" s="57">
        <v>0</v>
      </c>
      <c r="N178" s="57">
        <v>0</v>
      </c>
      <c r="O178" s="52"/>
      <c r="P178" s="57">
        <v>0</v>
      </c>
      <c r="Q178" s="52"/>
      <c r="R178" s="57">
        <v>0</v>
      </c>
      <c r="S178" s="52"/>
      <c r="T178" s="58">
        <v>0</v>
      </c>
      <c r="U178" s="52"/>
      <c r="V178" s="57">
        <v>0</v>
      </c>
      <c r="W178" s="52"/>
      <c r="X178" s="58">
        <v>0</v>
      </c>
      <c r="Y178" s="52"/>
      <c r="Z178" s="57">
        <v>0</v>
      </c>
      <c r="AA178" s="57"/>
      <c r="AB178" s="58">
        <v>0</v>
      </c>
      <c r="AC178" s="52"/>
      <c r="AD178" s="57">
        <f t="shared" si="12"/>
        <v>0</v>
      </c>
      <c r="AE178" s="268"/>
      <c r="AF178" s="58">
        <f t="shared" si="14"/>
        <v>0</v>
      </c>
      <c r="AH178" s="52"/>
      <c r="AM178" s="41"/>
      <c r="AQ178" s="41"/>
      <c r="AU178" s="41"/>
      <c r="AW178" s="412"/>
      <c r="AY178" s="41"/>
      <c r="BC178" s="41"/>
    </row>
    <row r="179" spans="1:55" hidden="1" outlineLevel="1" x14ac:dyDescent="0.25">
      <c r="A179" s="37" t="s">
        <v>8</v>
      </c>
      <c r="B179" s="264"/>
      <c r="C179" s="9"/>
      <c r="D179" s="9" t="s">
        <v>103</v>
      </c>
      <c r="E179" s="9"/>
      <c r="H179" s="9"/>
      <c r="I179" s="9"/>
      <c r="J179" s="57">
        <v>0</v>
      </c>
      <c r="L179" s="57">
        <v>0</v>
      </c>
      <c r="N179" s="57">
        <v>0</v>
      </c>
      <c r="O179" s="52"/>
      <c r="P179" s="57">
        <v>0</v>
      </c>
      <c r="Q179" s="52"/>
      <c r="R179" s="57">
        <v>0</v>
      </c>
      <c r="S179" s="52"/>
      <c r="T179" s="58">
        <v>0</v>
      </c>
      <c r="U179" s="52"/>
      <c r="V179" s="57">
        <v>0</v>
      </c>
      <c r="W179" s="52"/>
      <c r="X179" s="58">
        <v>0</v>
      </c>
      <c r="Y179" s="52"/>
      <c r="Z179" s="57">
        <v>0</v>
      </c>
      <c r="AA179" s="57"/>
      <c r="AB179" s="58">
        <v>0</v>
      </c>
      <c r="AC179" s="52"/>
      <c r="AD179" s="57">
        <f t="shared" si="12"/>
        <v>0</v>
      </c>
      <c r="AE179" s="268"/>
      <c r="AF179" s="58">
        <f t="shared" si="14"/>
        <v>0</v>
      </c>
      <c r="AH179" s="52"/>
      <c r="AM179" s="41"/>
      <c r="AQ179" s="41"/>
      <c r="AU179" s="41"/>
      <c r="AW179" s="412"/>
      <c r="AY179" s="41"/>
      <c r="BC179" s="41"/>
    </row>
    <row r="180" spans="1:55" ht="16.5" hidden="1" outlineLevel="1" thickBot="1" x14ac:dyDescent="0.3">
      <c r="A180" s="37"/>
      <c r="B180" s="264"/>
      <c r="C180" s="9"/>
      <c r="D180" s="56" t="s">
        <v>43</v>
      </c>
      <c r="E180" s="9"/>
      <c r="F180" s="88"/>
      <c r="H180" s="407"/>
      <c r="I180" s="9"/>
      <c r="J180" s="57">
        <f>Estimation!J40</f>
        <v>0</v>
      </c>
      <c r="N180" s="57">
        <f>Estimation!N40</f>
        <v>0</v>
      </c>
      <c r="O180" s="52"/>
      <c r="Q180" s="52"/>
      <c r="R180" s="57">
        <f>Estimation!R40</f>
        <v>0</v>
      </c>
      <c r="S180" s="52"/>
      <c r="T180" s="57"/>
      <c r="U180" s="52"/>
      <c r="V180" s="57"/>
      <c r="W180" s="52"/>
      <c r="X180" s="57"/>
      <c r="Y180" s="52"/>
      <c r="Z180" s="57"/>
      <c r="AA180" s="57"/>
      <c r="AB180" s="57"/>
      <c r="AC180" s="52"/>
      <c r="AD180" s="57">
        <f>Estimation!AD40</f>
        <v>0</v>
      </c>
      <c r="AE180" s="268"/>
      <c r="AF180" s="58"/>
      <c r="AH180" s="152" t="s">
        <v>160</v>
      </c>
      <c r="AM180" s="41"/>
      <c r="AQ180" s="41"/>
      <c r="AU180" s="41"/>
      <c r="AW180" s="412"/>
      <c r="AY180" s="41"/>
      <c r="BC180" s="41"/>
    </row>
    <row r="181" spans="1:55" hidden="1" outlineLevel="1" x14ac:dyDescent="0.25">
      <c r="A181" s="37"/>
      <c r="B181" s="264"/>
      <c r="C181" s="9"/>
      <c r="D181" s="9" t="s">
        <v>115</v>
      </c>
      <c r="E181" s="9"/>
      <c r="F181" s="88"/>
      <c r="H181" s="407"/>
      <c r="I181" s="9"/>
      <c r="J181" s="57">
        <f>Estimation!J41</f>
        <v>0</v>
      </c>
      <c r="N181" s="57">
        <f>Estimation!N41</f>
        <v>0</v>
      </c>
      <c r="O181" s="52"/>
      <c r="Q181" s="52"/>
      <c r="R181" s="57">
        <f>Estimation!R41</f>
        <v>0</v>
      </c>
      <c r="S181" s="52"/>
      <c r="T181" s="57"/>
      <c r="U181" s="52"/>
      <c r="V181" s="57"/>
      <c r="W181" s="52"/>
      <c r="X181" s="57"/>
      <c r="Y181" s="52"/>
      <c r="Z181" s="57"/>
      <c r="AA181" s="57"/>
      <c r="AB181" s="57"/>
      <c r="AC181" s="52"/>
      <c r="AD181" s="57">
        <f>Estimation!AD41</f>
        <v>0</v>
      </c>
      <c r="AE181" s="268"/>
      <c r="AF181" s="58"/>
      <c r="AH181" s="152" t="s">
        <v>160</v>
      </c>
      <c r="AM181" s="41"/>
      <c r="AQ181" s="41"/>
      <c r="AU181" s="41"/>
      <c r="AW181" s="412"/>
      <c r="AY181" s="41"/>
      <c r="BC181" s="41"/>
    </row>
    <row r="182" spans="1:55" hidden="1" x14ac:dyDescent="0.25">
      <c r="A182" s="37"/>
      <c r="B182" s="267"/>
      <c r="D182" s="9" t="s">
        <v>114</v>
      </c>
      <c r="E182" s="74"/>
      <c r="F182" s="88"/>
      <c r="G182" s="88"/>
      <c r="H182" s="88"/>
      <c r="I182" s="120">
        <f>IF(AK17="Yes",F180*(1+AK13),F180)</f>
        <v>0</v>
      </c>
      <c r="J182" s="57">
        <f>Estimation!J42</f>
        <v>0</v>
      </c>
      <c r="L182" s="57">
        <v>0</v>
      </c>
      <c r="N182" s="57">
        <f>Estimation!N42</f>
        <v>0</v>
      </c>
      <c r="O182" s="57"/>
      <c r="P182" s="57">
        <v>0</v>
      </c>
      <c r="Q182" s="52"/>
      <c r="R182" s="57">
        <f>Estimation!R42</f>
        <v>0</v>
      </c>
      <c r="S182" s="57"/>
      <c r="T182" s="57">
        <v>0</v>
      </c>
      <c r="U182" s="52"/>
      <c r="V182" s="57">
        <v>0</v>
      </c>
      <c r="W182" s="57"/>
      <c r="X182" s="57">
        <v>0</v>
      </c>
      <c r="Y182" s="52"/>
      <c r="Z182" s="57">
        <f>IF($AK$16=4,0,V182*(1+$AK$13))</f>
        <v>0</v>
      </c>
      <c r="AA182" s="57"/>
      <c r="AB182" s="57">
        <v>0</v>
      </c>
      <c r="AC182" s="52"/>
      <c r="AD182" s="57">
        <f>Estimation!AD42</f>
        <v>0</v>
      </c>
      <c r="AE182" s="268"/>
      <c r="AF182" s="58">
        <f t="shared" si="14"/>
        <v>0</v>
      </c>
      <c r="AH182" s="152" t="s">
        <v>160</v>
      </c>
      <c r="AJ182" s="49" t="s">
        <v>157</v>
      </c>
      <c r="AK182" s="52"/>
      <c r="AL182" s="8"/>
      <c r="AM182" s="41"/>
      <c r="AQ182" s="41"/>
      <c r="AU182" s="41"/>
      <c r="AW182" s="412"/>
      <c r="AY182" s="41"/>
      <c r="BC182" s="41"/>
    </row>
    <row r="183" spans="1:55" hidden="1" x14ac:dyDescent="0.25">
      <c r="A183" s="37"/>
      <c r="B183" s="96"/>
      <c r="E183" s="253"/>
      <c r="F183" s="408" t="s">
        <v>159</v>
      </c>
      <c r="H183" s="394"/>
      <c r="I183" s="18"/>
      <c r="J183" s="237">
        <f>Estimation!J43</f>
        <v>0</v>
      </c>
      <c r="K183" s="394"/>
      <c r="L183" s="238"/>
      <c r="M183" s="394"/>
      <c r="N183" s="237">
        <f>Estimation!N43</f>
        <v>0</v>
      </c>
      <c r="O183" s="404"/>
      <c r="P183" s="238"/>
      <c r="Q183" s="404"/>
      <c r="R183" s="239">
        <f>Estimation!R43</f>
        <v>0</v>
      </c>
      <c r="S183" s="404"/>
      <c r="T183" s="240"/>
      <c r="U183" s="404"/>
      <c r="V183" s="239"/>
      <c r="W183" s="404"/>
      <c r="X183" s="240"/>
      <c r="Y183" s="404"/>
      <c r="Z183" s="239"/>
      <c r="AA183" s="404"/>
      <c r="AB183" s="240"/>
      <c r="AC183" s="404"/>
      <c r="AD183" s="237">
        <f>Estimation!AD43</f>
        <v>0</v>
      </c>
      <c r="AE183" s="262"/>
      <c r="AF183" s="35"/>
      <c r="AW183" s="412"/>
    </row>
    <row r="184" spans="1:55" ht="16.5" hidden="1" thickBot="1" x14ac:dyDescent="0.3">
      <c r="A184" s="37"/>
      <c r="B184" s="96"/>
      <c r="E184" s="74"/>
      <c r="F184" s="408"/>
      <c r="H184" s="394"/>
      <c r="I184" s="18"/>
      <c r="J184" s="394"/>
      <c r="K184" s="394"/>
      <c r="L184" s="405"/>
      <c r="M184" s="394"/>
      <c r="N184" s="394"/>
      <c r="O184" s="404"/>
      <c r="P184" s="405"/>
      <c r="Q184" s="404"/>
      <c r="R184" s="404"/>
      <c r="S184" s="404"/>
      <c r="T184" s="409"/>
      <c r="U184" s="404"/>
      <c r="V184" s="404"/>
      <c r="W184" s="404"/>
      <c r="X184" s="409"/>
      <c r="Y184" s="404"/>
      <c r="Z184" s="404"/>
      <c r="AA184" s="404"/>
      <c r="AB184" s="409"/>
      <c r="AC184" s="404"/>
      <c r="AD184" s="394"/>
      <c r="AE184" s="262"/>
      <c r="AF184" s="34"/>
      <c r="AW184" s="412"/>
    </row>
    <row r="185" spans="1:55" x14ac:dyDescent="0.25">
      <c r="A185" s="37"/>
      <c r="B185" s="96"/>
      <c r="D185" s="8"/>
      <c r="H185" s="5" t="s">
        <v>165</v>
      </c>
      <c r="J185" s="5">
        <f>Estimation!J44</f>
        <v>0</v>
      </c>
      <c r="L185" s="243">
        <f>SUM(L158:L182)</f>
        <v>0</v>
      </c>
      <c r="M185" s="241"/>
      <c r="N185" s="5">
        <f>Estimation!N44</f>
        <v>0</v>
      </c>
      <c r="O185" s="57"/>
      <c r="P185" s="243">
        <f>SUM(P158:P182)</f>
        <v>0</v>
      </c>
      <c r="Q185" s="242"/>
      <c r="R185" s="5">
        <f>Estimation!R44</f>
        <v>0</v>
      </c>
      <c r="S185" s="241"/>
      <c r="T185" s="243">
        <f>SUM(T158:T182)</f>
        <v>0</v>
      </c>
      <c r="U185" s="242"/>
      <c r="V185" s="241">
        <f>SUM(V157:V182)</f>
        <v>0</v>
      </c>
      <c r="W185" s="241"/>
      <c r="X185" s="243">
        <f>SUM(X158:X182)</f>
        <v>0</v>
      </c>
      <c r="Y185" s="242"/>
      <c r="Z185" s="241">
        <f>SUM(Z157:Z182)</f>
        <v>0</v>
      </c>
      <c r="AA185" s="57"/>
      <c r="AB185" s="243">
        <f>SUM(AB158:AB182)</f>
        <v>0</v>
      </c>
      <c r="AC185" s="242"/>
      <c r="AD185" s="5">
        <f>Estimation!AD44</f>
        <v>0</v>
      </c>
      <c r="AE185" s="268"/>
      <c r="AF185" s="58">
        <f>L185+P185+T185+X185+AB185</f>
        <v>0</v>
      </c>
      <c r="AH185" s="137" t="s">
        <v>145</v>
      </c>
      <c r="AW185" s="412"/>
    </row>
    <row r="186" spans="1:55" x14ac:dyDescent="0.25">
      <c r="A186" s="37"/>
      <c r="B186" s="96"/>
      <c r="H186" s="95"/>
      <c r="L186" s="58"/>
      <c r="O186" s="57"/>
      <c r="P186" s="58"/>
      <c r="Q186" s="52"/>
      <c r="R186" s="57"/>
      <c r="S186" s="57"/>
      <c r="T186" s="58"/>
      <c r="U186" s="52"/>
      <c r="V186" s="57"/>
      <c r="W186" s="57"/>
      <c r="X186" s="58"/>
      <c r="Y186" s="52"/>
      <c r="Z186" s="57"/>
      <c r="AA186" s="57"/>
      <c r="AB186" s="58"/>
      <c r="AC186" s="52"/>
      <c r="AD186" s="57"/>
      <c r="AE186" s="268"/>
      <c r="AF186" s="58"/>
      <c r="AH186" s="137"/>
      <c r="AW186" s="412"/>
    </row>
    <row r="187" spans="1:55" x14ac:dyDescent="0.25">
      <c r="A187" s="37"/>
      <c r="B187" s="96"/>
      <c r="D187" s="6" t="s">
        <v>26</v>
      </c>
      <c r="H187" s="95"/>
      <c r="L187" s="58"/>
      <c r="O187" s="57"/>
      <c r="P187" s="58"/>
      <c r="Q187" s="52"/>
      <c r="R187" s="57"/>
      <c r="S187" s="57"/>
      <c r="T187" s="58"/>
      <c r="U187" s="52"/>
      <c r="V187" s="57"/>
      <c r="W187" s="57"/>
      <c r="X187" s="58"/>
      <c r="Y187" s="52"/>
      <c r="Z187" s="57"/>
      <c r="AA187" s="57"/>
      <c r="AB187" s="58"/>
      <c r="AC187" s="52"/>
      <c r="AD187" s="57"/>
      <c r="AE187" s="268"/>
      <c r="AF187" s="58"/>
      <c r="AH187" s="137"/>
      <c r="AW187" s="412"/>
    </row>
    <row r="188" spans="1:55" x14ac:dyDescent="0.25">
      <c r="A188" s="37"/>
      <c r="B188" s="96"/>
      <c r="D188" s="56" t="str">
        <f>Estimation!D47</f>
        <v>Textbooks or other instructional supports</v>
      </c>
      <c r="H188" s="95"/>
      <c r="J188" s="57">
        <f>Estimation!J47</f>
        <v>0</v>
      </c>
      <c r="N188" s="57">
        <f>Estimation!N47</f>
        <v>0</v>
      </c>
      <c r="O188" s="57"/>
      <c r="Q188" s="52"/>
      <c r="R188" s="57">
        <f>Estimation!R47</f>
        <v>0</v>
      </c>
      <c r="S188" s="57"/>
      <c r="T188" s="57"/>
      <c r="U188" s="52"/>
      <c r="V188" s="57"/>
      <c r="W188" s="57"/>
      <c r="X188" s="57"/>
      <c r="Y188" s="52"/>
      <c r="Z188" s="57"/>
      <c r="AA188" s="57"/>
      <c r="AB188" s="57"/>
      <c r="AC188" s="52"/>
      <c r="AD188" s="57">
        <f>Estimation!AD47</f>
        <v>0</v>
      </c>
      <c r="AE188" s="268"/>
      <c r="AF188" s="58"/>
      <c r="AH188" s="137"/>
      <c r="AW188" s="412"/>
    </row>
    <row r="189" spans="1:55" x14ac:dyDescent="0.25">
      <c r="A189" s="37"/>
      <c r="B189" s="96"/>
      <c r="D189" s="56" t="str">
        <f>Estimation!D48</f>
        <v>Expendable laboratory supplies</v>
      </c>
      <c r="H189" s="95"/>
      <c r="J189" s="57">
        <f>Estimation!J48</f>
        <v>0</v>
      </c>
      <c r="N189" s="57">
        <f>Estimation!N48</f>
        <v>0</v>
      </c>
      <c r="O189" s="57"/>
      <c r="Q189" s="52"/>
      <c r="R189" s="57">
        <f>Estimation!R48</f>
        <v>0</v>
      </c>
      <c r="S189" s="57"/>
      <c r="T189" s="57"/>
      <c r="U189" s="52"/>
      <c r="V189" s="57"/>
      <c r="W189" s="57"/>
      <c r="X189" s="57"/>
      <c r="Y189" s="52"/>
      <c r="Z189" s="57"/>
      <c r="AA189" s="57"/>
      <c r="AB189" s="57"/>
      <c r="AC189" s="52"/>
      <c r="AD189" s="57">
        <f>Estimation!AD48</f>
        <v>0</v>
      </c>
      <c r="AE189" s="268"/>
      <c r="AF189" s="58"/>
      <c r="AH189" s="137"/>
      <c r="AW189" s="412"/>
    </row>
    <row r="190" spans="1:55" x14ac:dyDescent="0.25">
      <c r="A190" s="37"/>
      <c r="B190" s="96"/>
      <c r="D190" s="56" t="str">
        <f>Estimation!D49</f>
        <v>Publications (page charges for journal articles, printing of a thesis)</v>
      </c>
      <c r="H190" s="95"/>
      <c r="J190" s="57">
        <f>Estimation!J49</f>
        <v>0</v>
      </c>
      <c r="N190" s="57">
        <f>Estimation!N49</f>
        <v>0</v>
      </c>
      <c r="O190" s="57"/>
      <c r="Q190" s="52"/>
      <c r="R190" s="57">
        <f>Estimation!R49</f>
        <v>0</v>
      </c>
      <c r="S190" s="57"/>
      <c r="T190" s="57"/>
      <c r="U190" s="52"/>
      <c r="V190" s="57"/>
      <c r="W190" s="57"/>
      <c r="X190" s="57"/>
      <c r="Y190" s="52"/>
      <c r="Z190" s="57"/>
      <c r="AA190" s="57"/>
      <c r="AB190" s="57"/>
      <c r="AC190" s="52"/>
      <c r="AD190" s="57">
        <f>Estimation!AD49</f>
        <v>0</v>
      </c>
      <c r="AE190" s="268"/>
      <c r="AF190" s="58"/>
      <c r="AH190" s="137"/>
      <c r="AW190" s="412"/>
    </row>
    <row r="191" spans="1:55" ht="16.5" thickBot="1" x14ac:dyDescent="0.3">
      <c r="A191" s="37"/>
      <c r="B191" s="96"/>
      <c r="D191" s="56" t="str">
        <f>Estimation!D50</f>
        <v>Computers, software, digital devices, or services or materials</v>
      </c>
      <c r="H191" s="95"/>
      <c r="J191" s="57">
        <f>Estimation!J50</f>
        <v>0</v>
      </c>
      <c r="N191" s="57">
        <f>Estimation!N50</f>
        <v>0</v>
      </c>
      <c r="O191" s="57"/>
      <c r="Q191" s="52"/>
      <c r="R191" s="57">
        <f>Estimation!R50</f>
        <v>0</v>
      </c>
      <c r="S191" s="57"/>
      <c r="T191" s="57"/>
      <c r="U191" s="52"/>
      <c r="V191" s="57"/>
      <c r="W191" s="57"/>
      <c r="X191" s="57"/>
      <c r="Y191" s="52"/>
      <c r="Z191" s="57"/>
      <c r="AA191" s="57"/>
      <c r="AB191" s="57"/>
      <c r="AC191" s="52"/>
      <c r="AD191" s="57">
        <f>Estimation!AD50</f>
        <v>0</v>
      </c>
      <c r="AE191" s="268"/>
      <c r="AF191" s="58"/>
      <c r="AH191" s="137"/>
      <c r="AW191" s="412"/>
    </row>
    <row r="192" spans="1:55" hidden="1" x14ac:dyDescent="0.25">
      <c r="A192" s="37"/>
      <c r="B192" s="96"/>
      <c r="H192" s="394" t="s">
        <v>148</v>
      </c>
      <c r="J192" s="237">
        <f>Estimation!J51</f>
        <v>0</v>
      </c>
      <c r="K192" s="394"/>
      <c r="L192" s="394"/>
      <c r="M192" s="394"/>
      <c r="N192" s="237">
        <f>Estimation!N51</f>
        <v>0</v>
      </c>
      <c r="O192" s="394"/>
      <c r="P192" s="394"/>
      <c r="Q192" s="404"/>
      <c r="R192" s="237">
        <f>Estimation!R51</f>
        <v>0</v>
      </c>
      <c r="S192" s="394"/>
      <c r="T192" s="394"/>
      <c r="U192" s="404"/>
      <c r="V192" s="394"/>
      <c r="W192" s="394"/>
      <c r="X192" s="394"/>
      <c r="Y192" s="404"/>
      <c r="Z192" s="394"/>
      <c r="AA192" s="394"/>
      <c r="AB192" s="394"/>
      <c r="AC192" s="404"/>
      <c r="AD192" s="237">
        <f>Estimation!AD51</f>
        <v>0</v>
      </c>
      <c r="AE192" s="268"/>
      <c r="AF192" s="58"/>
      <c r="AH192" s="137"/>
      <c r="AW192" s="412"/>
    </row>
    <row r="193" spans="1:49" ht="16.5" hidden="1" thickBot="1" x14ac:dyDescent="0.3">
      <c r="A193" s="37"/>
      <c r="B193" s="96"/>
      <c r="H193" s="394"/>
      <c r="J193" s="394"/>
      <c r="K193" s="394"/>
      <c r="L193" s="394"/>
      <c r="M193" s="394"/>
      <c r="N193" s="394"/>
      <c r="O193" s="394"/>
      <c r="P193" s="394"/>
      <c r="Q193" s="404"/>
      <c r="R193" s="394"/>
      <c r="S193" s="394"/>
      <c r="T193" s="394"/>
      <c r="U193" s="404"/>
      <c r="V193" s="394"/>
      <c r="W193" s="394"/>
      <c r="X193" s="394"/>
      <c r="Y193" s="404"/>
      <c r="Z193" s="394"/>
      <c r="AA193" s="394"/>
      <c r="AB193" s="394"/>
      <c r="AC193" s="404"/>
      <c r="AD193" s="394"/>
      <c r="AE193" s="268"/>
      <c r="AF193" s="58"/>
      <c r="AH193" s="137"/>
      <c r="AW193" s="412"/>
    </row>
    <row r="194" spans="1:49" x14ac:dyDescent="0.25">
      <c r="A194" s="37"/>
      <c r="B194" s="96"/>
      <c r="H194" s="5" t="s">
        <v>166</v>
      </c>
      <c r="J194" s="5">
        <f>Estimation!J52</f>
        <v>0</v>
      </c>
      <c r="K194" s="5"/>
      <c r="L194" s="244"/>
      <c r="M194" s="245"/>
      <c r="N194" s="5">
        <f>Estimation!N52</f>
        <v>0</v>
      </c>
      <c r="O194" s="3"/>
      <c r="P194" s="244"/>
      <c r="Q194" s="246"/>
      <c r="R194" s="3">
        <f>Estimation!R52</f>
        <v>0</v>
      </c>
      <c r="S194" s="246"/>
      <c r="T194" s="247"/>
      <c r="U194" s="246"/>
      <c r="V194" s="246"/>
      <c r="W194" s="246"/>
      <c r="X194" s="247"/>
      <c r="Y194" s="246"/>
      <c r="Z194" s="246"/>
      <c r="AA194" s="3"/>
      <c r="AB194" s="247"/>
      <c r="AC194" s="246"/>
      <c r="AD194" s="5">
        <f>Estimation!AD52</f>
        <v>0</v>
      </c>
      <c r="AE194" s="262"/>
      <c r="AF194" s="34"/>
      <c r="AH194" s="137" t="s">
        <v>145</v>
      </c>
      <c r="AW194" s="412"/>
    </row>
    <row r="195" spans="1:49" ht="16.5" thickBot="1" x14ac:dyDescent="0.3">
      <c r="A195" s="37"/>
      <c r="B195" s="96"/>
      <c r="H195" s="95"/>
      <c r="L195" s="58"/>
      <c r="O195" s="52"/>
      <c r="P195" s="58"/>
      <c r="Q195" s="52"/>
      <c r="R195" s="52"/>
      <c r="S195" s="52"/>
      <c r="T195" s="31"/>
      <c r="U195" s="52"/>
      <c r="V195" s="52"/>
      <c r="W195" s="52"/>
      <c r="X195" s="31"/>
      <c r="Y195" s="52"/>
      <c r="Z195" s="52"/>
      <c r="AA195" s="52"/>
      <c r="AB195" s="31"/>
      <c r="AC195" s="52"/>
      <c r="AD195" s="57"/>
      <c r="AE195" s="262"/>
      <c r="AF195" s="34"/>
      <c r="AW195" s="412"/>
    </row>
    <row r="196" spans="1:49" hidden="1" x14ac:dyDescent="0.25">
      <c r="A196" s="37"/>
      <c r="B196" s="96"/>
      <c r="H196" s="410" t="s">
        <v>168</v>
      </c>
      <c r="I196" s="18"/>
      <c r="J196" s="237">
        <f>Estimation!J54</f>
        <v>0</v>
      </c>
      <c r="K196" s="18"/>
      <c r="L196" s="26"/>
      <c r="M196" s="18"/>
      <c r="N196" s="237">
        <f>Estimation!N54</f>
        <v>0</v>
      </c>
      <c r="O196" s="119"/>
      <c r="P196" s="26"/>
      <c r="Q196" s="119"/>
      <c r="R196" s="239">
        <f>Estimation!R54</f>
        <v>0</v>
      </c>
      <c r="S196" s="119"/>
      <c r="T196" s="395"/>
      <c r="U196" s="119"/>
      <c r="V196" s="119"/>
      <c r="W196" s="119"/>
      <c r="X196" s="395"/>
      <c r="Y196" s="119"/>
      <c r="Z196" s="119"/>
      <c r="AA196" s="119"/>
      <c r="AB196" s="395"/>
      <c r="AC196" s="119"/>
      <c r="AD196" s="237">
        <f>Estimation!AD54</f>
        <v>0</v>
      </c>
      <c r="AE196" s="262"/>
      <c r="AF196" s="34"/>
      <c r="AW196" s="412"/>
    </row>
    <row r="197" spans="1:49" ht="16.5" hidden="1" thickBot="1" x14ac:dyDescent="0.3">
      <c r="A197" s="37"/>
      <c r="B197" s="96"/>
      <c r="H197" s="410"/>
      <c r="I197" s="18"/>
      <c r="J197" s="394"/>
      <c r="K197" s="18"/>
      <c r="L197" s="26"/>
      <c r="M197" s="18"/>
      <c r="N197" s="394"/>
      <c r="O197" s="119"/>
      <c r="P197" s="26"/>
      <c r="Q197" s="119"/>
      <c r="R197" s="404"/>
      <c r="S197" s="119"/>
      <c r="T197" s="395"/>
      <c r="U197" s="119"/>
      <c r="V197" s="119"/>
      <c r="W197" s="119"/>
      <c r="X197" s="395"/>
      <c r="Y197" s="119"/>
      <c r="Z197" s="119"/>
      <c r="AA197" s="119"/>
      <c r="AB197" s="395"/>
      <c r="AC197" s="119"/>
      <c r="AD197" s="394"/>
      <c r="AE197" s="262"/>
      <c r="AF197" s="34"/>
      <c r="AW197" s="412"/>
    </row>
    <row r="198" spans="1:49" ht="16.5" thickTop="1" x14ac:dyDescent="0.25">
      <c r="A198" s="37" t="s">
        <v>108</v>
      </c>
      <c r="B198" s="96"/>
      <c r="C198" s="6"/>
      <c r="H198" s="411" t="s">
        <v>161</v>
      </c>
      <c r="J198" s="259">
        <f>Estimation!J56</f>
        <v>10000</v>
      </c>
      <c r="K198" s="5"/>
      <c r="L198" s="248"/>
      <c r="M198" s="249"/>
      <c r="N198" s="259">
        <f>Estimation!N56</f>
        <v>10000</v>
      </c>
      <c r="O198" s="3"/>
      <c r="P198" s="248"/>
      <c r="Q198" s="250"/>
      <c r="R198" s="260">
        <f>Estimation!R56</f>
        <v>10000</v>
      </c>
      <c r="S198" s="250"/>
      <c r="T198" s="251"/>
      <c r="U198" s="250"/>
      <c r="V198" s="250"/>
      <c r="W198" s="250"/>
      <c r="X198" s="251"/>
      <c r="Y198" s="250"/>
      <c r="Z198" s="250"/>
      <c r="AA198" s="3"/>
      <c r="AB198" s="251"/>
      <c r="AC198" s="250"/>
      <c r="AD198" s="259">
        <f>Estimation!AD56</f>
        <v>30000</v>
      </c>
      <c r="AE198" s="262"/>
      <c r="AF198" s="34"/>
      <c r="AH198" s="172" t="s">
        <v>154</v>
      </c>
      <c r="AW198" s="412"/>
    </row>
    <row r="199" spans="1:49" x14ac:dyDescent="0.25">
      <c r="B199" s="96"/>
      <c r="L199" s="58"/>
      <c r="O199" s="52"/>
      <c r="P199" s="58"/>
      <c r="Q199" s="52"/>
      <c r="R199" s="52"/>
      <c r="S199" s="52"/>
      <c r="T199" s="31"/>
      <c r="U199" s="52"/>
      <c r="V199" s="52"/>
      <c r="W199" s="52"/>
      <c r="X199" s="31"/>
      <c r="Y199" s="52"/>
      <c r="Z199" s="52"/>
      <c r="AA199" s="52"/>
      <c r="AB199" s="31"/>
      <c r="AC199" s="52"/>
      <c r="AD199" s="57"/>
      <c r="AE199" s="262"/>
      <c r="AF199" s="34"/>
      <c r="AW199" s="412"/>
    </row>
    <row r="200" spans="1:49" x14ac:dyDescent="0.25">
      <c r="B200" s="267"/>
      <c r="C200" s="387" t="s">
        <v>163</v>
      </c>
      <c r="J200" s="259">
        <f>Estimation!J58</f>
        <v>50000</v>
      </c>
      <c r="K200" s="5"/>
      <c r="L200" s="27" t="e">
        <f>L66+L89+L99+L140+L154+L185</f>
        <v>#N/A</v>
      </c>
      <c r="M200" s="5"/>
      <c r="N200" s="259">
        <f>Estimation!N58</f>
        <v>50000</v>
      </c>
      <c r="O200" s="3"/>
      <c r="P200" s="27" t="e">
        <f>P66+P89+P99+P140+P154+P185</f>
        <v>#N/A</v>
      </c>
      <c r="Q200" s="3"/>
      <c r="R200" s="259">
        <f>Estimation!R58</f>
        <v>50000</v>
      </c>
      <c r="S200" s="52"/>
      <c r="T200" s="27" t="e">
        <f>T66+T89+T99+T140+T154+T185</f>
        <v>#N/A</v>
      </c>
      <c r="U200" s="52"/>
      <c r="V200" s="5" t="e">
        <f>V66+V89+V99+V140+V154+V185</f>
        <v>#N/A</v>
      </c>
      <c r="W200" s="52"/>
      <c r="X200" s="27" t="e">
        <f>X66+X89+X99+X140+X154+X185</f>
        <v>#N/A</v>
      </c>
      <c r="Y200" s="52"/>
      <c r="Z200" s="5" t="e">
        <f>Z66+Z89+Z99+Z140+Z154+Z185</f>
        <v>#N/A</v>
      </c>
      <c r="AA200" s="52"/>
      <c r="AB200" s="27" t="e">
        <f>AB66+AB89+AB99+AB140+AB154+AB185</f>
        <v>#N/A</v>
      </c>
      <c r="AC200" s="52"/>
      <c r="AD200" s="259">
        <f>Estimation!AD58</f>
        <v>150000</v>
      </c>
      <c r="AE200" s="307"/>
      <c r="AF200" s="27" t="e">
        <f>L200+P200+T200+X200+AB200</f>
        <v>#N/A</v>
      </c>
      <c r="AH200" s="137" t="s">
        <v>112</v>
      </c>
      <c r="AJ200" s="9"/>
      <c r="AW200" s="412"/>
    </row>
    <row r="201" spans="1:49" x14ac:dyDescent="0.25">
      <c r="B201" s="97"/>
      <c r="C201" s="308" t="s">
        <v>201</v>
      </c>
      <c r="D201" s="309"/>
      <c r="E201" s="309"/>
      <c r="F201" s="310"/>
      <c r="G201" s="310"/>
      <c r="H201" s="311"/>
      <c r="I201" s="311"/>
      <c r="J201" s="7">
        <v>0</v>
      </c>
      <c r="K201" s="7"/>
      <c r="L201" s="29" t="e">
        <f>L200-L169-L171-L173</f>
        <v>#N/A</v>
      </c>
      <c r="M201" s="7"/>
      <c r="N201" s="7">
        <v>0</v>
      </c>
      <c r="O201" s="7"/>
      <c r="P201" s="29" t="e">
        <f>P200-P169-P171-P173</f>
        <v>#N/A</v>
      </c>
      <c r="Q201" s="270"/>
      <c r="R201" s="7">
        <v>0</v>
      </c>
      <c r="S201" s="7"/>
      <c r="T201" s="29" t="e">
        <f>T200-T169-T171-T173</f>
        <v>#N/A</v>
      </c>
      <c r="U201" s="270"/>
      <c r="V201" s="7" t="e">
        <f>V200-V169-V171-V173</f>
        <v>#N/A</v>
      </c>
      <c r="W201" s="7"/>
      <c r="X201" s="29" t="e">
        <f>X200-X169-X171-X173</f>
        <v>#N/A</v>
      </c>
      <c r="Y201" s="270"/>
      <c r="Z201" s="7" t="e">
        <f>Z200-Z169-Z171-Z173</f>
        <v>#N/A</v>
      </c>
      <c r="AA201" s="7"/>
      <c r="AB201" s="29" t="e">
        <f>AB200-AB169-AB171-AB173</f>
        <v>#N/A</v>
      </c>
      <c r="AC201" s="270"/>
      <c r="AD201" s="7">
        <v>0</v>
      </c>
      <c r="AE201" s="312"/>
      <c r="AF201" s="28" t="e">
        <f>AF200-AF169-AF171-AF173</f>
        <v>#N/A</v>
      </c>
      <c r="AW201" s="412"/>
    </row>
    <row r="202" spans="1:49" x14ac:dyDescent="0.25">
      <c r="B202" s="415"/>
      <c r="C202" s="416"/>
      <c r="D202" s="416"/>
      <c r="E202" s="416"/>
      <c r="F202" s="417"/>
      <c r="G202" s="417"/>
      <c r="H202" s="418"/>
      <c r="I202" s="418"/>
      <c r="J202" s="418"/>
      <c r="K202" s="418"/>
      <c r="L202" s="419"/>
      <c r="M202" s="418"/>
      <c r="N202" s="418"/>
      <c r="O202" s="418"/>
      <c r="P202" s="419"/>
      <c r="Q202" s="417"/>
      <c r="R202" s="418"/>
      <c r="S202" s="418"/>
      <c r="T202" s="419"/>
      <c r="U202" s="417"/>
      <c r="V202" s="418"/>
      <c r="W202" s="418"/>
      <c r="X202" s="419"/>
      <c r="Y202" s="417"/>
      <c r="Z202" s="418"/>
      <c r="AA202" s="418"/>
      <c r="AB202" s="419"/>
      <c r="AC202" s="417"/>
      <c r="AD202" s="418"/>
      <c r="AE202" s="418"/>
      <c r="AF202" s="28"/>
    </row>
    <row r="203" spans="1:49" x14ac:dyDescent="0.25">
      <c r="C203" s="6"/>
      <c r="D203" s="8"/>
      <c r="E203" s="8"/>
      <c r="G203" s="49"/>
      <c r="J203" s="13"/>
      <c r="K203" s="13"/>
      <c r="L203" s="30"/>
      <c r="M203" s="13"/>
      <c r="N203" s="13"/>
      <c r="O203" s="13"/>
      <c r="P203" s="30"/>
      <c r="Q203" s="49"/>
      <c r="R203" s="13"/>
      <c r="S203" s="13"/>
      <c r="T203" s="30"/>
      <c r="U203" s="49"/>
      <c r="V203" s="13"/>
      <c r="W203" s="13"/>
      <c r="X203" s="30"/>
      <c r="Y203" s="49"/>
      <c r="Z203" s="13"/>
      <c r="AA203" s="13"/>
      <c r="AB203" s="30"/>
      <c r="AC203" s="49"/>
      <c r="AD203" s="13"/>
      <c r="AE203" s="13"/>
      <c r="AF203" s="30"/>
    </row>
    <row r="204" spans="1:49" x14ac:dyDescent="0.25">
      <c r="D204" s="1"/>
      <c r="E204" s="8"/>
      <c r="L204" s="58"/>
      <c r="O204" s="52"/>
      <c r="P204" s="58"/>
      <c r="Q204" s="52"/>
      <c r="R204" s="52"/>
      <c r="S204" s="52"/>
      <c r="T204" s="31"/>
      <c r="U204" s="52"/>
      <c r="V204" s="52"/>
      <c r="W204" s="52"/>
      <c r="X204" s="31"/>
      <c r="Y204" s="52"/>
      <c r="Z204" s="52"/>
      <c r="AA204" s="52"/>
      <c r="AB204" s="31"/>
      <c r="AC204" s="52"/>
      <c r="AD204" s="57"/>
      <c r="AF204" s="34"/>
    </row>
    <row r="205" spans="1:49" ht="11.25" customHeight="1" x14ac:dyDescent="0.25">
      <c r="H205" s="77"/>
      <c r="I205" s="78"/>
      <c r="J205" s="77"/>
      <c r="K205" s="77"/>
      <c r="L205" s="79"/>
      <c r="M205" s="77"/>
      <c r="N205" s="77"/>
      <c r="O205" s="80"/>
      <c r="P205" s="79"/>
      <c r="Q205" s="80"/>
      <c r="R205" s="77"/>
      <c r="S205" s="80"/>
      <c r="T205" s="81"/>
      <c r="U205" s="80"/>
      <c r="V205" s="77"/>
      <c r="W205" s="80"/>
      <c r="X205" s="81"/>
      <c r="Y205" s="80"/>
      <c r="Z205" s="77"/>
      <c r="AA205" s="80"/>
      <c r="AB205" s="81"/>
      <c r="AC205" s="80"/>
      <c r="AD205" s="77"/>
      <c r="AF205" s="34"/>
    </row>
    <row r="206" spans="1:49" x14ac:dyDescent="0.25">
      <c r="B206" s="6"/>
      <c r="C206" s="6"/>
      <c r="H206" s="95"/>
      <c r="J206" s="20"/>
      <c r="L206" s="58"/>
      <c r="N206" s="20"/>
      <c r="O206" s="52"/>
      <c r="P206" s="58"/>
      <c r="Q206" s="52"/>
      <c r="R206" s="20"/>
      <c r="S206" s="52"/>
      <c r="T206" s="31"/>
      <c r="U206" s="52"/>
      <c r="V206" s="57"/>
      <c r="W206" s="52"/>
      <c r="X206" s="31"/>
      <c r="Y206" s="52"/>
      <c r="Z206" s="57"/>
      <c r="AA206" s="52"/>
      <c r="AB206" s="31"/>
      <c r="AC206" s="52"/>
      <c r="AD206" s="57"/>
      <c r="AF206" s="34"/>
    </row>
    <row r="207" spans="1:49" x14ac:dyDescent="0.25">
      <c r="B207" s="9"/>
      <c r="L207" s="58"/>
      <c r="O207" s="52"/>
      <c r="P207" s="58"/>
      <c r="Q207" s="52"/>
      <c r="R207" s="57"/>
      <c r="S207" s="52"/>
      <c r="T207" s="31"/>
      <c r="U207" s="52"/>
      <c r="V207" s="57"/>
      <c r="W207" s="52"/>
      <c r="X207" s="31"/>
      <c r="Y207" s="52"/>
      <c r="Z207" s="57"/>
      <c r="AA207" s="52"/>
      <c r="AB207" s="31"/>
      <c r="AC207" s="52"/>
      <c r="AD207" s="57"/>
      <c r="AF207" s="34"/>
    </row>
    <row r="208" spans="1:49" x14ac:dyDescent="0.25">
      <c r="B208" s="9"/>
      <c r="C208" s="69"/>
      <c r="H208" s="40"/>
      <c r="L208" s="58"/>
      <c r="O208" s="52"/>
      <c r="P208" s="58"/>
      <c r="Q208" s="52"/>
      <c r="R208" s="52"/>
      <c r="S208" s="52"/>
      <c r="T208" s="31"/>
      <c r="U208" s="52"/>
      <c r="V208" s="52"/>
      <c r="W208" s="52"/>
      <c r="X208" s="31"/>
      <c r="Y208" s="52"/>
      <c r="Z208" s="52"/>
      <c r="AA208" s="52"/>
      <c r="AB208" s="31"/>
      <c r="AC208" s="52"/>
      <c r="AD208" s="57"/>
      <c r="AF208" s="34"/>
    </row>
    <row r="209" spans="1:36" x14ac:dyDescent="0.25">
      <c r="B209" s="9"/>
      <c r="C209" s="69"/>
      <c r="G209" s="9"/>
      <c r="H209" s="40"/>
      <c r="L209" s="58"/>
      <c r="O209" s="52"/>
      <c r="P209" s="58"/>
      <c r="Q209" s="52"/>
      <c r="R209" s="52"/>
      <c r="S209" s="52"/>
      <c r="T209" s="31"/>
      <c r="U209" s="52"/>
      <c r="V209" s="52"/>
      <c r="W209" s="52"/>
      <c r="X209" s="31"/>
      <c r="Y209" s="52"/>
      <c r="Z209" s="52"/>
      <c r="AA209" s="52"/>
      <c r="AB209" s="31"/>
      <c r="AC209" s="52"/>
      <c r="AD209" s="57"/>
      <c r="AF209" s="34"/>
    </row>
    <row r="210" spans="1:36" x14ac:dyDescent="0.25">
      <c r="B210" s="9"/>
      <c r="C210" s="69"/>
      <c r="G210" s="9"/>
      <c r="H210" s="40"/>
      <c r="L210" s="58"/>
      <c r="O210" s="52"/>
      <c r="P210" s="58"/>
      <c r="Q210" s="52"/>
      <c r="R210" s="52"/>
      <c r="S210" s="52"/>
      <c r="T210" s="31"/>
      <c r="U210" s="52"/>
      <c r="V210" s="52"/>
      <c r="W210" s="52"/>
      <c r="X210" s="31"/>
      <c r="Y210" s="52"/>
      <c r="Z210" s="52"/>
      <c r="AA210" s="52"/>
      <c r="AB210" s="31"/>
      <c r="AC210" s="52"/>
      <c r="AD210" s="57"/>
      <c r="AF210" s="34"/>
    </row>
    <row r="211" spans="1:36" x14ac:dyDescent="0.25">
      <c r="B211" s="9"/>
      <c r="H211" s="40"/>
      <c r="L211" s="58"/>
      <c r="O211" s="57"/>
      <c r="P211" s="58"/>
      <c r="Q211" s="57"/>
      <c r="R211" s="57"/>
      <c r="S211" s="52"/>
      <c r="T211" s="58"/>
      <c r="U211" s="52"/>
      <c r="V211" s="57"/>
      <c r="W211" s="52"/>
      <c r="X211" s="58"/>
      <c r="Y211" s="52"/>
      <c r="Z211" s="57"/>
      <c r="AA211" s="52"/>
      <c r="AB211" s="58"/>
      <c r="AC211" s="52"/>
      <c r="AD211" s="57"/>
      <c r="AE211" s="57"/>
      <c r="AF211" s="58"/>
    </row>
    <row r="212" spans="1:36" ht="7.5" customHeight="1" x14ac:dyDescent="0.25">
      <c r="C212" s="9"/>
      <c r="H212" s="9"/>
      <c r="I212" s="9"/>
      <c r="J212" s="52"/>
      <c r="K212" s="52"/>
      <c r="L212" s="31"/>
      <c r="M212" s="52"/>
      <c r="N212" s="52"/>
      <c r="O212" s="52"/>
      <c r="P212" s="31"/>
      <c r="Q212" s="52"/>
      <c r="R212" s="52"/>
      <c r="S212" s="52"/>
      <c r="T212" s="31"/>
      <c r="U212" s="52"/>
      <c r="V212" s="52"/>
      <c r="W212" s="52"/>
      <c r="X212" s="31"/>
      <c r="Y212" s="52"/>
      <c r="Z212" s="52"/>
      <c r="AA212" s="52"/>
      <c r="AB212" s="31"/>
      <c r="AC212" s="52"/>
      <c r="AD212" s="52"/>
      <c r="AE212" s="9"/>
      <c r="AF212" s="32"/>
    </row>
    <row r="213" spans="1:36" x14ac:dyDescent="0.25">
      <c r="B213" s="6"/>
      <c r="C213" s="6"/>
      <c r="L213" s="58"/>
      <c r="O213" s="52"/>
      <c r="P213" s="58"/>
      <c r="Q213" s="52"/>
      <c r="R213" s="57"/>
      <c r="S213" s="57"/>
      <c r="T213" s="58"/>
      <c r="U213" s="57"/>
      <c r="V213" s="57"/>
      <c r="W213" s="57"/>
      <c r="X213" s="58"/>
      <c r="Y213" s="57"/>
      <c r="Z213" s="57"/>
      <c r="AA213" s="57"/>
      <c r="AB213" s="58"/>
      <c r="AC213" s="57"/>
      <c r="AD213" s="57"/>
      <c r="AE213" s="57"/>
      <c r="AF213" s="58"/>
    </row>
    <row r="214" spans="1:36" x14ac:dyDescent="0.25">
      <c r="B214" s="6"/>
      <c r="C214" s="6"/>
      <c r="L214" s="58"/>
      <c r="O214" s="52"/>
      <c r="P214" s="58"/>
      <c r="Q214" s="52"/>
      <c r="R214" s="52"/>
      <c r="S214" s="52"/>
      <c r="T214" s="31"/>
      <c r="U214" s="52"/>
      <c r="V214" s="52"/>
      <c r="W214" s="52"/>
      <c r="X214" s="31"/>
      <c r="Y214" s="52"/>
      <c r="Z214" s="52"/>
      <c r="AA214" s="52"/>
      <c r="AB214" s="31"/>
      <c r="AC214" s="52"/>
      <c r="AD214" s="57"/>
      <c r="AF214" s="34"/>
    </row>
    <row r="215" spans="1:36" outlineLevel="1" x14ac:dyDescent="0.25">
      <c r="B215" s="6"/>
      <c r="C215" s="6"/>
      <c r="L215" s="58"/>
      <c r="O215" s="52"/>
      <c r="P215" s="58"/>
      <c r="Q215" s="52"/>
      <c r="R215" s="52"/>
      <c r="S215" s="52"/>
      <c r="T215" s="31"/>
      <c r="U215" s="52"/>
      <c r="V215" s="52"/>
      <c r="W215" s="52"/>
      <c r="X215" s="31"/>
      <c r="Y215" s="52"/>
      <c r="Z215" s="52"/>
      <c r="AA215" s="52"/>
      <c r="AB215" s="31"/>
      <c r="AC215" s="52"/>
      <c r="AD215" s="57"/>
      <c r="AF215" s="34"/>
    </row>
    <row r="216" spans="1:36" outlineLevel="1" x14ac:dyDescent="0.25">
      <c r="B216" s="6"/>
      <c r="C216" s="8"/>
      <c r="L216" s="58"/>
      <c r="O216" s="52"/>
      <c r="P216" s="58"/>
      <c r="Q216" s="52"/>
      <c r="R216" s="52"/>
      <c r="S216" s="52"/>
      <c r="T216" s="31"/>
      <c r="U216" s="52"/>
      <c r="V216" s="52"/>
      <c r="W216" s="52"/>
      <c r="X216" s="31"/>
      <c r="Y216" s="52"/>
      <c r="Z216" s="52"/>
      <c r="AA216" s="52"/>
      <c r="AB216" s="31"/>
      <c r="AC216" s="52"/>
      <c r="AD216" s="57"/>
      <c r="AF216" s="34"/>
    </row>
    <row r="217" spans="1:36" outlineLevel="1" x14ac:dyDescent="0.25">
      <c r="B217" s="6"/>
      <c r="C217" s="8"/>
      <c r="L217" s="58"/>
      <c r="O217" s="52"/>
      <c r="P217" s="58"/>
      <c r="Q217" s="52"/>
      <c r="R217" s="52"/>
      <c r="S217" s="52"/>
      <c r="T217" s="31"/>
      <c r="U217" s="52"/>
      <c r="V217" s="52"/>
      <c r="W217" s="52"/>
      <c r="X217" s="31"/>
      <c r="Y217" s="52"/>
      <c r="Z217" s="52"/>
      <c r="AA217" s="52"/>
      <c r="AB217" s="31"/>
      <c r="AC217" s="52"/>
      <c r="AD217" s="57"/>
      <c r="AF217" s="34"/>
    </row>
    <row r="218" spans="1:36" outlineLevel="1" x14ac:dyDescent="0.25">
      <c r="B218" s="6"/>
      <c r="C218" s="6"/>
      <c r="L218" s="58"/>
      <c r="O218" s="52"/>
      <c r="P218" s="58"/>
      <c r="Q218" s="52"/>
      <c r="R218" s="57"/>
      <c r="S218" s="52"/>
      <c r="T218" s="58"/>
      <c r="U218" s="52"/>
      <c r="V218" s="57"/>
      <c r="W218" s="52"/>
      <c r="X218" s="58"/>
      <c r="Y218" s="52"/>
      <c r="Z218" s="57"/>
      <c r="AA218" s="52"/>
      <c r="AB218" s="58"/>
      <c r="AC218" s="52"/>
      <c r="AD218" s="57"/>
      <c r="AF218" s="58"/>
    </row>
    <row r="219" spans="1:36" outlineLevel="1" x14ac:dyDescent="0.25">
      <c r="B219" s="6"/>
      <c r="C219" s="6"/>
      <c r="L219" s="58"/>
      <c r="O219" s="52"/>
      <c r="P219" s="58"/>
      <c r="Q219" s="52"/>
      <c r="R219" s="52"/>
      <c r="S219" s="52"/>
      <c r="T219" s="31"/>
      <c r="U219" s="52"/>
      <c r="V219" s="52"/>
      <c r="W219" s="52"/>
      <c r="X219" s="31"/>
      <c r="Y219" s="52"/>
      <c r="Z219" s="52"/>
      <c r="AA219" s="52"/>
      <c r="AB219" s="31"/>
      <c r="AC219" s="52"/>
      <c r="AD219" s="57"/>
      <c r="AF219" s="34"/>
    </row>
    <row r="220" spans="1:36" x14ac:dyDescent="0.25">
      <c r="C220" s="6"/>
      <c r="J220" s="54"/>
      <c r="L220" s="76"/>
      <c r="N220" s="52"/>
      <c r="O220" s="52"/>
      <c r="P220" s="31"/>
      <c r="Q220" s="52"/>
      <c r="R220" s="52"/>
      <c r="S220" s="52"/>
      <c r="T220" s="31"/>
      <c r="U220" s="52"/>
      <c r="V220" s="52"/>
      <c r="W220" s="52"/>
      <c r="X220" s="31"/>
      <c r="Y220" s="52"/>
      <c r="Z220" s="52"/>
      <c r="AA220" s="52"/>
      <c r="AB220" s="31"/>
      <c r="AC220" s="52"/>
      <c r="AD220" s="57"/>
      <c r="AF220" s="34"/>
    </row>
    <row r="221" spans="1:36" x14ac:dyDescent="0.25">
      <c r="A221" s="71"/>
      <c r="C221" s="6"/>
      <c r="J221" s="5"/>
      <c r="L221" s="27"/>
      <c r="O221" s="52"/>
      <c r="P221" s="58"/>
      <c r="Q221" s="52"/>
      <c r="R221" s="52"/>
      <c r="S221" s="52"/>
      <c r="T221" s="31"/>
      <c r="U221" s="52"/>
      <c r="V221" s="52"/>
      <c r="W221" s="52"/>
      <c r="X221" s="31"/>
      <c r="Y221" s="52"/>
      <c r="Z221" s="52"/>
      <c r="AA221" s="52"/>
      <c r="AB221" s="31"/>
      <c r="AC221" s="52"/>
      <c r="AD221" s="57"/>
      <c r="AF221" s="34"/>
    </row>
    <row r="222" spans="1:36" hidden="1" x14ac:dyDescent="0.25">
      <c r="B222" s="6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idden="1" x14ac:dyDescent="0.25"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idden="1" x14ac:dyDescent="0.25"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4:36" hidden="1" x14ac:dyDescent="0.25"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4:36" hidden="1" x14ac:dyDescent="0.25"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4:36" hidden="1" x14ac:dyDescent="0.25"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4:36" hidden="1" x14ac:dyDescent="0.25"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4:36" hidden="1" x14ac:dyDescent="0.25"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4:36" hidden="1" x14ac:dyDescent="0.25"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4:36" hidden="1" x14ac:dyDescent="0.25"/>
    <row r="232" spans="4:36" hidden="1" x14ac:dyDescent="0.25"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4:36" hidden="1" x14ac:dyDescent="0.25"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4:36" hidden="1" x14ac:dyDescent="0.25"/>
    <row r="235" spans="4:36" hidden="1" x14ac:dyDescent="0.25"/>
    <row r="236" spans="4:36" hidden="1" x14ac:dyDescent="0.25"/>
    <row r="237" spans="4:36" hidden="1" x14ac:dyDescent="0.25"/>
    <row r="238" spans="4:36" hidden="1" x14ac:dyDescent="0.25">
      <c r="D238" s="72" t="s">
        <v>87</v>
      </c>
      <c r="E238" s="55"/>
      <c r="F238" s="72"/>
      <c r="G238" s="9"/>
      <c r="H238" s="9"/>
      <c r="I238" s="9"/>
      <c r="J238" s="9"/>
      <c r="K238" s="9"/>
    </row>
    <row r="239" spans="4:36" hidden="1" x14ac:dyDescent="0.25">
      <c r="D239" s="72" t="s">
        <v>93</v>
      </c>
      <c r="E239" s="55"/>
      <c r="F239" s="72"/>
      <c r="G239" s="9"/>
      <c r="H239" s="9"/>
      <c r="I239" s="9"/>
      <c r="J239" s="9"/>
      <c r="K239" s="9"/>
    </row>
    <row r="240" spans="4:36" hidden="1" x14ac:dyDescent="0.25">
      <c r="D240" s="72" t="s">
        <v>97</v>
      </c>
      <c r="E240" s="55"/>
      <c r="F240" s="72"/>
      <c r="G240" s="9"/>
      <c r="H240" s="9"/>
      <c r="I240" s="9"/>
      <c r="J240" s="9"/>
      <c r="K240" s="9"/>
    </row>
    <row r="241" spans="4:11" hidden="1" x14ac:dyDescent="0.25">
      <c r="D241" s="72" t="s">
        <v>98</v>
      </c>
      <c r="E241" s="55"/>
      <c r="F241" s="72"/>
      <c r="G241" s="9"/>
      <c r="H241" s="9"/>
      <c r="I241" s="9"/>
      <c r="J241" s="9"/>
      <c r="K241" s="9"/>
    </row>
    <row r="242" spans="4:11" hidden="1" x14ac:dyDescent="0.25">
      <c r="D242" s="72" t="s">
        <v>104</v>
      </c>
      <c r="E242" s="55"/>
      <c r="F242" s="72"/>
      <c r="G242" s="9"/>
      <c r="H242" s="9"/>
      <c r="I242" s="9"/>
      <c r="J242" s="9"/>
      <c r="K242" s="9"/>
    </row>
    <row r="243" spans="4:11" hidden="1" x14ac:dyDescent="0.25">
      <c r="D243" s="72" t="s">
        <v>94</v>
      </c>
      <c r="E243" s="55"/>
      <c r="F243" s="72"/>
      <c r="G243" s="9"/>
      <c r="H243" s="9"/>
      <c r="I243" s="9"/>
      <c r="J243" s="9"/>
      <c r="K243" s="9"/>
    </row>
    <row r="244" spans="4:11" hidden="1" x14ac:dyDescent="0.25">
      <c r="D244" s="72" t="s">
        <v>99</v>
      </c>
      <c r="E244" s="55"/>
      <c r="F244" s="72"/>
      <c r="G244" s="9"/>
      <c r="H244" s="9"/>
      <c r="I244" s="9"/>
      <c r="J244" s="9"/>
      <c r="K244" s="9"/>
    </row>
    <row r="245" spans="4:11" hidden="1" x14ac:dyDescent="0.25">
      <c r="D245" s="72" t="s">
        <v>100</v>
      </c>
      <c r="E245" s="55"/>
      <c r="F245" s="72"/>
      <c r="G245" s="9"/>
      <c r="H245" s="9"/>
      <c r="I245" s="9"/>
      <c r="J245" s="9"/>
      <c r="K245" s="9"/>
    </row>
    <row r="246" spans="4:11" hidden="1" x14ac:dyDescent="0.25">
      <c r="D246" s="72" t="s">
        <v>40</v>
      </c>
      <c r="E246" s="55"/>
      <c r="F246" s="72"/>
      <c r="G246" s="9"/>
      <c r="H246" s="9"/>
      <c r="I246" s="9"/>
      <c r="J246" s="9"/>
      <c r="K246" s="9"/>
    </row>
    <row r="247" spans="4:11" hidden="1" x14ac:dyDescent="0.25">
      <c r="D247" s="38" t="s">
        <v>88</v>
      </c>
      <c r="E247" s="9"/>
      <c r="F247" s="38"/>
      <c r="G247" s="9"/>
      <c r="H247" s="9"/>
      <c r="I247" s="9"/>
      <c r="J247" s="9"/>
      <c r="K247" s="9"/>
    </row>
    <row r="248" spans="4:11" hidden="1" x14ac:dyDescent="0.25">
      <c r="D248" s="38" t="s">
        <v>96</v>
      </c>
      <c r="E248" s="9"/>
      <c r="F248" s="38"/>
      <c r="G248" s="9"/>
      <c r="H248" s="9"/>
      <c r="I248" s="9"/>
      <c r="J248" s="9"/>
      <c r="K248" s="9"/>
    </row>
    <row r="249" spans="4:11" hidden="1" x14ac:dyDescent="0.25">
      <c r="D249" s="38"/>
      <c r="E249" s="9"/>
      <c r="F249" s="38"/>
      <c r="G249" s="9"/>
      <c r="H249" s="9"/>
      <c r="I249" s="9"/>
      <c r="J249" s="9"/>
      <c r="K249" s="9"/>
    </row>
    <row r="250" spans="4:11" hidden="1" x14ac:dyDescent="0.25">
      <c r="D250" s="38" t="s">
        <v>94</v>
      </c>
      <c r="E250" s="9"/>
      <c r="F250" s="98">
        <v>0.36399999999999999</v>
      </c>
      <c r="G250" s="9"/>
      <c r="H250" s="9"/>
      <c r="I250" s="9"/>
      <c r="J250" s="9"/>
      <c r="K250" s="9"/>
    </row>
    <row r="251" spans="4:11" hidden="1" x14ac:dyDescent="0.25">
      <c r="D251" s="38" t="s">
        <v>40</v>
      </c>
      <c r="E251" s="9"/>
      <c r="F251" s="98">
        <v>0.12</v>
      </c>
      <c r="G251" s="9"/>
      <c r="H251" s="9"/>
      <c r="I251" s="9"/>
      <c r="J251" s="9"/>
      <c r="K251" s="9"/>
    </row>
    <row r="252" spans="4:11" hidden="1" x14ac:dyDescent="0.25">
      <c r="D252" s="38" t="s">
        <v>88</v>
      </c>
      <c r="E252" s="9"/>
      <c r="F252" s="98">
        <v>1.0999999999999999E-2</v>
      </c>
      <c r="G252" s="9"/>
      <c r="H252" s="9"/>
      <c r="I252" s="9"/>
      <c r="J252" s="9"/>
      <c r="K252" s="9"/>
    </row>
    <row r="253" spans="4:11" hidden="1" x14ac:dyDescent="0.25">
      <c r="D253" s="38" t="s">
        <v>99</v>
      </c>
      <c r="E253" s="9"/>
      <c r="F253" s="98">
        <v>0.36399999999999999</v>
      </c>
      <c r="G253" s="9"/>
      <c r="H253" s="9"/>
      <c r="I253" s="9"/>
      <c r="J253" s="9"/>
      <c r="K253" s="9"/>
    </row>
    <row r="254" spans="4:11" hidden="1" x14ac:dyDescent="0.25">
      <c r="D254" s="38" t="s">
        <v>100</v>
      </c>
      <c r="E254" s="9"/>
      <c r="F254" s="98">
        <v>0.158</v>
      </c>
      <c r="G254" s="9"/>
      <c r="H254" s="9"/>
      <c r="I254" s="9"/>
      <c r="J254" s="9"/>
      <c r="K254" s="9"/>
    </row>
    <row r="255" spans="4:11" hidden="1" x14ac:dyDescent="0.25">
      <c r="D255" s="38" t="s">
        <v>97</v>
      </c>
      <c r="E255" s="9"/>
      <c r="F255" s="98">
        <v>0.36399999999999999</v>
      </c>
      <c r="G255" s="9"/>
      <c r="H255" s="9"/>
      <c r="I255" s="9"/>
      <c r="J255" s="9"/>
      <c r="K255" s="9"/>
    </row>
    <row r="256" spans="4:11" hidden="1" x14ac:dyDescent="0.25">
      <c r="D256" s="38" t="s">
        <v>104</v>
      </c>
      <c r="E256" s="9"/>
      <c r="F256" s="98">
        <v>0.36399999999999999</v>
      </c>
      <c r="G256" s="9"/>
      <c r="H256" s="9"/>
      <c r="I256" s="9"/>
      <c r="J256" s="9"/>
      <c r="K256" s="9"/>
    </row>
    <row r="257" spans="4:11" hidden="1" x14ac:dyDescent="0.25">
      <c r="D257" s="38" t="s">
        <v>87</v>
      </c>
      <c r="E257" s="9"/>
      <c r="F257" s="98">
        <v>0.28399999999999997</v>
      </c>
      <c r="G257" s="9"/>
      <c r="H257" s="9"/>
      <c r="I257" s="9"/>
      <c r="J257" s="9"/>
      <c r="K257" s="9"/>
    </row>
    <row r="258" spans="4:11" hidden="1" x14ac:dyDescent="0.25">
      <c r="D258" s="38" t="s">
        <v>93</v>
      </c>
      <c r="E258" s="9"/>
      <c r="F258" s="98">
        <v>0.36399999999999999</v>
      </c>
      <c r="G258" s="9"/>
      <c r="H258" s="9"/>
      <c r="I258" s="9"/>
      <c r="J258" s="9"/>
      <c r="K258" s="9"/>
    </row>
    <row r="259" spans="4:11" hidden="1" x14ac:dyDescent="0.25">
      <c r="D259" s="38" t="s">
        <v>98</v>
      </c>
      <c r="E259" s="9"/>
      <c r="F259" s="98">
        <v>0.36399999999999999</v>
      </c>
      <c r="G259" s="9"/>
      <c r="H259" s="9"/>
      <c r="I259" s="9"/>
      <c r="J259" s="9"/>
      <c r="K259" s="9"/>
    </row>
    <row r="260" spans="4:11" hidden="1" x14ac:dyDescent="0.25">
      <c r="D260" s="38" t="s">
        <v>96</v>
      </c>
      <c r="E260" s="38"/>
      <c r="F260" s="98"/>
      <c r="G260" s="9"/>
      <c r="H260" s="9"/>
      <c r="I260" s="9"/>
      <c r="J260" s="9"/>
      <c r="K260" s="9"/>
    </row>
    <row r="261" spans="4:11" hidden="1" x14ac:dyDescent="0.25">
      <c r="D261" s="38"/>
      <c r="E261" s="38"/>
      <c r="F261" s="9"/>
      <c r="G261" s="9"/>
      <c r="H261" s="9"/>
      <c r="I261" s="9"/>
      <c r="J261" s="9"/>
      <c r="K261" s="9"/>
    </row>
    <row r="262" spans="4:11" hidden="1" x14ac:dyDescent="0.25">
      <c r="D262" s="82" t="s">
        <v>89</v>
      </c>
      <c r="E262" s="82"/>
      <c r="F262" s="9"/>
      <c r="H262" s="9"/>
      <c r="I262" s="9"/>
      <c r="J262" s="9"/>
      <c r="K262" s="9"/>
    </row>
    <row r="263" spans="4:11" hidden="1" x14ac:dyDescent="0.25">
      <c r="D263" s="82" t="s">
        <v>90</v>
      </c>
      <c r="E263" s="82"/>
      <c r="F263" s="9"/>
      <c r="H263" s="9"/>
      <c r="I263" s="9"/>
      <c r="J263" s="9"/>
      <c r="K263" s="9"/>
    </row>
    <row r="264" spans="4:11" hidden="1" x14ac:dyDescent="0.25">
      <c r="E264" s="82"/>
      <c r="F264" s="9"/>
      <c r="G264" s="9"/>
      <c r="H264" s="9"/>
      <c r="I264" s="9"/>
      <c r="J264" s="9"/>
      <c r="K264" s="9"/>
    </row>
    <row r="265" spans="4:11" hidden="1" x14ac:dyDescent="0.25">
      <c r="D265" s="38" t="s">
        <v>34</v>
      </c>
      <c r="E265" s="99"/>
      <c r="F265" s="9"/>
      <c r="G265" s="9"/>
      <c r="H265" s="9"/>
      <c r="I265" s="9"/>
      <c r="J265" s="9"/>
      <c r="K265" s="9"/>
    </row>
    <row r="266" spans="4:11" hidden="1" x14ac:dyDescent="0.25">
      <c r="D266" s="38" t="s">
        <v>17</v>
      </c>
      <c r="E266" s="38"/>
      <c r="F266" s="9"/>
      <c r="G266" s="9"/>
      <c r="H266" s="9"/>
      <c r="I266" s="9"/>
      <c r="J266" s="9"/>
      <c r="K266" s="9"/>
    </row>
    <row r="267" spans="4:11" hidden="1" x14ac:dyDescent="0.25">
      <c r="D267" s="38" t="s">
        <v>95</v>
      </c>
      <c r="E267" s="38"/>
      <c r="F267" s="9"/>
      <c r="G267" s="9"/>
      <c r="H267" s="9"/>
      <c r="I267" s="9"/>
      <c r="J267" s="9"/>
      <c r="K267" s="9"/>
    </row>
    <row r="268" spans="4:11" hidden="1" x14ac:dyDescent="0.25">
      <c r="D268" s="38" t="s">
        <v>92</v>
      </c>
      <c r="E268" s="99"/>
      <c r="F268" s="9"/>
      <c r="G268" s="9"/>
      <c r="H268" s="9"/>
      <c r="I268" s="9"/>
      <c r="J268" s="9"/>
      <c r="K268" s="9"/>
    </row>
    <row r="269" spans="4:11" hidden="1" x14ac:dyDescent="0.25">
      <c r="D269" s="38" t="s">
        <v>86</v>
      </c>
      <c r="E269" s="38"/>
      <c r="F269" s="9"/>
      <c r="G269" s="9"/>
      <c r="H269" s="9"/>
      <c r="I269" s="9"/>
      <c r="J269" s="9"/>
      <c r="K269" s="9"/>
    </row>
    <row r="270" spans="4:11" hidden="1" x14ac:dyDescent="0.25">
      <c r="D270" s="38" t="s">
        <v>43</v>
      </c>
      <c r="E270" s="38"/>
      <c r="F270" s="9"/>
      <c r="G270" s="9"/>
      <c r="H270" s="9"/>
      <c r="I270" s="9"/>
      <c r="J270" s="9"/>
      <c r="K270" s="9"/>
    </row>
    <row r="271" spans="4:11" hidden="1" x14ac:dyDescent="0.25">
      <c r="D271" s="38" t="s">
        <v>8</v>
      </c>
      <c r="E271" s="38"/>
      <c r="F271" s="9"/>
      <c r="G271" s="9"/>
      <c r="H271" s="9"/>
      <c r="I271" s="9"/>
      <c r="J271" s="9"/>
      <c r="K271" s="9"/>
    </row>
    <row r="272" spans="4:11" hidden="1" x14ac:dyDescent="0.25">
      <c r="E272" s="38"/>
      <c r="F272" s="9"/>
      <c r="G272" s="9"/>
      <c r="H272" s="9"/>
      <c r="I272" s="9"/>
      <c r="J272" s="9"/>
      <c r="K272" s="9"/>
    </row>
    <row r="273" spans="4:11" hidden="1" x14ac:dyDescent="0.25">
      <c r="D273" s="176" t="s">
        <v>156</v>
      </c>
      <c r="E273" s="100"/>
      <c r="F273" s="177" t="s">
        <v>135</v>
      </c>
      <c r="G273" s="178" t="s">
        <v>155</v>
      </c>
      <c r="H273" s="9"/>
      <c r="I273" s="9"/>
      <c r="J273" s="9"/>
      <c r="K273" s="9"/>
    </row>
    <row r="274" spans="4:11" hidden="1" x14ac:dyDescent="0.25">
      <c r="D274" s="101">
        <v>1971</v>
      </c>
      <c r="E274" s="38"/>
      <c r="F274" s="12" t="s">
        <v>133</v>
      </c>
      <c r="G274" s="102" t="s">
        <v>136</v>
      </c>
      <c r="H274" s="9"/>
      <c r="I274" s="9"/>
      <c r="J274" s="9"/>
      <c r="K274" s="9"/>
    </row>
    <row r="275" spans="4:11" hidden="1" x14ac:dyDescent="0.25">
      <c r="D275" s="186">
        <v>2562</v>
      </c>
      <c r="E275" s="187"/>
      <c r="F275" s="188" t="s">
        <v>134</v>
      </c>
      <c r="G275" s="189" t="s">
        <v>136</v>
      </c>
      <c r="H275" s="9"/>
      <c r="I275" s="9"/>
      <c r="J275" s="9"/>
      <c r="K275" s="9"/>
    </row>
    <row r="276" spans="4:11" hidden="1" x14ac:dyDescent="0.25">
      <c r="D276" s="101">
        <v>2628</v>
      </c>
      <c r="E276" s="38"/>
      <c r="F276" s="12" t="s">
        <v>133</v>
      </c>
      <c r="G276" s="102">
        <v>4</v>
      </c>
      <c r="H276" s="9"/>
      <c r="I276" s="9"/>
      <c r="J276" s="9"/>
      <c r="K276" s="9"/>
    </row>
    <row r="277" spans="4:11" hidden="1" x14ac:dyDescent="0.25">
      <c r="D277" s="101">
        <v>3285</v>
      </c>
      <c r="E277" s="38"/>
      <c r="F277" s="12" t="s">
        <v>133</v>
      </c>
      <c r="G277" s="102">
        <v>5</v>
      </c>
      <c r="H277" s="9"/>
      <c r="I277" s="9"/>
      <c r="J277" s="9"/>
      <c r="K277" s="9"/>
    </row>
    <row r="278" spans="4:11" hidden="1" x14ac:dyDescent="0.25">
      <c r="D278" s="186">
        <v>3416</v>
      </c>
      <c r="E278" s="187"/>
      <c r="F278" s="188" t="s">
        <v>134</v>
      </c>
      <c r="G278" s="189">
        <v>4</v>
      </c>
      <c r="H278" s="9"/>
      <c r="I278" s="9"/>
      <c r="J278" s="9"/>
      <c r="K278" s="9"/>
    </row>
    <row r="279" spans="4:11" hidden="1" x14ac:dyDescent="0.25">
      <c r="D279" s="101">
        <v>3942</v>
      </c>
      <c r="E279" s="38"/>
      <c r="F279" s="12" t="s">
        <v>133</v>
      </c>
      <c r="G279" s="102">
        <v>6</v>
      </c>
      <c r="H279" s="9"/>
      <c r="I279" s="9"/>
      <c r="J279" s="9"/>
      <c r="K279" s="9"/>
    </row>
    <row r="280" spans="4:11" hidden="1" x14ac:dyDescent="0.25">
      <c r="D280" s="186">
        <v>4270</v>
      </c>
      <c r="E280" s="187"/>
      <c r="F280" s="188" t="s">
        <v>134</v>
      </c>
      <c r="G280" s="189">
        <v>5</v>
      </c>
      <c r="H280" s="9"/>
      <c r="I280" s="9"/>
      <c r="J280" s="9"/>
      <c r="K280" s="9"/>
    </row>
    <row r="281" spans="4:11" hidden="1" x14ac:dyDescent="0.25">
      <c r="D281" s="101">
        <v>4599</v>
      </c>
      <c r="E281" s="38"/>
      <c r="F281" s="12" t="s">
        <v>133</v>
      </c>
      <c r="G281" s="102">
        <v>7</v>
      </c>
      <c r="H281" s="9"/>
      <c r="I281" s="9"/>
      <c r="J281" s="9"/>
      <c r="K281" s="9"/>
    </row>
    <row r="282" spans="4:11" hidden="1" x14ac:dyDescent="0.25">
      <c r="D282" s="186">
        <v>5124</v>
      </c>
      <c r="E282" s="187"/>
      <c r="F282" s="188" t="s">
        <v>134</v>
      </c>
      <c r="G282" s="189">
        <v>6</v>
      </c>
      <c r="H282" s="9"/>
      <c r="I282" s="9"/>
      <c r="J282" s="9"/>
      <c r="K282" s="9"/>
    </row>
    <row r="283" spans="4:11" hidden="1" x14ac:dyDescent="0.25">
      <c r="D283" s="101">
        <v>5256</v>
      </c>
      <c r="E283" s="38"/>
      <c r="F283" s="12" t="s">
        <v>133</v>
      </c>
      <c r="G283" s="102">
        <v>8</v>
      </c>
      <c r="H283" s="9"/>
      <c r="I283" s="9"/>
      <c r="J283" s="9"/>
      <c r="K283" s="9"/>
    </row>
    <row r="284" spans="4:11" hidden="1" x14ac:dyDescent="0.25">
      <c r="D284" s="101">
        <v>5913</v>
      </c>
      <c r="E284" s="38"/>
      <c r="F284" s="12" t="s">
        <v>133</v>
      </c>
      <c r="G284" s="102" t="s">
        <v>137</v>
      </c>
      <c r="H284" s="9"/>
      <c r="I284" s="9"/>
      <c r="J284" s="9"/>
      <c r="K284" s="9"/>
    </row>
    <row r="285" spans="4:11" hidden="1" x14ac:dyDescent="0.25">
      <c r="D285" s="186">
        <v>5978</v>
      </c>
      <c r="E285" s="187"/>
      <c r="F285" s="188" t="s">
        <v>134</v>
      </c>
      <c r="G285" s="189">
        <v>7</v>
      </c>
      <c r="H285" s="9"/>
      <c r="I285" s="9"/>
      <c r="J285" s="9"/>
      <c r="K285" s="9"/>
    </row>
    <row r="286" spans="4:11" hidden="1" x14ac:dyDescent="0.25">
      <c r="D286" s="186">
        <v>6832</v>
      </c>
      <c r="E286" s="187"/>
      <c r="F286" s="188" t="s">
        <v>134</v>
      </c>
      <c r="G286" s="189">
        <v>8</v>
      </c>
      <c r="H286" s="9"/>
      <c r="I286" s="9"/>
      <c r="J286" s="9"/>
      <c r="K286" s="9"/>
    </row>
    <row r="287" spans="4:11" hidden="1" x14ac:dyDescent="0.25">
      <c r="D287" s="190">
        <v>7686</v>
      </c>
      <c r="E287" s="191"/>
      <c r="F287" s="192" t="s">
        <v>134</v>
      </c>
      <c r="G287" s="193" t="s">
        <v>137</v>
      </c>
      <c r="H287" s="9"/>
      <c r="I287" s="9"/>
      <c r="J287" s="9"/>
      <c r="K287" s="9"/>
    </row>
    <row r="288" spans="4:11" hidden="1" x14ac:dyDescent="0.25">
      <c r="D288" s="89"/>
      <c r="E288" s="38"/>
      <c r="F288" s="9"/>
      <c r="G288" s="9"/>
      <c r="H288" s="9"/>
      <c r="I288" s="9"/>
      <c r="J288" s="9"/>
      <c r="K288" s="9"/>
    </row>
    <row r="289" spans="4:11" hidden="1" x14ac:dyDescent="0.25">
      <c r="D289" s="9" t="s">
        <v>101</v>
      </c>
      <c r="E289" s="9"/>
      <c r="F289" s="9"/>
      <c r="G289" s="9"/>
      <c r="H289" s="9"/>
      <c r="I289" s="9"/>
      <c r="J289" s="9"/>
      <c r="K289" s="9"/>
    </row>
    <row r="290" spans="4:11" hidden="1" x14ac:dyDescent="0.25">
      <c r="D290" s="9" t="s">
        <v>102</v>
      </c>
      <c r="E290" s="38"/>
      <c r="F290" s="9"/>
      <c r="G290" s="9"/>
      <c r="H290" s="9"/>
      <c r="I290" s="9"/>
      <c r="J290" s="9"/>
      <c r="K290" s="9"/>
    </row>
    <row r="291" spans="4:11" hidden="1" x14ac:dyDescent="0.25">
      <c r="D291" s="9"/>
      <c r="E291" s="9"/>
      <c r="F291" s="9"/>
      <c r="G291" s="9"/>
      <c r="H291" s="9"/>
      <c r="I291" s="9"/>
      <c r="J291" s="9"/>
      <c r="K291" s="9"/>
    </row>
    <row r="292" spans="4:11" x14ac:dyDescent="0.25">
      <c r="D292" s="9"/>
      <c r="E292" s="38"/>
      <c r="F292" s="9"/>
      <c r="G292" s="9"/>
      <c r="H292" s="9"/>
      <c r="I292" s="9"/>
      <c r="J292" s="9"/>
      <c r="K292" s="9"/>
    </row>
    <row r="293" spans="4:11" x14ac:dyDescent="0.25">
      <c r="D293" s="9"/>
      <c r="E293" s="9"/>
      <c r="F293" s="9"/>
      <c r="G293" s="9"/>
      <c r="H293" s="9"/>
      <c r="I293" s="9"/>
      <c r="J293" s="9"/>
      <c r="K293" s="9"/>
    </row>
    <row r="294" spans="4:11" x14ac:dyDescent="0.25">
      <c r="D294" s="9"/>
      <c r="E294" s="38"/>
      <c r="F294" s="9"/>
      <c r="G294" s="9"/>
      <c r="H294" s="9"/>
      <c r="I294" s="9"/>
      <c r="J294" s="9"/>
      <c r="K294" s="9"/>
    </row>
    <row r="295" spans="4:11" x14ac:dyDescent="0.25">
      <c r="D295" s="9"/>
      <c r="E295" s="9"/>
      <c r="F295" s="9"/>
      <c r="G295" s="9"/>
      <c r="H295" s="9"/>
      <c r="I295" s="9"/>
      <c r="J295" s="9"/>
      <c r="K295" s="9"/>
    </row>
    <row r="296" spans="4:11" x14ac:dyDescent="0.25">
      <c r="D296" s="9"/>
      <c r="E296" s="9"/>
      <c r="F296" s="9"/>
      <c r="G296" s="9"/>
      <c r="H296" s="9"/>
      <c r="I296" s="9"/>
      <c r="J296" s="9"/>
      <c r="K296" s="9"/>
    </row>
    <row r="297" spans="4:11" x14ac:dyDescent="0.25">
      <c r="D297" s="9"/>
      <c r="E297" s="9"/>
      <c r="F297" s="9"/>
      <c r="G297" s="9"/>
      <c r="H297" s="9"/>
      <c r="I297" s="9"/>
      <c r="J297" s="9"/>
      <c r="K297" s="9"/>
    </row>
    <row r="298" spans="4:11" x14ac:dyDescent="0.25">
      <c r="D298" s="9"/>
      <c r="E298" s="9"/>
      <c r="F298" s="9"/>
      <c r="G298" s="9"/>
      <c r="H298" s="9"/>
      <c r="I298" s="9"/>
      <c r="J298" s="9"/>
      <c r="K298" s="9"/>
    </row>
    <row r="299" spans="4:11" x14ac:dyDescent="0.25">
      <c r="D299" s="9"/>
      <c r="E299" s="9"/>
      <c r="F299" s="9"/>
      <c r="G299" s="9"/>
      <c r="H299" s="9"/>
      <c r="I299" s="9"/>
      <c r="J299" s="9"/>
      <c r="K299" s="9"/>
    </row>
    <row r="300" spans="4:11" x14ac:dyDescent="0.25">
      <c r="D300" s="9"/>
      <c r="E300" s="9"/>
      <c r="F300" s="9"/>
      <c r="G300" s="9"/>
      <c r="H300" s="9"/>
      <c r="I300" s="9"/>
      <c r="J300" s="9"/>
      <c r="K300" s="9"/>
    </row>
    <row r="301" spans="4:11" x14ac:dyDescent="0.25">
      <c r="D301" s="9"/>
      <c r="E301" s="9"/>
      <c r="F301" s="9"/>
      <c r="G301" s="9"/>
      <c r="H301" s="9"/>
      <c r="I301" s="9"/>
      <c r="J301" s="9"/>
      <c r="K301" s="9"/>
    </row>
    <row r="302" spans="4:11" x14ac:dyDescent="0.25">
      <c r="D302" s="9"/>
      <c r="E302" s="9"/>
      <c r="F302" s="9"/>
      <c r="G302" s="9"/>
      <c r="H302" s="9"/>
      <c r="I302" s="9"/>
      <c r="J302" s="9"/>
      <c r="K302" s="9"/>
    </row>
    <row r="303" spans="4:11" x14ac:dyDescent="0.25">
      <c r="D303" s="9"/>
      <c r="E303" s="9"/>
      <c r="F303" s="9"/>
      <c r="G303" s="9"/>
      <c r="H303" s="9"/>
      <c r="I303" s="9"/>
      <c r="J303" s="9"/>
      <c r="K303" s="9"/>
    </row>
    <row r="304" spans="4:11" x14ac:dyDescent="0.25">
      <c r="D304" s="9"/>
      <c r="F304" s="9"/>
      <c r="G304" s="9"/>
      <c r="H304" s="9"/>
      <c r="I304" s="9"/>
      <c r="J304" s="9"/>
      <c r="K304" s="9"/>
    </row>
    <row r="305" spans="4:11" x14ac:dyDescent="0.25">
      <c r="D305" s="9"/>
      <c r="F305" s="9"/>
      <c r="G305" s="9"/>
      <c r="H305" s="9"/>
      <c r="I305" s="9"/>
      <c r="J305" s="9"/>
      <c r="K305" s="9"/>
    </row>
    <row r="306" spans="4:11" x14ac:dyDescent="0.25">
      <c r="D306" s="9"/>
      <c r="F306" s="9"/>
      <c r="G306" s="9"/>
      <c r="H306" s="9"/>
      <c r="I306" s="9"/>
      <c r="J306" s="9"/>
      <c r="K306" s="9"/>
    </row>
    <row r="307" spans="4:11" x14ac:dyDescent="0.25">
      <c r="D307" s="9"/>
      <c r="F307" s="9"/>
      <c r="G307" s="9"/>
      <c r="H307" s="9"/>
      <c r="I307" s="9"/>
      <c r="J307" s="9"/>
      <c r="K307" s="9"/>
    </row>
    <row r="308" spans="4:11" x14ac:dyDescent="0.25">
      <c r="D308" s="9"/>
      <c r="F308" s="61"/>
      <c r="G308" s="9"/>
      <c r="H308" s="9"/>
      <c r="I308" s="9"/>
      <c r="J308" s="9"/>
      <c r="K308" s="9"/>
    </row>
    <row r="309" spans="4:11" x14ac:dyDescent="0.25">
      <c r="D309" s="9"/>
      <c r="F309" s="61"/>
      <c r="G309" s="9"/>
      <c r="H309" s="9"/>
      <c r="I309" s="9"/>
      <c r="J309" s="9"/>
      <c r="K309" s="9"/>
    </row>
    <row r="310" spans="4:11" x14ac:dyDescent="0.25">
      <c r="D310" s="9"/>
      <c r="F310" s="61"/>
      <c r="G310" s="9"/>
      <c r="H310" s="9"/>
      <c r="I310" s="9"/>
      <c r="J310" s="9"/>
      <c r="K310" s="9"/>
    </row>
    <row r="311" spans="4:11" x14ac:dyDescent="0.25">
      <c r="D311" s="9"/>
      <c r="F311" s="61"/>
      <c r="G311" s="9"/>
      <c r="H311" s="9"/>
      <c r="I311" s="9"/>
      <c r="J311" s="9"/>
      <c r="K311" s="9"/>
    </row>
    <row r="312" spans="4:11" x14ac:dyDescent="0.25">
      <c r="D312" s="9"/>
      <c r="F312" s="61"/>
      <c r="G312" s="9"/>
      <c r="H312" s="9"/>
      <c r="I312" s="9"/>
      <c r="J312" s="9"/>
      <c r="K312" s="9"/>
    </row>
    <row r="313" spans="4:11" x14ac:dyDescent="0.25">
      <c r="D313" s="9"/>
      <c r="F313" s="61"/>
      <c r="G313" s="9"/>
      <c r="H313" s="9"/>
      <c r="I313" s="9"/>
      <c r="J313" s="9"/>
      <c r="K313" s="9"/>
    </row>
    <row r="314" spans="4:11" x14ac:dyDescent="0.25">
      <c r="D314" s="9"/>
      <c r="F314" s="61"/>
      <c r="G314" s="9"/>
      <c r="H314" s="9"/>
      <c r="I314" s="9"/>
      <c r="J314" s="9"/>
      <c r="K314" s="9"/>
    </row>
    <row r="315" spans="4:11" x14ac:dyDescent="0.25">
      <c r="D315" s="9"/>
      <c r="F315" s="61"/>
      <c r="G315" s="9"/>
      <c r="H315" s="9"/>
      <c r="I315" s="9"/>
      <c r="J315" s="9"/>
      <c r="K315" s="9"/>
    </row>
    <row r="316" spans="4:11" x14ac:dyDescent="0.25">
      <c r="D316" s="9"/>
      <c r="F316" s="61"/>
      <c r="G316" s="9"/>
      <c r="H316" s="9"/>
      <c r="I316" s="9"/>
      <c r="J316" s="9"/>
      <c r="K316" s="9"/>
    </row>
    <row r="317" spans="4:11" x14ac:dyDescent="0.25">
      <c r="D317" s="9"/>
      <c r="F317" s="61"/>
      <c r="G317" s="9"/>
      <c r="H317" s="9"/>
      <c r="I317" s="9"/>
      <c r="J317" s="9"/>
      <c r="K317" s="9"/>
    </row>
    <row r="318" spans="4:11" x14ac:dyDescent="0.25">
      <c r="D318" s="9"/>
      <c r="F318" s="61"/>
      <c r="G318" s="9"/>
      <c r="H318" s="9"/>
      <c r="I318" s="9"/>
      <c r="J318" s="9"/>
      <c r="K318" s="9"/>
    </row>
    <row r="319" spans="4:11" x14ac:dyDescent="0.25">
      <c r="D319" s="9"/>
      <c r="E319" s="70"/>
      <c r="F319" s="61"/>
      <c r="G319" s="9"/>
      <c r="H319" s="9"/>
      <c r="I319" s="9"/>
      <c r="J319" s="9"/>
      <c r="K319" s="9"/>
    </row>
    <row r="320" spans="4:11" x14ac:dyDescent="0.25">
      <c r="D320" s="9"/>
      <c r="E320" s="70"/>
      <c r="F320" s="61"/>
      <c r="G320" s="9"/>
      <c r="H320" s="9"/>
      <c r="I320" s="9"/>
      <c r="J320" s="9"/>
      <c r="K320" s="9"/>
    </row>
    <row r="321" spans="4:11" x14ac:dyDescent="0.25">
      <c r="D321" s="9"/>
      <c r="E321" s="9"/>
      <c r="F321" s="61"/>
      <c r="G321" s="9"/>
      <c r="H321" s="9"/>
      <c r="I321" s="9"/>
      <c r="J321" s="9"/>
      <c r="K321" s="9"/>
    </row>
    <row r="322" spans="4:11" x14ac:dyDescent="0.25">
      <c r="D322" s="9"/>
      <c r="E322" s="38"/>
      <c r="F322" s="61"/>
      <c r="G322" s="9"/>
      <c r="H322" s="9"/>
      <c r="I322" s="9"/>
      <c r="J322" s="9"/>
      <c r="K322" s="9"/>
    </row>
    <row r="323" spans="4:11" x14ac:dyDescent="0.25">
      <c r="D323" s="9"/>
      <c r="E323" s="38"/>
      <c r="F323" s="61"/>
      <c r="G323" s="9"/>
      <c r="H323" s="9"/>
      <c r="I323" s="9"/>
      <c r="J323" s="9"/>
      <c r="K323" s="9"/>
    </row>
    <row r="324" spans="4:11" x14ac:dyDescent="0.25">
      <c r="D324" s="9"/>
      <c r="E324" s="38"/>
      <c r="F324" s="61"/>
      <c r="G324" s="9"/>
      <c r="H324" s="9"/>
      <c r="I324" s="9"/>
      <c r="J324" s="9"/>
      <c r="K324" s="9"/>
    </row>
    <row r="325" spans="4:11" x14ac:dyDescent="0.25">
      <c r="D325" s="9"/>
      <c r="E325" s="38"/>
      <c r="F325" s="61"/>
      <c r="G325" s="9"/>
      <c r="H325" s="9"/>
      <c r="I325" s="9"/>
      <c r="J325" s="9"/>
      <c r="K325" s="9"/>
    </row>
    <row r="326" spans="4:11" x14ac:dyDescent="0.25">
      <c r="D326" s="9"/>
      <c r="E326" s="38"/>
      <c r="F326" s="61"/>
      <c r="G326" s="9"/>
      <c r="H326" s="9"/>
      <c r="I326" s="9"/>
      <c r="J326" s="9"/>
      <c r="K326" s="9"/>
    </row>
    <row r="327" spans="4:11" x14ac:dyDescent="0.25">
      <c r="D327" s="9"/>
      <c r="E327" s="38"/>
      <c r="F327" s="61"/>
      <c r="G327" s="9"/>
      <c r="H327" s="9"/>
      <c r="I327" s="9"/>
      <c r="J327" s="9"/>
      <c r="K327" s="9"/>
    </row>
    <row r="328" spans="4:11" x14ac:dyDescent="0.25">
      <c r="D328" s="9"/>
      <c r="E328" s="38"/>
      <c r="F328" s="61"/>
      <c r="G328" s="9"/>
      <c r="H328" s="9"/>
      <c r="I328" s="9"/>
      <c r="J328" s="9"/>
      <c r="K328" s="9"/>
    </row>
    <row r="329" spans="4:11" x14ac:dyDescent="0.25">
      <c r="D329" s="9"/>
      <c r="E329" s="38"/>
      <c r="F329" s="61"/>
      <c r="G329" s="9"/>
      <c r="H329" s="9"/>
      <c r="I329" s="9"/>
      <c r="J329" s="9"/>
      <c r="K329" s="9"/>
    </row>
    <row r="330" spans="4:11" x14ac:dyDescent="0.25">
      <c r="D330" s="9"/>
      <c r="E330" s="9"/>
      <c r="F330" s="61"/>
      <c r="G330" s="9"/>
      <c r="H330" s="9"/>
      <c r="I330" s="9"/>
      <c r="J330" s="9"/>
      <c r="K330" s="9"/>
    </row>
    <row r="331" spans="4:11" x14ac:dyDescent="0.25">
      <c r="D331" s="9"/>
      <c r="E331" s="9"/>
      <c r="F331" s="61"/>
      <c r="G331" s="9"/>
      <c r="H331" s="9"/>
      <c r="I331" s="9"/>
      <c r="J331" s="9"/>
      <c r="K331" s="9"/>
    </row>
    <row r="332" spans="4:11" x14ac:dyDescent="0.25">
      <c r="D332" s="9"/>
      <c r="E332" s="9"/>
      <c r="F332" s="61"/>
      <c r="G332" s="9"/>
      <c r="H332" s="9"/>
      <c r="I332" s="9"/>
      <c r="J332" s="9"/>
      <c r="K332" s="9"/>
    </row>
    <row r="333" spans="4:11" x14ac:dyDescent="0.25">
      <c r="D333" s="9"/>
      <c r="E333" s="9"/>
      <c r="F333" s="61"/>
      <c r="G333" s="9"/>
      <c r="H333" s="9"/>
      <c r="I333" s="9"/>
      <c r="J333" s="9"/>
      <c r="K333" s="9"/>
    </row>
    <row r="334" spans="4:11" x14ac:dyDescent="0.25">
      <c r="D334" s="9"/>
      <c r="E334" s="9"/>
      <c r="F334" s="61"/>
      <c r="G334" s="9"/>
      <c r="H334" s="9"/>
      <c r="I334" s="9"/>
      <c r="J334" s="9"/>
      <c r="K334" s="9"/>
    </row>
    <row r="335" spans="4:11" x14ac:dyDescent="0.25">
      <c r="D335" s="9"/>
      <c r="E335" s="9"/>
      <c r="F335" s="61"/>
      <c r="G335" s="9"/>
      <c r="H335" s="9"/>
      <c r="I335" s="9"/>
      <c r="J335" s="9"/>
      <c r="K335" s="9"/>
    </row>
    <row r="336" spans="4:11" x14ac:dyDescent="0.25">
      <c r="D336" s="9"/>
      <c r="E336" s="9"/>
      <c r="F336" s="61"/>
      <c r="G336" s="9"/>
      <c r="H336" s="9"/>
      <c r="I336" s="9"/>
      <c r="J336" s="9"/>
      <c r="K336" s="9"/>
    </row>
    <row r="337" spans="4:11" x14ac:dyDescent="0.25">
      <c r="D337" s="9"/>
      <c r="E337" s="9"/>
      <c r="F337" s="61"/>
      <c r="G337" s="9"/>
      <c r="H337" s="9"/>
      <c r="I337" s="9"/>
      <c r="J337" s="9"/>
      <c r="K337" s="9"/>
    </row>
    <row r="338" spans="4:11" x14ac:dyDescent="0.25">
      <c r="D338" s="9"/>
      <c r="E338" s="9"/>
      <c r="F338" s="61"/>
      <c r="G338" s="9"/>
      <c r="H338" s="9"/>
      <c r="I338" s="9"/>
      <c r="J338" s="9"/>
      <c r="K338" s="9"/>
    </row>
    <row r="339" spans="4:11" x14ac:dyDescent="0.25">
      <c r="D339" s="9"/>
      <c r="E339" s="9"/>
      <c r="F339" s="61"/>
      <c r="G339" s="9"/>
      <c r="H339" s="9"/>
      <c r="I339" s="9"/>
      <c r="J339" s="9"/>
      <c r="K339" s="9"/>
    </row>
    <row r="340" spans="4:11" x14ac:dyDescent="0.25">
      <c r="D340" s="9"/>
      <c r="E340" s="9"/>
      <c r="F340" s="61"/>
      <c r="G340" s="9"/>
      <c r="H340" s="9"/>
      <c r="I340" s="9"/>
      <c r="J340" s="9"/>
      <c r="K340" s="9"/>
    </row>
    <row r="341" spans="4:11" x14ac:dyDescent="0.25">
      <c r="D341" s="9"/>
      <c r="E341" s="9"/>
      <c r="F341" s="61"/>
      <c r="G341" s="9"/>
      <c r="H341" s="9"/>
      <c r="I341" s="9"/>
      <c r="J341" s="9"/>
      <c r="K341" s="9"/>
    </row>
    <row r="342" spans="4:11" x14ac:dyDescent="0.25">
      <c r="D342" s="9"/>
      <c r="E342" s="9"/>
      <c r="F342" s="61"/>
      <c r="G342" s="9"/>
      <c r="H342" s="9"/>
      <c r="I342" s="9"/>
      <c r="J342" s="9"/>
      <c r="K342" s="9"/>
    </row>
    <row r="343" spans="4:11" x14ac:dyDescent="0.25">
      <c r="D343" s="9"/>
      <c r="E343" s="9"/>
      <c r="F343" s="61"/>
      <c r="G343" s="9"/>
      <c r="H343" s="9"/>
      <c r="I343" s="9"/>
      <c r="J343" s="9"/>
      <c r="K343" s="9"/>
    </row>
    <row r="344" spans="4:11" x14ac:dyDescent="0.25">
      <c r="D344" s="9"/>
      <c r="E344" s="9"/>
      <c r="F344" s="61"/>
      <c r="G344" s="9"/>
      <c r="H344" s="9"/>
      <c r="I344" s="9"/>
      <c r="J344" s="9"/>
      <c r="K344" s="9"/>
    </row>
    <row r="345" spans="4:11" x14ac:dyDescent="0.25">
      <c r="D345" s="9"/>
      <c r="E345" s="9"/>
      <c r="F345" s="61"/>
      <c r="G345" s="9"/>
      <c r="H345" s="9"/>
      <c r="I345" s="9"/>
      <c r="J345" s="9"/>
      <c r="K345" s="9"/>
    </row>
    <row r="346" spans="4:11" x14ac:dyDescent="0.25">
      <c r="D346" s="9"/>
      <c r="E346" s="9"/>
      <c r="F346" s="61"/>
      <c r="G346" s="9"/>
      <c r="H346" s="9"/>
      <c r="I346" s="9"/>
      <c r="J346" s="9"/>
      <c r="K346" s="9"/>
    </row>
    <row r="347" spans="4:11" x14ac:dyDescent="0.25">
      <c r="D347" s="9"/>
      <c r="E347" s="9"/>
      <c r="F347" s="61"/>
      <c r="G347" s="9"/>
      <c r="H347" s="9"/>
      <c r="I347" s="9"/>
      <c r="J347" s="9"/>
      <c r="K347" s="9"/>
    </row>
    <row r="348" spans="4:11" x14ac:dyDescent="0.25">
      <c r="D348" s="9"/>
      <c r="E348" s="9"/>
      <c r="F348" s="61"/>
      <c r="G348" s="9"/>
      <c r="H348" s="9"/>
      <c r="I348" s="9"/>
      <c r="J348" s="9"/>
      <c r="K348" s="9"/>
    </row>
    <row r="349" spans="4:11" x14ac:dyDescent="0.25">
      <c r="D349" s="9"/>
      <c r="E349" s="9"/>
      <c r="F349" s="61"/>
      <c r="G349" s="9"/>
      <c r="H349" s="9"/>
      <c r="I349" s="9"/>
      <c r="J349" s="9"/>
      <c r="K349" s="9"/>
    </row>
    <row r="350" spans="4:11" x14ac:dyDescent="0.25">
      <c r="D350" s="9"/>
      <c r="E350" s="9"/>
      <c r="F350" s="61"/>
      <c r="G350" s="9"/>
      <c r="H350" s="9"/>
      <c r="I350" s="9"/>
      <c r="J350" s="9"/>
      <c r="K350" s="9"/>
    </row>
    <row r="351" spans="4:11" x14ac:dyDescent="0.25">
      <c r="D351" s="9"/>
      <c r="E351" s="9"/>
      <c r="F351" s="61"/>
      <c r="G351" s="9"/>
      <c r="H351" s="9"/>
      <c r="I351" s="9"/>
      <c r="J351" s="9"/>
      <c r="K351" s="9"/>
    </row>
    <row r="352" spans="4:11" x14ac:dyDescent="0.25">
      <c r="D352" s="9"/>
      <c r="E352" s="9"/>
      <c r="F352" s="61"/>
      <c r="G352" s="9"/>
      <c r="H352" s="9"/>
      <c r="I352" s="9"/>
      <c r="J352" s="9"/>
      <c r="K352" s="9"/>
    </row>
    <row r="353" spans="4:11" x14ac:dyDescent="0.25">
      <c r="D353" s="9"/>
      <c r="E353" s="9"/>
      <c r="F353" s="61"/>
      <c r="G353" s="9"/>
      <c r="H353" s="9"/>
      <c r="I353" s="9"/>
      <c r="J353" s="9"/>
      <c r="K353" s="9"/>
    </row>
    <row r="354" spans="4:11" x14ac:dyDescent="0.25">
      <c r="D354" s="9"/>
      <c r="E354" s="9"/>
      <c r="F354" s="61"/>
      <c r="G354" s="9"/>
      <c r="H354" s="9"/>
      <c r="I354" s="9"/>
      <c r="J354" s="9"/>
      <c r="K354" s="9"/>
    </row>
    <row r="355" spans="4:11" x14ac:dyDescent="0.25">
      <c r="D355" s="9"/>
      <c r="E355" s="9"/>
      <c r="F355" s="61"/>
      <c r="G355" s="9"/>
      <c r="H355" s="9"/>
      <c r="I355" s="9"/>
      <c r="J355" s="9"/>
      <c r="K355" s="9"/>
    </row>
    <row r="356" spans="4:11" x14ac:dyDescent="0.25">
      <c r="D356" s="9"/>
      <c r="E356" s="9"/>
      <c r="F356" s="61"/>
      <c r="G356" s="9"/>
      <c r="H356" s="9"/>
      <c r="I356" s="9"/>
      <c r="J356" s="9"/>
      <c r="K356" s="9"/>
    </row>
    <row r="357" spans="4:11" x14ac:dyDescent="0.25">
      <c r="D357" s="9"/>
      <c r="E357" s="9"/>
      <c r="F357" s="61"/>
      <c r="G357" s="9"/>
      <c r="H357" s="9"/>
      <c r="I357" s="9"/>
      <c r="J357" s="9"/>
      <c r="K357" s="9"/>
    </row>
    <row r="358" spans="4:11" x14ac:dyDescent="0.25">
      <c r="D358" s="9"/>
      <c r="E358" s="9"/>
      <c r="F358" s="61"/>
      <c r="G358" s="9"/>
      <c r="H358" s="9"/>
      <c r="I358" s="9"/>
      <c r="J358" s="9"/>
      <c r="K358" s="9"/>
    </row>
    <row r="359" spans="4:11" x14ac:dyDescent="0.25">
      <c r="D359" s="9"/>
      <c r="E359" s="9"/>
      <c r="F359" s="61"/>
      <c r="G359" s="9"/>
      <c r="H359" s="9"/>
      <c r="I359" s="9"/>
      <c r="J359" s="9"/>
      <c r="K359" s="9"/>
    </row>
    <row r="360" spans="4:11" x14ac:dyDescent="0.25">
      <c r="D360" s="9"/>
      <c r="E360" s="9"/>
      <c r="F360" s="61"/>
      <c r="G360" s="9"/>
      <c r="H360" s="9"/>
      <c r="I360" s="9"/>
      <c r="J360" s="9"/>
      <c r="K360" s="9"/>
    </row>
    <row r="361" spans="4:11" x14ac:dyDescent="0.25">
      <c r="D361" s="9"/>
      <c r="E361" s="9"/>
      <c r="F361" s="61"/>
      <c r="G361" s="9"/>
      <c r="H361" s="9"/>
      <c r="I361" s="9"/>
      <c r="J361" s="9"/>
      <c r="K361" s="9"/>
    </row>
    <row r="362" spans="4:11" x14ac:dyDescent="0.25">
      <c r="D362" s="9"/>
      <c r="E362" s="9"/>
      <c r="F362" s="61"/>
      <c r="G362" s="9"/>
      <c r="H362" s="9"/>
      <c r="I362" s="9"/>
      <c r="J362" s="9"/>
      <c r="K362" s="9"/>
    </row>
    <row r="363" spans="4:11" x14ac:dyDescent="0.25">
      <c r="D363" s="9"/>
      <c r="E363" s="9"/>
      <c r="F363" s="61"/>
      <c r="G363" s="9"/>
      <c r="H363" s="9"/>
      <c r="I363" s="9"/>
      <c r="J363" s="9"/>
      <c r="K363" s="9"/>
    </row>
    <row r="364" spans="4:11" x14ac:dyDescent="0.25">
      <c r="D364" s="9"/>
      <c r="E364" s="9"/>
      <c r="F364" s="61"/>
      <c r="G364" s="9"/>
      <c r="H364" s="9"/>
      <c r="I364" s="9"/>
      <c r="J364" s="9"/>
      <c r="K364" s="9"/>
    </row>
    <row r="365" spans="4:11" x14ac:dyDescent="0.25">
      <c r="D365" s="9"/>
      <c r="E365" s="9"/>
      <c r="F365" s="61"/>
      <c r="G365" s="9"/>
      <c r="H365" s="9"/>
      <c r="I365" s="9"/>
      <c r="J365" s="9"/>
      <c r="K365" s="9"/>
    </row>
    <row r="366" spans="4:11" x14ac:dyDescent="0.25">
      <c r="D366" s="9"/>
      <c r="E366" s="9"/>
      <c r="F366" s="61"/>
      <c r="G366" s="9"/>
      <c r="H366" s="9"/>
      <c r="I366" s="9"/>
      <c r="J366" s="9"/>
      <c r="K366" s="9"/>
    </row>
    <row r="367" spans="4:11" x14ac:dyDescent="0.25">
      <c r="D367" s="9"/>
      <c r="E367" s="9"/>
      <c r="F367" s="61"/>
      <c r="G367" s="9"/>
      <c r="H367" s="9"/>
      <c r="I367" s="9"/>
      <c r="J367" s="9"/>
      <c r="K367" s="9"/>
    </row>
    <row r="368" spans="4:11" x14ac:dyDescent="0.25">
      <c r="D368" s="9"/>
      <c r="E368" s="9"/>
      <c r="F368" s="61"/>
      <c r="G368" s="9"/>
      <c r="H368" s="9"/>
      <c r="I368" s="9"/>
      <c r="J368" s="9"/>
      <c r="K368" s="9"/>
    </row>
    <row r="369" spans="4:11" x14ac:dyDescent="0.25">
      <c r="D369" s="9"/>
      <c r="E369" s="9"/>
      <c r="F369" s="61"/>
      <c r="G369" s="9"/>
      <c r="H369" s="9"/>
      <c r="I369" s="9"/>
      <c r="J369" s="9"/>
      <c r="K369" s="9"/>
    </row>
    <row r="370" spans="4:11" x14ac:dyDescent="0.25">
      <c r="D370" s="9"/>
      <c r="E370" s="9"/>
      <c r="F370" s="61"/>
      <c r="G370" s="9"/>
      <c r="H370" s="9"/>
      <c r="I370" s="9"/>
      <c r="J370" s="9"/>
      <c r="K370" s="9"/>
    </row>
    <row r="371" spans="4:11" x14ac:dyDescent="0.25">
      <c r="D371" s="9"/>
      <c r="E371" s="9"/>
      <c r="F371" s="61"/>
      <c r="G371" s="9"/>
      <c r="H371" s="9"/>
      <c r="I371" s="9"/>
      <c r="J371" s="9"/>
      <c r="K371" s="9"/>
    </row>
    <row r="372" spans="4:11" x14ac:dyDescent="0.25">
      <c r="D372" s="9"/>
      <c r="E372" s="9"/>
      <c r="F372" s="61"/>
      <c r="G372" s="9"/>
      <c r="H372" s="9"/>
      <c r="I372" s="9"/>
      <c r="J372" s="9"/>
      <c r="K372" s="9"/>
    </row>
  </sheetData>
  <mergeCells count="4">
    <mergeCell ref="J16:AD16"/>
    <mergeCell ref="E3:G3"/>
    <mergeCell ref="B9:AE9"/>
    <mergeCell ref="J11:AD14"/>
  </mergeCells>
  <dataValidations count="5">
    <dataValidation type="list" allowBlank="1" showInputMessage="1" showErrorMessage="1" sqref="A20:A21 A24:A67" xr:uid="{00000000-0002-0000-0100-000000000000}">
      <formula1>$D$238:$D$248</formula1>
    </dataValidation>
    <dataValidation type="list" allowBlank="1" showInputMessage="1" showErrorMessage="1" sqref="AK17" xr:uid="{00000000-0002-0000-0100-000001000000}">
      <formula1>$D$289:$D$290</formula1>
    </dataValidation>
    <dataValidation type="list" allowBlank="1" showInputMessage="1" showErrorMessage="1" sqref="A157:A182" xr:uid="{00000000-0002-0000-0100-000002000000}">
      <formula1>$D$265:$D$271</formula1>
    </dataValidation>
    <dataValidation type="list" allowBlank="1" showInputMessage="1" showErrorMessage="1" sqref="A106:A137" xr:uid="{00000000-0002-0000-0100-000003000000}">
      <formula1>$D$262:$D$263</formula1>
    </dataValidation>
    <dataValidation type="list" allowBlank="1" showInputMessage="1" showErrorMessage="1" sqref="F180" xr:uid="{00000000-0002-0000-0100-000004000000}">
      <formula1>$D$274:$D$287</formula1>
    </dataValidation>
  </dataValidations>
  <pageMargins left="1" right="1" top="1" bottom="1" header="0.5" footer="0.5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6303-5B5E-4D95-B025-8D0D1EA74399}">
  <dimension ref="A1:G13"/>
  <sheetViews>
    <sheetView workbookViewId="0">
      <selection activeCell="B15" sqref="B15"/>
    </sheetView>
  </sheetViews>
  <sheetFormatPr defaultRowHeight="15.75" x14ac:dyDescent="0.25"/>
  <cols>
    <col min="1" max="1" width="19.75" customWidth="1"/>
    <col min="2" max="2" width="8.875" customWidth="1"/>
  </cols>
  <sheetData>
    <row r="1" spans="1:7" ht="29.25" x14ac:dyDescent="0.25">
      <c r="A1" s="287" t="s">
        <v>189</v>
      </c>
      <c r="B1" s="288" t="s">
        <v>190</v>
      </c>
      <c r="C1" s="288" t="s">
        <v>191</v>
      </c>
      <c r="D1" s="289" t="s">
        <v>0</v>
      </c>
      <c r="E1" s="289" t="s">
        <v>1</v>
      </c>
      <c r="F1" s="289" t="s">
        <v>13</v>
      </c>
      <c r="G1" s="289" t="s">
        <v>15</v>
      </c>
    </row>
    <row r="2" spans="1:7" x14ac:dyDescent="0.25">
      <c r="A2" s="475" t="str">
        <f>Estimation!D30</f>
        <v>Conference, symposia, meeting and/or research</v>
      </c>
      <c r="B2" s="475"/>
      <c r="C2" s="475"/>
      <c r="D2" s="475"/>
      <c r="E2" s="475"/>
      <c r="F2" s="475"/>
      <c r="G2" s="475"/>
    </row>
    <row r="3" spans="1:7" x14ac:dyDescent="0.25">
      <c r="A3" s="290" t="str">
        <f>Estimation!D31</f>
        <v>Airfare</v>
      </c>
      <c r="B3" s="294">
        <f>Estimation!E31</f>
        <v>450</v>
      </c>
      <c r="C3" s="292"/>
      <c r="D3" s="294">
        <f>Estimation!J31</f>
        <v>0</v>
      </c>
      <c r="E3" s="294">
        <f>Estimation!N31</f>
        <v>0</v>
      </c>
      <c r="F3" s="294">
        <f>Estimation!R31</f>
        <v>0</v>
      </c>
      <c r="G3" s="294">
        <f>Estimation!AD31</f>
        <v>0</v>
      </c>
    </row>
    <row r="4" spans="1:7" x14ac:dyDescent="0.25">
      <c r="A4" s="290" t="str">
        <f>Estimation!D32</f>
        <v>Lodging</v>
      </c>
      <c r="B4" s="294">
        <f>Estimation!E32</f>
        <v>196</v>
      </c>
      <c r="C4" s="293">
        <f>Estimation!F32</f>
        <v>3</v>
      </c>
      <c r="D4" s="294">
        <f>Estimation!J32</f>
        <v>0</v>
      </c>
      <c r="E4" s="294">
        <f>Estimation!N32</f>
        <v>0</v>
      </c>
      <c r="F4" s="294">
        <f>Estimation!R32</f>
        <v>0</v>
      </c>
      <c r="G4" s="294">
        <f>Estimation!AD32</f>
        <v>0</v>
      </c>
    </row>
    <row r="5" spans="1:7" x14ac:dyDescent="0.25">
      <c r="A5" s="290" t="str">
        <f>Estimation!D33</f>
        <v>Per diem</v>
      </c>
      <c r="B5" s="294">
        <f>Estimation!E33</f>
        <v>92</v>
      </c>
      <c r="C5" s="293">
        <f>Estimation!F33</f>
        <v>3</v>
      </c>
      <c r="D5" s="294">
        <f>Estimation!J33</f>
        <v>0</v>
      </c>
      <c r="E5" s="294">
        <f>Estimation!N33</f>
        <v>0</v>
      </c>
      <c r="F5" s="294">
        <f>Estimation!R33</f>
        <v>0</v>
      </c>
      <c r="G5" s="294">
        <f>Estimation!AD33</f>
        <v>0</v>
      </c>
    </row>
    <row r="6" spans="1:7" x14ac:dyDescent="0.25">
      <c r="A6" s="290" t="str">
        <f>Estimation!D34</f>
        <v>Ground Transportation</v>
      </c>
      <c r="B6" s="294">
        <f>Estimation!E34</f>
        <v>40</v>
      </c>
      <c r="C6" s="292"/>
      <c r="D6" s="294">
        <f>Estimation!J34</f>
        <v>0</v>
      </c>
      <c r="E6" s="294">
        <f>Estimation!N34</f>
        <v>0</v>
      </c>
      <c r="F6" s="294">
        <f>Estimation!R34</f>
        <v>0</v>
      </c>
      <c r="G6" s="294">
        <f>Estimation!AD34</f>
        <v>0</v>
      </c>
    </row>
    <row r="7" spans="1:7" x14ac:dyDescent="0.25">
      <c r="A7" s="290" t="str">
        <f>Estimation!D35</f>
        <v>Conference Registration</v>
      </c>
      <c r="B7" s="294">
        <f>Estimation!E35</f>
        <v>350</v>
      </c>
      <c r="C7" s="292"/>
      <c r="D7" s="294">
        <f>Estimation!J35</f>
        <v>0</v>
      </c>
      <c r="E7" s="294">
        <f>Estimation!N35</f>
        <v>0</v>
      </c>
      <c r="F7" s="294">
        <f>Estimation!R35</f>
        <v>0</v>
      </c>
      <c r="G7" s="294">
        <f>Estimation!AD35</f>
        <v>0</v>
      </c>
    </row>
    <row r="8" spans="1:7" x14ac:dyDescent="0.25">
      <c r="A8" s="476"/>
      <c r="B8" s="476"/>
      <c r="C8" s="476"/>
      <c r="D8" s="476"/>
      <c r="E8" s="476"/>
      <c r="F8" s="476"/>
      <c r="G8" s="476"/>
    </row>
    <row r="9" spans="1:7" x14ac:dyDescent="0.25">
      <c r="A9" s="477" t="s">
        <v>192</v>
      </c>
      <c r="B9" s="478"/>
      <c r="C9" s="479"/>
      <c r="D9" s="294">
        <f>Estimation!J36</f>
        <v>0</v>
      </c>
      <c r="E9" s="294">
        <f>Estimation!N36</f>
        <v>0</v>
      </c>
      <c r="F9" s="294">
        <f>Estimation!R36</f>
        <v>0</v>
      </c>
      <c r="G9" s="294">
        <f>Estimation!AD36</f>
        <v>0</v>
      </c>
    </row>
    <row r="13" spans="1:7" x14ac:dyDescent="0.25">
      <c r="B13" s="291"/>
    </row>
  </sheetData>
  <mergeCells count="3">
    <mergeCell ref="A2:G2"/>
    <mergeCell ref="A8:G8"/>
    <mergeCell ref="A9:C9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Estimation</vt:lpstr>
      <vt:lpstr> PRINT FINESST Budget</vt:lpstr>
      <vt:lpstr> TravelTable-Justification</vt:lpstr>
      <vt:lpstr>' PRINT FINESST Budget'!Print_Area</vt:lpstr>
      <vt:lpstr>Estimation!Print_Area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</dc:creator>
  <cp:lastModifiedBy>Amy Susan Hoak</cp:lastModifiedBy>
  <cp:lastPrinted>2026-05-16T22:11:58Z</cp:lastPrinted>
  <dcterms:created xsi:type="dcterms:W3CDTF">2002-09-24T21:46:17Z</dcterms:created>
  <dcterms:modified xsi:type="dcterms:W3CDTF">2026-05-16T22:39:16Z</dcterms:modified>
</cp:coreProperties>
</file>