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CADAFF\ACCESS Databases\Tuition Remission\Tuiton Remission Process Exception\"/>
    </mc:Choice>
  </mc:AlternateContent>
  <xr:revisionPtr revIDLastSave="0" documentId="8_{7BADC7F3-E82B-404E-B5C0-D5C25ACD89A5}" xr6:coauthVersionLast="47" xr6:coauthVersionMax="47" xr10:uidLastSave="{00000000-0000-0000-0000-000000000000}"/>
  <bookViews>
    <workbookView xWindow="-120" yWindow="-120" windowWidth="29040" windowHeight="15840" xr2:uid="{730488FB-E613-4E50-9C82-D2A856138A8A}"/>
  </bookViews>
  <sheets>
    <sheet name="Tuition Remssion Exception" sheetId="1" r:id="rId1"/>
    <sheet name="Data Validation" sheetId="2" state="veryHidden" r:id="rId2"/>
  </sheets>
  <definedNames>
    <definedName name="fund">'Data Validation'!$A$1:$A$6</definedName>
    <definedName name="_xlnm.Print_Area" localSheetId="0">'Tuition Remssion Exception'!$A$1:$I$50</definedName>
    <definedName name="SP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" l="1"/>
  <c r="C29" i="2"/>
  <c r="D17" i="2"/>
  <c r="C17" i="2"/>
  <c r="H20" i="2" l="1"/>
  <c r="H16" i="2"/>
  <c r="C10" i="1"/>
  <c r="B14" i="2"/>
  <c r="H17" i="2"/>
  <c r="H18" i="2" s="1"/>
  <c r="H21" i="2" l="1"/>
  <c r="D5" i="2"/>
  <c r="H15" i="2"/>
  <c r="H20" i="1" l="1"/>
  <c r="H22" i="2"/>
  <c r="H23" i="2" s="1"/>
  <c r="D7" i="2"/>
  <c r="D8" i="2"/>
  <c r="D6" i="2"/>
  <c r="E24" i="2" s="1"/>
  <c r="H19" i="2"/>
  <c r="F23" i="2" l="1"/>
  <c r="F37" i="2"/>
  <c r="F35" i="2"/>
  <c r="F38" i="2"/>
  <c r="F22" i="2"/>
  <c r="F21" i="2"/>
  <c r="F20" i="2"/>
  <c r="F19" i="2"/>
  <c r="F36" i="2"/>
  <c r="F34" i="2"/>
  <c r="F26" i="2"/>
  <c r="F24" i="2"/>
  <c r="F33" i="2"/>
  <c r="F32" i="2"/>
  <c r="F25" i="2"/>
  <c r="F31" i="2"/>
  <c r="E20" i="2"/>
  <c r="E19" i="2"/>
  <c r="E26" i="2"/>
  <c r="E34" i="2"/>
  <c r="E33" i="2"/>
  <c r="E25" i="2"/>
  <c r="E36" i="2"/>
  <c r="E38" i="2"/>
  <c r="E31" i="2"/>
  <c r="E32" i="2"/>
  <c r="E37" i="2"/>
  <c r="E22" i="2"/>
  <c r="E23" i="2"/>
  <c r="E35" i="2"/>
  <c r="E21" i="2"/>
  <c r="H25" i="2" l="1"/>
  <c r="I22" i="1" l="1"/>
</calcChain>
</file>

<file path=xl/sharedStrings.xml><?xml version="1.0" encoding="utf-8"?>
<sst xmlns="http://schemas.openxmlformats.org/spreadsheetml/2006/main" count="106" uniqueCount="101">
  <si>
    <t>SPONSORED PROJECTS EARLY TUITION POSTING (ETP) FORM</t>
  </si>
  <si>
    <t>(FUND 30/31/33 &amp;  Fund 12/32 cost-share accounts Only)</t>
  </si>
  <si>
    <t>All fields are required.  Do NOT Reformat.</t>
  </si>
  <si>
    <t>One student per form</t>
  </si>
  <si>
    <t>Date:</t>
  </si>
  <si>
    <t>Semester to Apply:</t>
  </si>
  <si>
    <t>Year:</t>
  </si>
  <si>
    <t xml:space="preserve"> </t>
  </si>
  <si>
    <t>Dept. Contact:</t>
  </si>
  <si>
    <t xml:space="preserve">      Phone:</t>
  </si>
  <si>
    <t>Person Authorizing Pmt (ex. PI):</t>
  </si>
  <si>
    <t>Email:</t>
  </si>
  <si>
    <t>FUNDING SOURCE - Required</t>
  </si>
  <si>
    <t>Fund</t>
  </si>
  <si>
    <t>Org</t>
  </si>
  <si>
    <t>Project #</t>
  </si>
  <si>
    <t>SpeedType</t>
  </si>
  <si>
    <t>Subclass (if applicable)</t>
  </si>
  <si>
    <t>Sponsor</t>
  </si>
  <si>
    <t>Project End Date</t>
  </si>
  <si>
    <t>Student Information</t>
  </si>
  <si>
    <t>Student Name</t>
  </si>
  <si>
    <t>Employee ID#</t>
  </si>
  <si>
    <t>Student ID#</t>
  </si>
  <si>
    <t>Job Type</t>
  </si>
  <si>
    <t>Student Tuition Rate</t>
  </si>
  <si>
    <t>If "MBA" is selected for Academic Program, enter resident in-state Tuition amt</t>
  </si>
  <si>
    <t>last name, first name</t>
  </si>
  <si>
    <t>Project Tuition Expense Calculator</t>
  </si>
  <si>
    <t>Enter Tuition Waiver % (Usually would match the total contract appointment % in 1502, 1503, 1505, or 1506 positions)</t>
  </si>
  <si>
    <t>Enter Main Campus Enrolled Credit Hours</t>
  </si>
  <si>
    <t>Enter Semester Contract Start date (Usually 8/15 for Fall, 01/01 for Spring mm/dd/yyyy)</t>
  </si>
  <si>
    <t>Enter Last Day of work for Semester (Usually 12/31 for Fall, 5/15 for Spring, mm/dd/yyyy)</t>
  </si>
  <si>
    <t>Total Estimated Semester Salary for eligible positions</t>
  </si>
  <si>
    <t>Pay Tuition Amount</t>
  </si>
  <si>
    <t>Enter in increments of 5%</t>
  </si>
  <si>
    <t>$ amount</t>
  </si>
  <si>
    <t>Required:</t>
  </si>
  <si>
    <t xml:space="preserve">Explain why the Tuition needs to be posted early to the sponsored project.                                                   </t>
  </si>
  <si>
    <t xml:space="preserve">What SpeedType or SpeedTypes is the student being appointed to for the remainder of the semester? </t>
  </si>
  <si>
    <t>Please contact your Grant Accountant with any questions regarding the above section.</t>
  </si>
  <si>
    <t>·       This form may only be used for a single term.</t>
  </si>
  <si>
    <t>·       If tuition needs to post to multiple closing projects, a form will be required for each closing project</t>
  </si>
  <si>
    <t xml:space="preserve">·       If the graduate student has both a GPTI and GA/RA/TA position in a semester this calculator will not work. </t>
  </si>
  <si>
    <r>
      <t xml:space="preserve">        Please email Jason Swope at </t>
    </r>
    <r>
      <rPr>
        <b/>
        <u/>
        <sz val="9"/>
        <rFont val="Cambria"/>
        <family val="1"/>
        <scheme val="major"/>
      </rPr>
      <t>Jason.Swope@Colorado.edu</t>
    </r>
    <r>
      <rPr>
        <sz val="9"/>
        <rFont val="Cambria"/>
        <family val="1"/>
        <scheme val="major"/>
      </rPr>
      <t xml:space="preserve"> for a custom calculation</t>
    </r>
  </si>
  <si>
    <t xml:space="preserve">·       All payments will go towards any outstanding tuition charges on the student account.  </t>
  </si>
  <si>
    <t xml:space="preserve">·       If there is a zero balance on the account the student will receive a refund.  </t>
  </si>
  <si>
    <t>·       Any payments made to the student account may impact student’s financial aid package.</t>
  </si>
  <si>
    <t xml:space="preserve">·       After departmental review, in the event that the tuition posted to a sponsored project exceeds the maximum amount allowed by the sponsor  </t>
  </si>
  <si>
    <t xml:space="preserve">        the difference will need to be moved to a department fund.   </t>
  </si>
  <si>
    <t>·       Using this form removes the specified amount of tuition out of the tuition remission verification process. The submitting dept will be responsible</t>
  </si>
  <si>
    <t xml:space="preserve">        for verifying graduate student eligibility and correct tuition amount at end of semester.</t>
  </si>
  <si>
    <r>
      <t xml:space="preserve">Email form to </t>
    </r>
    <r>
      <rPr>
        <b/>
        <u/>
        <sz val="10"/>
        <rFont val="Cambria"/>
        <family val="1"/>
        <scheme val="major"/>
      </rPr>
      <t>jason.swope@colorado.edu</t>
    </r>
    <r>
      <rPr>
        <b/>
        <sz val="10"/>
        <rFont val="Cambria"/>
        <family val="1"/>
        <scheme val="major"/>
      </rPr>
      <t xml:space="preserve"> for routing and processing. </t>
    </r>
  </si>
  <si>
    <t xml:space="preserve">Term </t>
  </si>
  <si>
    <t>Fall/Spring Item Types</t>
  </si>
  <si>
    <t>Fall</t>
  </si>
  <si>
    <t>Spring</t>
  </si>
  <si>
    <t>Summer</t>
  </si>
  <si>
    <t>First Day of Classes</t>
  </si>
  <si>
    <t>Begin Fall Semester Contracts</t>
  </si>
  <si>
    <t>End Fall Semester Contracts</t>
  </si>
  <si>
    <t>Begin Spring Semester Contracts</t>
  </si>
  <si>
    <t>Resident Credit Hour Cost (Update Annually)</t>
  </si>
  <si>
    <t>End Spring Semester Contracts</t>
  </si>
  <si>
    <t>A&amp;S/Music/Education</t>
  </si>
  <si>
    <t>Business</t>
  </si>
  <si>
    <t>Job Types</t>
  </si>
  <si>
    <t>Engineering</t>
  </si>
  <si>
    <t>GPTI</t>
  </si>
  <si>
    <t>CMCI</t>
  </si>
  <si>
    <t>RA/TA/GA</t>
  </si>
  <si>
    <t xml:space="preserve">Law </t>
  </si>
  <si>
    <t>MBA</t>
  </si>
  <si>
    <t>Calced per credit hour</t>
  </si>
  <si>
    <t>Calculation</t>
  </si>
  <si>
    <t>Days Worked</t>
  </si>
  <si>
    <t xml:space="preserve">To count the amount of days between contract dates entered </t>
  </si>
  <si>
    <t>GA/RA/TA Salary (update Annually)</t>
  </si>
  <si>
    <t>Term</t>
  </si>
  <si>
    <t>To return "Fall" or "Spring" based on Semester to Apply field</t>
  </si>
  <si>
    <t>Fall Daily Rate</t>
  </si>
  <si>
    <t>Spring Daily Rate</t>
  </si>
  <si>
    <t>Waiver Credit Hours</t>
  </si>
  <si>
    <t>Return credit hours based on waiver % selected</t>
  </si>
  <si>
    <t>Eligible Credit Hours</t>
  </si>
  <si>
    <t>Returns lower of % waiver credit hours or main campus enrolled credit hours with a floor of 3</t>
  </si>
  <si>
    <t>Academic Plan</t>
  </si>
  <si>
    <t>Returns Academic plan from drop down selection</t>
  </si>
  <si>
    <t>Salary Daily Rate</t>
  </si>
  <si>
    <t>Converts total salary to a daily rate to compare with table</t>
  </si>
  <si>
    <t>Salary Waiver %</t>
  </si>
  <si>
    <t>converts daily salary rate to appointment %</t>
  </si>
  <si>
    <t>Waiver Check</t>
  </si>
  <si>
    <t>Returns the lower of waiver % (in 5% increments) from drop down or salary waiver %</t>
  </si>
  <si>
    <t>Waiver Credit Hour Check</t>
  </si>
  <si>
    <t>converts waiver check % into credit hours</t>
  </si>
  <si>
    <t>Early posting amount</t>
  </si>
  <si>
    <t>calculates the tuition to post to project by taking minimum of Waiver Hour Credit check</t>
  </si>
  <si>
    <t>and Eligible credit hours, then multipling by Resident credit hour cost and by salary %</t>
  </si>
  <si>
    <t>GPTI Salary (update Annually)</t>
  </si>
  <si>
    <t>Item Type (auto-filled by form):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</si>
</sst>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\-00\-0000"/>
    <numFmt numFmtId="165" formatCode="&quot;$&quot;#,##0.00"/>
    <numFmt numFmtId="166" formatCode="0.000%"/>
  </numFmts>
  <fonts count="2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sz val="12"/>
      <name val="Cambria"/>
      <family val="1"/>
      <scheme val="major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9"/>
      <name val="Cambria"/>
      <family val="1"/>
      <scheme val="major"/>
    </font>
    <font>
      <b/>
      <u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sz val="10"/>
      <color theme="0" tint="-0.14999847407452621"/>
      <name val="Cambria"/>
      <family val="1"/>
      <scheme val="major"/>
    </font>
    <font>
      <b/>
      <sz val="10"/>
      <color theme="0" tint="-0.14999847407452621"/>
      <name val="Cambria"/>
      <family val="1"/>
      <scheme val="major"/>
    </font>
    <font>
      <sz val="10"/>
      <color theme="0" tint="-0.14999847407452621"/>
      <name val="Arial"/>
      <family val="2"/>
    </font>
    <font>
      <sz val="16"/>
      <name val="Arial"/>
      <family val="2"/>
    </font>
    <font>
      <b/>
      <sz val="16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name val="Arial"/>
      <family val="2"/>
    </font>
    <font>
      <b/>
      <i/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u/>
      <sz val="9"/>
      <name val="Cambria"/>
      <family val="1"/>
      <scheme val="major"/>
    </font>
    <font>
      <b/>
      <i/>
      <sz val="1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2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4" fillId="0" borderId="0" xfId="0" applyFont="1"/>
    <xf numFmtId="0" fontId="4" fillId="0" borderId="0" xfId="0" applyFont="1" applyBorder="1"/>
    <xf numFmtId="0" fontId="6" fillId="2" borderId="1" xfId="0" applyFont="1" applyFill="1" applyBorder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/>
    <xf numFmtId="0" fontId="0" fillId="0" borderId="0" xfId="0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11" fillId="2" borderId="3" xfId="0" applyFont="1" applyFill="1" applyBorder="1"/>
    <xf numFmtId="0" fontId="6" fillId="2" borderId="1" xfId="0" applyFont="1" applyFill="1" applyBorder="1" applyAlignment="1">
      <alignment horizontal="right"/>
    </xf>
    <xf numFmtId="0" fontId="10" fillId="2" borderId="1" xfId="1" applyFill="1" applyBorder="1" applyAlignment="1"/>
    <xf numFmtId="0" fontId="7" fillId="2" borderId="1" xfId="0" applyFont="1" applyFill="1" applyBorder="1" applyAlignment="1">
      <alignment horizontal="center" wrapText="1"/>
    </xf>
    <xf numFmtId="0" fontId="0" fillId="2" borderId="0" xfId="0" applyFill="1" applyBorder="1"/>
    <xf numFmtId="0" fontId="4" fillId="2" borderId="0" xfId="0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right"/>
    </xf>
    <xf numFmtId="0" fontId="6" fillId="0" borderId="15" xfId="0" applyFont="1" applyBorder="1"/>
    <xf numFmtId="0" fontId="13" fillId="0" borderId="16" xfId="0" applyFont="1" applyBorder="1"/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0" fillId="2" borderId="15" xfId="0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6" fillId="2" borderId="15" xfId="0" applyFont="1" applyFill="1" applyBorder="1"/>
    <xf numFmtId="0" fontId="5" fillId="2" borderId="18" xfId="0" applyFont="1" applyFill="1" applyBorder="1"/>
    <xf numFmtId="0" fontId="8" fillId="2" borderId="19" xfId="0" applyFont="1" applyFill="1" applyBorder="1"/>
    <xf numFmtId="164" fontId="8" fillId="2" borderId="19" xfId="0" applyNumberFormat="1" applyFont="1" applyFill="1" applyBorder="1" applyAlignment="1">
      <alignment horizontal="center"/>
    </xf>
    <xf numFmtId="0" fontId="8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164" fontId="0" fillId="2" borderId="22" xfId="0" applyNumberFormat="1" applyFill="1" applyBorder="1" applyAlignment="1">
      <alignment horizontal="center"/>
    </xf>
    <xf numFmtId="0" fontId="0" fillId="2" borderId="23" xfId="0" applyFill="1" applyBorder="1"/>
    <xf numFmtId="0" fontId="6" fillId="0" borderId="1" xfId="0" applyFont="1" applyFill="1" applyBorder="1" applyProtection="1">
      <protection locked="0"/>
    </xf>
    <xf numFmtId="0" fontId="10" fillId="2" borderId="4" xfId="1" applyFill="1" applyBorder="1" applyAlignment="1"/>
    <xf numFmtId="0" fontId="6" fillId="2" borderId="3" xfId="0" applyFont="1" applyFill="1" applyBorder="1"/>
    <xf numFmtId="0" fontId="17" fillId="0" borderId="4" xfId="0" applyFont="1" applyBorder="1"/>
    <xf numFmtId="0" fontId="17" fillId="0" borderId="0" xfId="0" applyFont="1"/>
    <xf numFmtId="0" fontId="17" fillId="0" borderId="0" xfId="0" applyFont="1" applyBorder="1"/>
    <xf numFmtId="0" fontId="5" fillId="2" borderId="14" xfId="0" applyFont="1" applyFill="1" applyBorder="1"/>
    <xf numFmtId="14" fontId="0" fillId="0" borderId="0" xfId="0" applyNumberFormat="1"/>
    <xf numFmtId="0" fontId="3" fillId="0" borderId="0" xfId="0" applyFont="1"/>
    <xf numFmtId="0" fontId="2" fillId="0" borderId="0" xfId="0" applyFont="1" applyBorder="1" applyAlignment="1">
      <alignment wrapText="1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4" xfId="0" applyBorder="1"/>
    <xf numFmtId="0" fontId="0" fillId="0" borderId="15" xfId="0" applyBorder="1"/>
    <xf numFmtId="9" fontId="0" fillId="0" borderId="0" xfId="0" applyNumberFormat="1" applyBorder="1"/>
    <xf numFmtId="165" fontId="0" fillId="0" borderId="15" xfId="0" applyNumberFormat="1" applyBorder="1"/>
    <xf numFmtId="0" fontId="0" fillId="0" borderId="18" xfId="0" applyBorder="1"/>
    <xf numFmtId="9" fontId="0" fillId="0" borderId="19" xfId="0" applyNumberFormat="1" applyBorder="1"/>
    <xf numFmtId="165" fontId="0" fillId="0" borderId="20" xfId="0" applyNumberFormat="1" applyBorder="1"/>
    <xf numFmtId="0" fontId="3" fillId="0" borderId="14" xfId="0" applyFont="1" applyBorder="1"/>
    <xf numFmtId="0" fontId="3" fillId="0" borderId="18" xfId="0" applyFont="1" applyBorder="1"/>
    <xf numFmtId="0" fontId="0" fillId="0" borderId="19" xfId="0" applyBorder="1"/>
    <xf numFmtId="0" fontId="3" fillId="0" borderId="20" xfId="0" applyFont="1" applyBorder="1"/>
    <xf numFmtId="0" fontId="2" fillId="0" borderId="21" xfId="0" applyFont="1" applyBorder="1" applyAlignment="1">
      <alignment horizontal="centerContinuous"/>
    </xf>
    <xf numFmtId="0" fontId="0" fillId="0" borderId="0" xfId="2" applyNumberFormat="1" applyFont="1"/>
    <xf numFmtId="0" fontId="6" fillId="2" borderId="15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0" xfId="0" applyFont="1" applyFill="1" applyBorder="1"/>
    <xf numFmtId="0" fontId="14" fillId="0" borderId="15" xfId="0" applyFont="1" applyFill="1" applyBorder="1"/>
    <xf numFmtId="0" fontId="23" fillId="0" borderId="16" xfId="0" applyFont="1" applyBorder="1"/>
    <xf numFmtId="0" fontId="24" fillId="2" borderId="14" xfId="0" applyFont="1" applyFill="1" applyBorder="1" applyAlignment="1">
      <alignment horizontal="left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3" fillId="0" borderId="15" xfId="0" applyFont="1" applyBorder="1"/>
    <xf numFmtId="0" fontId="0" fillId="5" borderId="0" xfId="0" applyFill="1" applyBorder="1"/>
    <xf numFmtId="165" fontId="0" fillId="5" borderId="0" xfId="0" applyNumberFormat="1" applyFill="1" applyBorder="1"/>
    <xf numFmtId="0" fontId="2" fillId="0" borderId="0" xfId="0" applyFont="1"/>
    <xf numFmtId="0" fontId="0" fillId="0" borderId="23" xfId="0" applyBorder="1"/>
    <xf numFmtId="165" fontId="0" fillId="5" borderId="19" xfId="0" applyNumberFormat="1" applyFill="1" applyBorder="1"/>
    <xf numFmtId="0" fontId="7" fillId="2" borderId="5" xfId="0" applyFont="1" applyFill="1" applyBorder="1" applyAlignment="1">
      <alignment wrapText="1"/>
    </xf>
    <xf numFmtId="1" fontId="6" fillId="4" borderId="5" xfId="0" applyNumberFormat="1" applyFont="1" applyFill="1" applyBorder="1" applyAlignment="1" applyProtection="1">
      <protection locked="0"/>
    </xf>
    <xf numFmtId="14" fontId="0" fillId="5" borderId="26" xfId="0" applyNumberFormat="1" applyFill="1" applyBorder="1"/>
    <xf numFmtId="165" fontId="0" fillId="0" borderId="0" xfId="0" applyNumberFormat="1" applyFill="1" applyBorder="1"/>
    <xf numFmtId="165" fontId="0" fillId="0" borderId="19" xfId="0" applyNumberFormat="1" applyFill="1" applyBorder="1"/>
    <xf numFmtId="0" fontId="11" fillId="2" borderId="5" xfId="0" applyFont="1" applyFill="1" applyBorder="1" applyAlignment="1"/>
    <xf numFmtId="0" fontId="2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6" fillId="2" borderId="25" xfId="0" applyFont="1" applyFill="1" applyBorder="1" applyAlignment="1">
      <alignment horizontal="center"/>
    </xf>
    <xf numFmtId="0" fontId="21" fillId="3" borderId="14" xfId="0" applyFont="1" applyFill="1" applyBorder="1"/>
    <xf numFmtId="0" fontId="16" fillId="2" borderId="0" xfId="0" applyFont="1" applyFill="1" applyBorder="1"/>
    <xf numFmtId="165" fontId="0" fillId="0" borderId="0" xfId="0" applyNumberFormat="1"/>
    <xf numFmtId="0" fontId="3" fillId="0" borderId="0" xfId="0" applyFont="1" applyAlignment="1">
      <alignment horizontal="center"/>
    </xf>
    <xf numFmtId="0" fontId="11" fillId="2" borderId="28" xfId="0" applyFont="1" applyFill="1" applyBorder="1"/>
    <xf numFmtId="0" fontId="11" fillId="2" borderId="33" xfId="0" applyFont="1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6" fillId="0" borderId="13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14" fontId="6" fillId="0" borderId="17" xfId="0" applyNumberFormat="1" applyFont="1" applyFill="1" applyBorder="1" applyAlignment="1" applyProtection="1">
      <protection locked="0"/>
    </xf>
    <xf numFmtId="44" fontId="0" fillId="0" borderId="0" xfId="0" applyNumberFormat="1"/>
    <xf numFmtId="166" fontId="0" fillId="0" borderId="0" xfId="2" applyNumberFormat="1" applyFont="1"/>
    <xf numFmtId="0" fontId="6" fillId="2" borderId="3" xfId="0" applyFont="1" applyFill="1" applyBorder="1" applyAlignment="1" applyProtection="1">
      <alignment shrinkToFit="1"/>
    </xf>
    <xf numFmtId="0" fontId="6" fillId="2" borderId="5" xfId="0" applyFont="1" applyFill="1" applyBorder="1" applyAlignment="1" applyProtection="1">
      <alignment shrinkToFit="1"/>
    </xf>
    <xf numFmtId="0" fontId="6" fillId="2" borderId="24" xfId="0" applyFont="1" applyFill="1" applyBorder="1" applyAlignment="1" applyProtection="1">
      <alignment horizontal="center" shrinkToFit="1"/>
    </xf>
    <xf numFmtId="0" fontId="6" fillId="2" borderId="5" xfId="0" applyFont="1" applyFill="1" applyBorder="1" applyAlignment="1" applyProtection="1">
      <alignment horizontal="center" shrinkToFit="1"/>
    </xf>
    <xf numFmtId="0" fontId="6" fillId="2" borderId="25" xfId="0" applyFont="1" applyFill="1" applyBorder="1" applyAlignment="1" applyProtection="1">
      <alignment horizontal="center" shrinkToFit="1"/>
    </xf>
    <xf numFmtId="0" fontId="23" fillId="0" borderId="16" xfId="0" applyFont="1" applyBorder="1" applyProtection="1"/>
    <xf numFmtId="0" fontId="6" fillId="0" borderId="5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1" fontId="6" fillId="0" borderId="2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0" fontId="11" fillId="0" borderId="5" xfId="0" applyFont="1" applyFill="1" applyBorder="1" applyProtection="1"/>
    <xf numFmtId="44" fontId="6" fillId="0" borderId="27" xfId="3" applyFont="1" applyFill="1" applyBorder="1" applyProtection="1"/>
    <xf numFmtId="0" fontId="6" fillId="0" borderId="32" xfId="0" applyFont="1" applyFill="1" applyBorder="1" applyProtection="1"/>
    <xf numFmtId="0" fontId="7" fillId="2" borderId="1" xfId="0" applyFont="1" applyFill="1" applyBorder="1" applyAlignment="1" applyProtection="1">
      <alignment horizont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wrapText="1"/>
    </xf>
    <xf numFmtId="0" fontId="5" fillId="2" borderId="34" xfId="0" applyFont="1" applyFill="1" applyBorder="1" applyAlignment="1" applyProtection="1">
      <alignment horizontal="center" wrapText="1"/>
    </xf>
    <xf numFmtId="1" fontId="5" fillId="2" borderId="5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horizontal="left" wrapText="1"/>
    </xf>
    <xf numFmtId="0" fontId="26" fillId="2" borderId="35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quotePrefix="1" applyBorder="1" applyProtection="1"/>
    <xf numFmtId="0" fontId="2" fillId="0" borderId="0" xfId="0" applyFont="1" applyBorder="1" applyProtection="1"/>
    <xf numFmtId="0" fontId="6" fillId="0" borderId="0" xfId="0" applyFont="1" applyFill="1" applyBorder="1" applyAlignment="1" applyProtection="1"/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/>
    <xf numFmtId="164" fontId="6" fillId="0" borderId="0" xfId="0" applyNumberFormat="1" applyFont="1" applyFill="1" applyBorder="1" applyAlignment="1" applyProtection="1"/>
    <xf numFmtId="0" fontId="2" fillId="0" borderId="0" xfId="0" applyFont="1" applyBorder="1" applyAlignment="1" applyProtection="1">
      <alignment wrapText="1"/>
    </xf>
    <xf numFmtId="0" fontId="0" fillId="0" borderId="0" xfId="0" applyProtection="1"/>
    <xf numFmtId="0" fontId="17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Fill="1" applyProtection="1"/>
    <xf numFmtId="0" fontId="4" fillId="0" borderId="0" xfId="0" applyFont="1" applyProtection="1"/>
    <xf numFmtId="0" fontId="9" fillId="0" borderId="0" xfId="0" applyFont="1" applyProtection="1"/>
    <xf numFmtId="0" fontId="7" fillId="2" borderId="2" xfId="0" applyFont="1" applyFill="1" applyBorder="1" applyAlignment="1"/>
    <xf numFmtId="0" fontId="6" fillId="0" borderId="1" xfId="0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alignment wrapText="1"/>
    </xf>
    <xf numFmtId="0" fontId="11" fillId="6" borderId="5" xfId="0" applyFont="1" applyFill="1" applyBorder="1"/>
    <xf numFmtId="0" fontId="0" fillId="0" borderId="0" xfId="0" applyNumberFormat="1" applyBorder="1"/>
    <xf numFmtId="0" fontId="0" fillId="0" borderId="19" xfId="0" applyNumberFormat="1" applyBorder="1"/>
    <xf numFmtId="0" fontId="6" fillId="0" borderId="0" xfId="0" applyFont="1" applyFill="1" applyBorder="1" applyAlignment="1" applyProtection="1">
      <alignment horizontal="left" vertical="top"/>
    </xf>
    <xf numFmtId="2" fontId="0" fillId="0" borderId="0" xfId="2" applyNumberFormat="1" applyFont="1"/>
    <xf numFmtId="1" fontId="6" fillId="0" borderId="3" xfId="0" applyNumberFormat="1" applyFont="1" applyFill="1" applyBorder="1" applyAlignment="1" applyProtection="1">
      <protection locked="0"/>
    </xf>
    <xf numFmtId="44" fontId="6" fillId="0" borderId="3" xfId="3" applyFont="1" applyFill="1" applyBorder="1" applyProtection="1">
      <protection locked="0"/>
    </xf>
    <xf numFmtId="14" fontId="6" fillId="0" borderId="1" xfId="3" applyNumberFormat="1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Protection="1">
      <protection locked="0"/>
    </xf>
    <xf numFmtId="165" fontId="5" fillId="0" borderId="36" xfId="0" applyNumberFormat="1" applyFont="1" applyFill="1" applyBorder="1" applyAlignment="1" applyProtection="1">
      <protection hidden="1"/>
    </xf>
    <xf numFmtId="2" fontId="0" fillId="0" borderId="0" xfId="3" applyNumberFormat="1" applyFont="1"/>
    <xf numFmtId="0" fontId="6" fillId="7" borderId="9" xfId="0" applyFont="1" applyFill="1" applyBorder="1" applyAlignment="1" applyProtection="1">
      <alignment horizontal="right"/>
      <protection locked="0"/>
    </xf>
    <xf numFmtId="1" fontId="5" fillId="2" borderId="3" xfId="0" applyNumberFormat="1" applyFont="1" applyFill="1" applyBorder="1" applyAlignment="1" applyProtection="1">
      <alignment horizontal="centerContinuous" vertical="center" wrapText="1"/>
    </xf>
    <xf numFmtId="1" fontId="5" fillId="2" borderId="2" xfId="0" applyNumberFormat="1" applyFont="1" applyFill="1" applyBorder="1" applyAlignment="1" applyProtection="1">
      <alignment horizontal="centerContinuous" vertical="center" wrapText="1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4" fillId="0" borderId="14" xfId="0" applyFont="1" applyBorder="1" applyProtection="1"/>
    <xf numFmtId="0" fontId="6" fillId="0" borderId="0" xfId="0" applyFont="1" applyBorder="1" applyProtection="1"/>
    <xf numFmtId="164" fontId="6" fillId="0" borderId="0" xfId="0" applyNumberFormat="1" applyFont="1" applyBorder="1" applyAlignment="1" applyProtection="1">
      <alignment horizontal="center"/>
    </xf>
    <xf numFmtId="0" fontId="6" fillId="0" borderId="15" xfId="0" applyFont="1" applyBorder="1" applyProtection="1"/>
    <xf numFmtId="0" fontId="7" fillId="2" borderId="39" xfId="0" applyFont="1" applyFill="1" applyBorder="1" applyAlignment="1" applyProtection="1">
      <alignment horizontal="center" wrapText="1"/>
    </xf>
    <xf numFmtId="0" fontId="7" fillId="2" borderId="37" xfId="0" applyFont="1" applyFill="1" applyBorder="1" applyAlignment="1" applyProtection="1">
      <alignment horizontal="center" wrapText="1"/>
    </xf>
    <xf numFmtId="9" fontId="6" fillId="0" borderId="16" xfId="0" applyNumberFormat="1" applyFont="1" applyFill="1" applyBorder="1" applyAlignment="1" applyProtection="1">
      <alignment horizontal="center"/>
      <protection locked="0"/>
    </xf>
    <xf numFmtId="9" fontId="6" fillId="0" borderId="38" xfId="0" applyNumberFormat="1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left"/>
      <protection hidden="1"/>
    </xf>
    <xf numFmtId="1" fontId="6" fillId="0" borderId="5" xfId="0" applyNumberFormat="1" applyFont="1" applyFill="1" applyBorder="1" applyAlignment="1" applyProtection="1">
      <alignment horizontal="left"/>
      <protection hidden="1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 shrinkToFit="1"/>
      <protection locked="0"/>
    </xf>
    <xf numFmtId="14" fontId="6" fillId="0" borderId="8" xfId="0" applyNumberFormat="1" applyFont="1" applyFill="1" applyBorder="1" applyAlignment="1" applyProtection="1">
      <alignment horizontal="center" shrinkToFit="1"/>
      <protection locked="0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Alignment="1" applyProtection="1">
      <alignment horizontal="center" shrinkToFit="1"/>
      <protection locked="0"/>
    </xf>
    <xf numFmtId="164" fontId="6" fillId="0" borderId="2" xfId="0" applyNumberFormat="1" applyFont="1" applyFill="1" applyBorder="1" applyAlignment="1" applyProtection="1">
      <alignment horizontal="center" shrinkToFi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165" fontId="6" fillId="0" borderId="3" xfId="0" applyNumberFormat="1" applyFont="1" applyFill="1" applyBorder="1" applyAlignment="1" applyProtection="1">
      <alignment horizontal="center"/>
      <protection locked="0"/>
    </xf>
    <xf numFmtId="165" fontId="6" fillId="0" borderId="12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Alignment="1" applyProtection="1">
      <alignment horizontal="left" shrinkToFit="1"/>
      <protection locked="0"/>
    </xf>
    <xf numFmtId="164" fontId="6" fillId="0" borderId="2" xfId="0" applyNumberFormat="1" applyFont="1" applyFill="1" applyBorder="1" applyAlignment="1" applyProtection="1">
      <alignment horizontal="left" shrinkToFit="1"/>
      <protection locked="0"/>
    </xf>
    <xf numFmtId="164" fontId="6" fillId="2" borderId="1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10" fillId="0" borderId="3" xfId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9526</xdr:rowOff>
    </xdr:from>
    <xdr:to>
      <xdr:col>9</xdr:col>
      <xdr:colOff>0</xdr:colOff>
      <xdr:row>34</xdr:row>
      <xdr:rowOff>19050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" y="6134101"/>
          <a:ext cx="7572375" cy="130492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T60"/>
  <sheetViews>
    <sheetView showGridLines="0" tabSelected="1" workbookViewId="0">
      <selection activeCell="B5" sqref="B5:C5"/>
    </sheetView>
  </sheetViews>
  <sheetFormatPr defaultRowHeight="12.75" x14ac:dyDescent="0.2"/>
  <cols>
    <col min="1" max="1" width="9.85546875" customWidth="1"/>
    <col min="2" max="2" width="17.7109375" customWidth="1"/>
    <col min="3" max="3" width="11" customWidth="1"/>
    <col min="4" max="4" width="23.140625" style="1" customWidth="1"/>
    <col min="5" max="5" width="13.140625" customWidth="1"/>
    <col min="6" max="6" width="13.5703125" customWidth="1"/>
    <col min="7" max="7" width="9.7109375" hidden="1" customWidth="1"/>
    <col min="8" max="8" width="11.5703125" style="4" customWidth="1"/>
    <col min="9" max="9" width="13.85546875" customWidth="1"/>
    <col min="10" max="10" width="14.140625" customWidth="1"/>
    <col min="11" max="11" width="11.5703125" style="143" customWidth="1"/>
    <col min="12" max="12" width="12.85546875" style="4" customWidth="1"/>
    <col min="13" max="13" width="8.85546875" style="4" customWidth="1"/>
    <col min="14" max="14" width="11.42578125" style="4" customWidth="1"/>
    <col min="15" max="124" width="9.140625" style="4"/>
  </cols>
  <sheetData>
    <row r="1" spans="1:124" s="54" customFormat="1" ht="20.25" x14ac:dyDescent="0.3">
      <c r="A1" s="182" t="s">
        <v>0</v>
      </c>
      <c r="B1" s="183"/>
      <c r="C1" s="183"/>
      <c r="D1" s="183"/>
      <c r="E1" s="183"/>
      <c r="F1" s="183"/>
      <c r="G1" s="183"/>
      <c r="H1" s="183"/>
      <c r="I1" s="184"/>
      <c r="J1" s="53"/>
      <c r="K1" s="144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</row>
    <row r="2" spans="1:124" s="18" customFormat="1" ht="15" customHeight="1" x14ac:dyDescent="0.25">
      <c r="A2" s="185" t="s">
        <v>1</v>
      </c>
      <c r="B2" s="186"/>
      <c r="C2" s="186"/>
      <c r="D2" s="186"/>
      <c r="E2" s="186"/>
      <c r="F2" s="186"/>
      <c r="G2" s="186"/>
      <c r="H2" s="186"/>
      <c r="I2" s="187"/>
      <c r="J2" s="19"/>
      <c r="K2" s="143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</row>
    <row r="3" spans="1:124" ht="15" customHeight="1" x14ac:dyDescent="0.25">
      <c r="A3" s="188" t="s">
        <v>2</v>
      </c>
      <c r="B3" s="189"/>
      <c r="C3" s="189"/>
      <c r="D3" s="189"/>
      <c r="E3" s="189"/>
      <c r="F3" s="189"/>
      <c r="G3" s="189"/>
      <c r="H3" s="189"/>
      <c r="I3" s="190"/>
      <c r="J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</row>
    <row r="4" spans="1:124" s="18" customFormat="1" ht="15" customHeight="1" thickBot="1" x14ac:dyDescent="0.3">
      <c r="A4" s="99"/>
      <c r="B4" s="191" t="s">
        <v>3</v>
      </c>
      <c r="C4" s="191"/>
      <c r="D4" s="191"/>
      <c r="E4" s="191"/>
      <c r="F4" s="191"/>
      <c r="G4" s="191"/>
      <c r="H4" s="191"/>
      <c r="I4" s="192"/>
      <c r="J4" s="134"/>
      <c r="K4" s="143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</row>
    <row r="5" spans="1:124" ht="20.25" customHeight="1" x14ac:dyDescent="0.25">
      <c r="A5" s="30" t="s">
        <v>4</v>
      </c>
      <c r="B5" s="197"/>
      <c r="C5" s="198"/>
      <c r="D5" s="32" t="s">
        <v>5</v>
      </c>
      <c r="E5" s="165"/>
      <c r="F5" s="32" t="s">
        <v>6</v>
      </c>
      <c r="G5" s="31" t="s">
        <v>7</v>
      </c>
      <c r="H5" s="195"/>
      <c r="I5" s="196"/>
      <c r="J5" s="135"/>
      <c r="K5" s="145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</row>
    <row r="6" spans="1:124" ht="8.1" customHeight="1" x14ac:dyDescent="0.25">
      <c r="A6" s="199"/>
      <c r="B6" s="200"/>
      <c r="C6" s="200"/>
      <c r="D6" s="200"/>
      <c r="E6" s="200"/>
      <c r="F6" s="200"/>
      <c r="G6" s="200"/>
      <c r="H6" s="200"/>
      <c r="I6" s="201"/>
      <c r="J6" s="134"/>
      <c r="K6" s="145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</row>
    <row r="7" spans="1:124" ht="19.5" customHeight="1" x14ac:dyDescent="0.25">
      <c r="A7" s="202" t="s">
        <v>8</v>
      </c>
      <c r="B7" s="203"/>
      <c r="C7" s="206"/>
      <c r="D7" s="207"/>
      <c r="E7" s="11"/>
      <c r="F7" s="23" t="s">
        <v>9</v>
      </c>
      <c r="G7" s="24"/>
      <c r="H7" s="204"/>
      <c r="I7" s="205"/>
      <c r="J7" s="136"/>
      <c r="K7" s="14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s="18" customFormat="1" ht="18.75" customHeight="1" x14ac:dyDescent="0.25">
      <c r="A8" s="220" t="s">
        <v>10</v>
      </c>
      <c r="B8" s="221"/>
      <c r="C8" s="214"/>
      <c r="D8" s="215"/>
      <c r="E8" s="52"/>
      <c r="F8" s="23" t="s">
        <v>11</v>
      </c>
      <c r="G8" s="51"/>
      <c r="H8" s="219"/>
      <c r="I8" s="205"/>
      <c r="J8" s="136"/>
      <c r="K8" s="145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8.1" customHeight="1" x14ac:dyDescent="0.25">
      <c r="A9" s="199"/>
      <c r="B9" s="200"/>
      <c r="C9" s="200"/>
      <c r="D9" s="200"/>
      <c r="E9" s="200"/>
      <c r="F9" s="200"/>
      <c r="G9" s="200"/>
      <c r="H9" s="200"/>
      <c r="I9" s="201"/>
      <c r="J9" s="136"/>
      <c r="K9" s="145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9.5" customHeight="1" x14ac:dyDescent="0.2">
      <c r="A10" s="216" t="s">
        <v>100</v>
      </c>
      <c r="B10" s="217"/>
      <c r="C10" s="193" t="str">
        <f>IF($E$5="Spring",'Data Validation'!$D$3,IF($E$5="Fall",'Data Validation'!$D$2,IF(RIGHT($E$5,4)="Summ","Do not use this Form","")))</f>
        <v/>
      </c>
      <c r="D10" s="194"/>
      <c r="E10" s="112"/>
      <c r="F10" s="113"/>
      <c r="G10" s="114"/>
      <c r="H10" s="115"/>
      <c r="I10" s="116"/>
      <c r="J10" s="134"/>
      <c r="K10" s="13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8.1" customHeight="1" x14ac:dyDescent="0.2">
      <c r="A11" s="222"/>
      <c r="B11" s="223"/>
      <c r="C11" s="223"/>
      <c r="D11" s="223"/>
      <c r="E11" s="223"/>
      <c r="F11" s="223"/>
      <c r="G11" s="200"/>
      <c r="H11" s="200"/>
      <c r="I11" s="201"/>
      <c r="J11" s="134"/>
      <c r="K11" s="136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x14ac:dyDescent="0.2">
      <c r="A12" s="34" t="s">
        <v>12</v>
      </c>
      <c r="B12" s="20"/>
      <c r="C12" s="21"/>
      <c r="D12" s="20"/>
      <c r="E12" s="20"/>
      <c r="F12" s="20"/>
      <c r="G12" s="20"/>
      <c r="H12" s="20"/>
      <c r="I12" s="33"/>
      <c r="J12" s="134"/>
      <c r="K12" s="13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24" x14ac:dyDescent="0.2">
      <c r="A13" s="35" t="s">
        <v>13</v>
      </c>
      <c r="B13" s="170" t="s">
        <v>14</v>
      </c>
      <c r="C13" s="25" t="s">
        <v>15</v>
      </c>
      <c r="D13" s="170" t="s">
        <v>16</v>
      </c>
      <c r="E13" s="173" t="s">
        <v>17</v>
      </c>
      <c r="F13" s="218" t="s">
        <v>18</v>
      </c>
      <c r="G13" s="218"/>
      <c r="H13" s="218"/>
      <c r="I13" s="36" t="s">
        <v>19</v>
      </c>
      <c r="J13" s="134"/>
      <c r="K13" s="137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s="4" customFormat="1" ht="18.75" customHeight="1" x14ac:dyDescent="0.2">
      <c r="A14" s="107"/>
      <c r="B14" s="50"/>
      <c r="C14" s="50"/>
      <c r="D14" s="108"/>
      <c r="E14" s="108"/>
      <c r="F14" s="204"/>
      <c r="G14" s="208"/>
      <c r="H14" s="209"/>
      <c r="I14" s="109"/>
      <c r="J14" s="137"/>
      <c r="K14" s="137"/>
      <c r="L14" s="6"/>
      <c r="M14" s="8"/>
      <c r="N14" s="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</row>
    <row r="15" spans="1:124" s="2" customFormat="1" ht="12.75" customHeight="1" x14ac:dyDescent="0.2">
      <c r="A15" s="79" t="s">
        <v>20</v>
      </c>
      <c r="B15" s="76"/>
      <c r="C15" s="76"/>
      <c r="D15" s="77"/>
      <c r="E15" s="77"/>
      <c r="F15" s="77"/>
      <c r="G15" s="77"/>
      <c r="H15" s="77"/>
      <c r="I15" s="78"/>
      <c r="J15" s="138"/>
      <c r="K15" s="13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24" s="2" customFormat="1" ht="36" customHeight="1" x14ac:dyDescent="0.2">
      <c r="A16" s="224" t="s">
        <v>21</v>
      </c>
      <c r="B16" s="225"/>
      <c r="C16" s="173" t="s">
        <v>22</v>
      </c>
      <c r="D16" s="25" t="s">
        <v>23</v>
      </c>
      <c r="E16" s="25" t="s">
        <v>24</v>
      </c>
      <c r="F16" s="172" t="s">
        <v>25</v>
      </c>
      <c r="G16" s="89"/>
      <c r="H16" s="210" t="s">
        <v>26</v>
      </c>
      <c r="I16" s="211"/>
      <c r="J16" s="139"/>
      <c r="K16" s="15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</row>
    <row r="17" spans="1:124" s="2" customFormat="1" x14ac:dyDescent="0.2">
      <c r="A17" s="226" t="s">
        <v>27</v>
      </c>
      <c r="B17" s="227"/>
      <c r="C17" s="150"/>
      <c r="D17" s="22" t="s">
        <v>7</v>
      </c>
      <c r="E17" s="22"/>
      <c r="F17" s="22"/>
      <c r="G17" s="94"/>
      <c r="H17" s="103"/>
      <c r="I17" s="104"/>
      <c r="J17" s="140"/>
      <c r="K17" s="14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</row>
    <row r="18" spans="1:124" s="3" customFormat="1" ht="18.75" customHeight="1" x14ac:dyDescent="0.2">
      <c r="A18" s="228"/>
      <c r="B18" s="208"/>
      <c r="C18" s="151"/>
      <c r="D18" s="81"/>
      <c r="E18" s="81"/>
      <c r="F18" s="158"/>
      <c r="G18" s="90"/>
      <c r="H18" s="212"/>
      <c r="I18" s="213"/>
      <c r="J18" s="141"/>
      <c r="K18" s="137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1:124" s="19" customFormat="1" ht="12.75" customHeight="1" thickBot="1" x14ac:dyDescent="0.25">
      <c r="A19" s="117" t="s">
        <v>28</v>
      </c>
      <c r="B19" s="118"/>
      <c r="C19" s="119"/>
      <c r="D19" s="120"/>
      <c r="E19" s="121"/>
      <c r="F19" s="121"/>
      <c r="G19" s="122"/>
      <c r="H19" s="123"/>
      <c r="I19" s="124"/>
      <c r="J19" s="134"/>
      <c r="K19" s="134"/>
    </row>
    <row r="20" spans="1:124" s="59" customFormat="1" ht="84" x14ac:dyDescent="0.2">
      <c r="A20" s="178" t="s">
        <v>29</v>
      </c>
      <c r="B20" s="179"/>
      <c r="C20" s="125" t="s">
        <v>30</v>
      </c>
      <c r="D20" s="126" t="s">
        <v>31</v>
      </c>
      <c r="E20" s="127" t="s">
        <v>32</v>
      </c>
      <c r="F20" s="128" t="s">
        <v>33</v>
      </c>
      <c r="G20" s="129"/>
      <c r="H20" s="128" t="str">
        <f>"Total Semester Salary Posted to Project #"&amp;C14</f>
        <v>Total Semester Salary Posted to Project #</v>
      </c>
      <c r="I20" s="130" t="s">
        <v>34</v>
      </c>
      <c r="J20" s="142"/>
      <c r="K20" s="142"/>
    </row>
    <row r="21" spans="1:124" s="59" customFormat="1" ht="12.75" customHeight="1" x14ac:dyDescent="0.2">
      <c r="A21" s="166" t="s">
        <v>35</v>
      </c>
      <c r="B21" s="167"/>
      <c r="C21" s="152"/>
      <c r="D21" s="131"/>
      <c r="E21" s="132"/>
      <c r="F21" s="128"/>
      <c r="G21" s="129"/>
      <c r="H21" s="128"/>
      <c r="I21" s="133" t="s">
        <v>36</v>
      </c>
      <c r="J21" s="142"/>
      <c r="K21" s="142"/>
    </row>
    <row r="22" spans="1:124" s="19" customFormat="1" ht="18.75" customHeight="1" thickBot="1" x14ac:dyDescent="0.25">
      <c r="A22" s="180"/>
      <c r="B22" s="181"/>
      <c r="C22" s="162"/>
      <c r="D22" s="161"/>
      <c r="E22" s="160"/>
      <c r="F22" s="159"/>
      <c r="G22" s="153"/>
      <c r="H22" s="159"/>
      <c r="I22" s="163" t="str">
        <f>'Data Validation'!$H$25</f>
        <v/>
      </c>
      <c r="J22" s="134"/>
      <c r="K22" s="134"/>
    </row>
    <row r="23" spans="1:124" x14ac:dyDescent="0.2">
      <c r="A23" s="168"/>
      <c r="B23" s="169"/>
      <c r="C23" s="169"/>
      <c r="D23" s="169"/>
      <c r="E23" s="169"/>
      <c r="F23" s="169"/>
      <c r="G23" s="169"/>
      <c r="H23" s="169"/>
      <c r="I23" s="98"/>
      <c r="J23" s="143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</row>
    <row r="24" spans="1:124" s="18" customFormat="1" ht="14.25" x14ac:dyDescent="0.2">
      <c r="A24" s="80" t="s">
        <v>37</v>
      </c>
      <c r="B24" s="171"/>
      <c r="C24" s="171"/>
      <c r="D24" s="171"/>
      <c r="E24" s="171"/>
      <c r="F24" s="171"/>
      <c r="G24" s="171"/>
      <c r="H24" s="171"/>
      <c r="I24" s="75"/>
      <c r="J24" s="143"/>
      <c r="K24" s="143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</row>
    <row r="25" spans="1:124" s="18" customFormat="1" x14ac:dyDescent="0.2">
      <c r="A25" s="56" t="s">
        <v>38</v>
      </c>
      <c r="B25" s="28"/>
      <c r="C25" s="28"/>
      <c r="D25" s="29"/>
      <c r="E25" s="28"/>
      <c r="F25" s="28"/>
      <c r="G25" s="28"/>
      <c r="H25" s="28"/>
      <c r="I25" s="41"/>
      <c r="J25" s="143"/>
      <c r="K25" s="143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</row>
    <row r="26" spans="1:124" x14ac:dyDescent="0.2">
      <c r="A26" s="56" t="s">
        <v>39</v>
      </c>
      <c r="B26" s="28"/>
      <c r="C26" s="28"/>
      <c r="D26" s="29"/>
      <c r="E26" s="28"/>
      <c r="F26" s="28"/>
      <c r="G26" s="28"/>
      <c r="H26" s="28"/>
      <c r="I26" s="41"/>
      <c r="J26" s="143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</row>
    <row r="27" spans="1:124" x14ac:dyDescent="0.2">
      <c r="A27" s="174"/>
      <c r="B27" s="175"/>
      <c r="C27" s="175"/>
      <c r="D27" s="176"/>
      <c r="E27" s="175"/>
      <c r="F27" s="175"/>
      <c r="G27" s="175"/>
      <c r="H27" s="175"/>
      <c r="I27" s="177"/>
      <c r="J27" s="143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</row>
    <row r="28" spans="1:124" s="18" customFormat="1" x14ac:dyDescent="0.2">
      <c r="A28" s="174"/>
      <c r="B28" s="175"/>
      <c r="C28" s="175"/>
      <c r="D28" s="176"/>
      <c r="E28" s="175"/>
      <c r="F28" s="175"/>
      <c r="G28" s="175"/>
      <c r="H28" s="175"/>
      <c r="I28" s="177"/>
      <c r="J28" s="143"/>
      <c r="K28" s="143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</row>
    <row r="29" spans="1:124" s="18" customFormat="1" x14ac:dyDescent="0.2">
      <c r="A29" s="174"/>
      <c r="B29" s="175"/>
      <c r="C29" s="175"/>
      <c r="D29" s="176"/>
      <c r="E29" s="175"/>
      <c r="F29" s="175"/>
      <c r="G29" s="175"/>
      <c r="H29" s="175"/>
      <c r="I29" s="177"/>
      <c r="J29" s="143"/>
      <c r="K29" s="14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</row>
    <row r="30" spans="1:124" s="18" customFormat="1" x14ac:dyDescent="0.2">
      <c r="A30" s="174"/>
      <c r="B30" s="175"/>
      <c r="C30" s="175"/>
      <c r="D30" s="176"/>
      <c r="E30" s="175"/>
      <c r="F30" s="175"/>
      <c r="G30" s="175"/>
      <c r="H30" s="175"/>
      <c r="I30" s="177"/>
      <c r="J30" s="143"/>
      <c r="K30" s="143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</row>
    <row r="31" spans="1:124" s="18" customFormat="1" x14ac:dyDescent="0.2">
      <c r="A31" s="174"/>
      <c r="B31" s="175"/>
      <c r="C31" s="175"/>
      <c r="D31" s="176"/>
      <c r="E31" s="175"/>
      <c r="F31" s="175"/>
      <c r="G31" s="175"/>
      <c r="H31" s="175"/>
      <c r="I31" s="177"/>
      <c r="K31" s="14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</row>
    <row r="32" spans="1:124" x14ac:dyDescent="0.2">
      <c r="A32" s="174"/>
      <c r="B32" s="175"/>
      <c r="C32" s="175"/>
      <c r="D32" s="176"/>
      <c r="E32" s="175"/>
      <c r="F32" s="175"/>
      <c r="G32" s="175"/>
      <c r="H32" s="175"/>
      <c r="I32" s="177"/>
      <c r="J32" s="1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</row>
    <row r="33" spans="1:124" x14ac:dyDescent="0.2">
      <c r="A33" s="174"/>
      <c r="B33" s="175"/>
      <c r="C33" s="175"/>
      <c r="D33" s="176"/>
      <c r="E33" s="175"/>
      <c r="F33" s="175"/>
      <c r="G33" s="175"/>
      <c r="H33" s="175"/>
      <c r="I33" s="177"/>
      <c r="J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</row>
    <row r="34" spans="1:124" x14ac:dyDescent="0.2">
      <c r="A34" s="174"/>
      <c r="B34" s="175"/>
      <c r="C34" s="175"/>
      <c r="D34" s="176"/>
      <c r="E34" s="175"/>
      <c r="F34" s="175"/>
      <c r="G34" s="175"/>
      <c r="H34" s="175"/>
      <c r="I34" s="177"/>
      <c r="J34" s="18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</row>
    <row r="35" spans="1:124" ht="13.5" thickBot="1" x14ac:dyDescent="0.25">
      <c r="A35" s="56" t="s">
        <v>40</v>
      </c>
      <c r="B35" s="26"/>
      <c r="C35" s="26"/>
      <c r="D35" s="37"/>
      <c r="E35" s="26"/>
      <c r="F35" s="26"/>
      <c r="G35" s="26"/>
      <c r="H35" s="26"/>
      <c r="I35" s="38"/>
      <c r="J35" s="18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</row>
    <row r="36" spans="1:124" s="9" customFormat="1" x14ac:dyDescent="0.2">
      <c r="A36" s="46"/>
      <c r="B36" s="47"/>
      <c r="C36" s="47"/>
      <c r="D36" s="48"/>
      <c r="E36" s="47"/>
      <c r="F36" s="47"/>
      <c r="G36" s="47"/>
      <c r="H36" s="47"/>
      <c r="I36" s="49"/>
      <c r="J36" s="10"/>
      <c r="K36" s="146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</row>
    <row r="37" spans="1:124" ht="11.25" customHeight="1" x14ac:dyDescent="0.2">
      <c r="A37" s="39" t="s">
        <v>41</v>
      </c>
      <c r="B37" s="26"/>
      <c r="C37" s="26"/>
      <c r="D37" s="37"/>
      <c r="E37" s="26"/>
      <c r="F37" s="28"/>
      <c r="G37" s="28"/>
      <c r="H37" s="28"/>
      <c r="I37" s="41"/>
      <c r="J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</row>
    <row r="38" spans="1:124" s="18" customFormat="1" ht="14.25" customHeight="1" x14ac:dyDescent="0.2">
      <c r="A38" s="39" t="s">
        <v>42</v>
      </c>
      <c r="B38" s="26"/>
      <c r="C38" s="26"/>
      <c r="D38" s="37"/>
      <c r="E38" s="26"/>
      <c r="F38" s="26"/>
      <c r="G38" s="26"/>
      <c r="H38" s="26"/>
      <c r="I38" s="38"/>
      <c r="K38" s="143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</row>
    <row r="39" spans="1:124" s="14" customFormat="1" ht="15" x14ac:dyDescent="0.2">
      <c r="A39" s="39" t="s">
        <v>43</v>
      </c>
      <c r="B39" s="100"/>
      <c r="C39" s="100"/>
      <c r="D39" s="100"/>
      <c r="E39" s="100"/>
      <c r="F39" s="26"/>
      <c r="G39" s="26"/>
      <c r="H39" s="26"/>
      <c r="I39" s="38"/>
      <c r="K39" s="149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</row>
    <row r="40" spans="1:124" s="14" customFormat="1" ht="11.25" customHeight="1" x14ac:dyDescent="0.2">
      <c r="A40" s="39" t="s">
        <v>44</v>
      </c>
      <c r="B40" s="100"/>
      <c r="C40" s="100"/>
      <c r="D40" s="100"/>
      <c r="E40" s="100"/>
      <c r="F40" s="26"/>
      <c r="G40" s="26"/>
      <c r="H40" s="26"/>
      <c r="I40" s="38"/>
      <c r="K40" s="149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</row>
    <row r="41" spans="1:124" s="17" customFormat="1" ht="13.5" customHeight="1" x14ac:dyDescent="0.2">
      <c r="A41" s="39" t="s">
        <v>45</v>
      </c>
      <c r="B41" s="27"/>
      <c r="C41" s="27"/>
      <c r="D41" s="27"/>
      <c r="E41" s="27"/>
      <c r="F41" s="27"/>
      <c r="G41" s="27"/>
      <c r="H41" s="27"/>
      <c r="I41" s="40"/>
      <c r="K41" s="14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</row>
    <row r="42" spans="1:124" s="9" customFormat="1" ht="14.25" customHeight="1" x14ac:dyDescent="0.2">
      <c r="A42" s="39" t="s">
        <v>46</v>
      </c>
      <c r="B42" s="27"/>
      <c r="C42" s="27"/>
      <c r="D42" s="27"/>
      <c r="E42" s="27"/>
      <c r="F42" s="27"/>
      <c r="G42" s="27"/>
      <c r="H42" s="27"/>
      <c r="I42" s="40"/>
      <c r="K42" s="148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s="9" customFormat="1" ht="13.5" customHeight="1" x14ac:dyDescent="0.2">
      <c r="A43" s="39" t="s">
        <v>47</v>
      </c>
      <c r="B43" s="27"/>
      <c r="C43" s="27"/>
      <c r="D43" s="27"/>
      <c r="E43" s="27"/>
      <c r="F43" s="27"/>
      <c r="G43" s="27"/>
      <c r="H43" s="27"/>
      <c r="I43" s="40"/>
      <c r="K43" s="148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s="18" customFormat="1" ht="15" customHeight="1" x14ac:dyDescent="0.2">
      <c r="A44" s="39" t="s">
        <v>48</v>
      </c>
      <c r="B44" s="26"/>
      <c r="C44" s="26"/>
      <c r="D44" s="37"/>
      <c r="E44" s="26"/>
      <c r="F44" s="26"/>
      <c r="G44" s="26"/>
      <c r="H44" s="26"/>
      <c r="I44" s="38"/>
      <c r="K44" s="143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</row>
    <row r="45" spans="1:124" s="18" customFormat="1" ht="11.25" customHeight="1" x14ac:dyDescent="0.2">
      <c r="A45" s="39" t="s">
        <v>49</v>
      </c>
      <c r="B45" s="26"/>
      <c r="C45" s="26"/>
      <c r="D45" s="37"/>
      <c r="E45" s="26"/>
      <c r="F45" s="26"/>
      <c r="G45" s="26"/>
      <c r="H45" s="26"/>
      <c r="I45" s="38"/>
      <c r="K45" s="143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</row>
    <row r="46" spans="1:124" s="14" customFormat="1" ht="15" x14ac:dyDescent="0.2">
      <c r="A46" s="39" t="s">
        <v>50</v>
      </c>
      <c r="B46" s="100"/>
      <c r="C46" s="100"/>
      <c r="D46" s="100"/>
      <c r="E46" s="100"/>
      <c r="F46" s="26"/>
      <c r="G46" s="26"/>
      <c r="H46" s="26"/>
      <c r="I46" s="38"/>
      <c r="K46" s="14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</row>
    <row r="47" spans="1:124" s="14" customFormat="1" ht="11.25" customHeight="1" x14ac:dyDescent="0.2">
      <c r="A47" s="39" t="s">
        <v>51</v>
      </c>
      <c r="B47" s="100"/>
      <c r="C47" s="100"/>
      <c r="D47" s="100"/>
      <c r="E47" s="100"/>
      <c r="F47" s="26"/>
      <c r="G47" s="26"/>
      <c r="H47" s="26"/>
      <c r="I47" s="38"/>
      <c r="K47" s="149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</row>
    <row r="48" spans="1:124" s="14" customFormat="1" ht="16.5" thickBot="1" x14ac:dyDescent="0.3">
      <c r="A48" s="42" t="s">
        <v>52</v>
      </c>
      <c r="B48" s="43"/>
      <c r="C48" s="43"/>
      <c r="D48" s="44"/>
      <c r="E48" s="43"/>
      <c r="F48" s="43"/>
      <c r="G48" s="43"/>
      <c r="H48" s="43"/>
      <c r="I48" s="45"/>
      <c r="K48" s="149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</row>
    <row r="52" spans="1:124" x14ac:dyDescent="0.2">
      <c r="A52" s="12"/>
      <c r="B52" s="12"/>
      <c r="C52" s="12"/>
      <c r="D52" s="13"/>
      <c r="E52" s="12"/>
      <c r="F52" s="12"/>
      <c r="G52" s="12"/>
      <c r="H52" s="20"/>
      <c r="I52" s="12"/>
      <c r="J52" s="1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</row>
    <row r="53" spans="1:124" x14ac:dyDescent="0.2">
      <c r="A53" s="12"/>
      <c r="B53" s="12"/>
      <c r="C53" s="12"/>
      <c r="D53" s="13"/>
      <c r="E53" s="12"/>
      <c r="F53" s="12"/>
      <c r="G53" s="12"/>
      <c r="H53" s="20"/>
      <c r="I53" s="12"/>
      <c r="J53" s="1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</row>
    <row r="54" spans="1:124" x14ac:dyDescent="0.2">
      <c r="A54" s="12"/>
      <c r="B54" s="12"/>
      <c r="C54" s="12"/>
      <c r="D54" s="13"/>
      <c r="E54" s="12"/>
      <c r="F54" s="12"/>
      <c r="G54" s="12"/>
      <c r="H54" s="20"/>
      <c r="I54" s="12"/>
      <c r="J54" s="1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</row>
    <row r="55" spans="1:124" x14ac:dyDescent="0.2">
      <c r="A55" s="12"/>
      <c r="B55" s="12"/>
      <c r="C55" s="12"/>
      <c r="D55" s="13"/>
      <c r="E55" s="12"/>
      <c r="F55" s="12"/>
      <c r="G55" s="12"/>
      <c r="H55" s="20"/>
      <c r="I55" s="12"/>
      <c r="J55" s="1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</row>
    <row r="56" spans="1:124" x14ac:dyDescent="0.2">
      <c r="A56" s="18"/>
      <c r="B56" s="18"/>
      <c r="C56" s="18"/>
      <c r="E56" s="18"/>
      <c r="F56" s="18"/>
      <c r="G56" s="18"/>
      <c r="H56" s="19"/>
      <c r="I56" s="18"/>
      <c r="J56" s="1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</row>
    <row r="57" spans="1:124" x14ac:dyDescent="0.2">
      <c r="A57" s="18"/>
      <c r="B57" s="18"/>
      <c r="C57" s="18"/>
      <c r="E57" s="18"/>
      <c r="F57" s="18"/>
      <c r="G57" s="18"/>
      <c r="H57" s="19"/>
      <c r="I57" s="18"/>
      <c r="J57" s="1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</row>
    <row r="58" spans="1:124" x14ac:dyDescent="0.2">
      <c r="A58" s="18"/>
      <c r="B58" s="18"/>
      <c r="C58" s="18"/>
      <c r="E58" s="18"/>
      <c r="F58" s="18"/>
      <c r="G58" s="18"/>
      <c r="H58" s="19"/>
      <c r="I58" s="18"/>
      <c r="J58" s="1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</row>
    <row r="59" spans="1:124" x14ac:dyDescent="0.2">
      <c r="A59" s="18"/>
      <c r="B59" s="18"/>
      <c r="C59" s="18"/>
      <c r="E59" s="18"/>
      <c r="F59" s="18"/>
      <c r="G59" s="18"/>
      <c r="H59" s="19"/>
      <c r="I59" s="18"/>
      <c r="J59" s="1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</row>
    <row r="60" spans="1:124" x14ac:dyDescent="0.2">
      <c r="A60" s="18"/>
      <c r="B60" s="18"/>
      <c r="C60" s="18"/>
      <c r="E60" s="18"/>
      <c r="F60" s="18"/>
      <c r="G60" s="18"/>
      <c r="H60" s="19"/>
      <c r="I60" s="18"/>
      <c r="J60" s="1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</row>
  </sheetData>
  <sheetProtection algorithmName="SHA-512" hashValue="ltDKJd9QqBF+S/mJcj4OCflf51bSSYmwsHzaL8imZzCUebuYjoINV7ytcWR2qKS/vDsAbK6ysrlmWQxkAtbPSw==" saltValue="lEOftkezMgZMiIlqceSfhQ==" spinCount="100000" sheet="1" selectLockedCells="1"/>
  <mergeCells count="26">
    <mergeCell ref="H18:I18"/>
    <mergeCell ref="C8:D8"/>
    <mergeCell ref="A10:B10"/>
    <mergeCell ref="F13:H13"/>
    <mergeCell ref="H8:I8"/>
    <mergeCell ref="A8:B8"/>
    <mergeCell ref="A11:I11"/>
    <mergeCell ref="A16:B16"/>
    <mergeCell ref="A17:B17"/>
    <mergeCell ref="A18:B18"/>
    <mergeCell ref="A20:B20"/>
    <mergeCell ref="A22:B22"/>
    <mergeCell ref="A1:I1"/>
    <mergeCell ref="A2:I2"/>
    <mergeCell ref="A3:I3"/>
    <mergeCell ref="B4:I4"/>
    <mergeCell ref="C10:D10"/>
    <mergeCell ref="H5:I5"/>
    <mergeCell ref="B5:C5"/>
    <mergeCell ref="A6:I6"/>
    <mergeCell ref="A9:I9"/>
    <mergeCell ref="A7:B7"/>
    <mergeCell ref="H7:I7"/>
    <mergeCell ref="C7:D7"/>
    <mergeCell ref="F14:H14"/>
    <mergeCell ref="H16:I16"/>
  </mergeCells>
  <phoneticPr fontId="0" type="noConversion"/>
  <dataValidations xWindow="316" yWindow="991" count="9">
    <dataValidation operator="equal" allowBlank="1" showInputMessage="1" showErrorMessage="1" sqref="C10:D10" xr:uid="{00000000-0002-0000-0000-000001000000}"/>
    <dataValidation type="textLength" operator="equal" allowBlank="1" showInputMessage="1" showErrorMessage="1" sqref="D14" xr:uid="{00000000-0002-0000-0000-000002000000}">
      <formula1>8</formula1>
    </dataValidation>
    <dataValidation type="textLength" allowBlank="1" showInputMessage="1" showErrorMessage="1" sqref="D19" xr:uid="{00000000-0002-0000-0000-000003000000}">
      <formula1>8</formula1>
      <formula2>9</formula2>
    </dataValidation>
    <dataValidation type="custom" operator="equal" allowBlank="1" showInputMessage="1" showErrorMessage="1" sqref="D18" xr:uid="{00000000-0002-0000-0000-000005000000}">
      <formula1>LEN(D18)=9</formula1>
    </dataValidation>
    <dataValidation allowBlank="1" showInputMessage="1" showErrorMessage="1" promptTitle="Total Salary" prompt="This amount includes all salary earned in a qualifying RA/GA/TA/GPTI positon for the semester. _x000a_Ex. grad student is hired into a 50% RA appt from 1/1-2/28, then a 15% RA appt from 3/1-5/15. Total salary is the combined salary earned from both RA positions" sqref="F22" xr:uid="{4A2C4BFB-7CAB-400F-9E4E-CCC55D636A1D}"/>
    <dataValidation allowBlank="1" showInputMessage="1" showErrorMessage="1" promptTitle="Contract Start Date" prompt="This is the start date for qualified earnings for the semester. This includes all tuition remission qualified positions, not just positions on sponsored projects. " sqref="D22" xr:uid="{1092F20D-BFF7-4DC3-A0AF-B02D437179C2}"/>
    <dataValidation allowBlank="1" showInputMessage="1" showErrorMessage="1" promptTitle="Last Day of Work" prompt="This is the end date for qualified earnings for the semester. This includes all tuition remission qualified positions, not just positions on sponsored projects. " sqref="E22" xr:uid="{843A6066-90B2-4179-894B-7E4AA23CFC4F}"/>
    <dataValidation allowBlank="1" showInputMessage="1" showErrorMessage="1" promptTitle="Main Campus Credit Hours" prompt="Main Campus enrolled credits, Continuing Education credits and courses taken for 0 credit are not allowable. " sqref="C22" xr:uid="{56EE6AE7-C138-4D0B-8127-1DDAFED511DA}"/>
    <dataValidation type="textLength" operator="equal" allowBlank="1" showInputMessage="1" showErrorMessage="1" promptTitle="Year" prompt="Enter Calendar year in YYYY format._x000a_" sqref="H5:I5" xr:uid="{82FA9D80-DFA1-4E36-B128-89F5EAF153BE}">
      <formula1>4</formula1>
    </dataValidation>
  </dataValidations>
  <pageMargins left="0.25" right="0.25" top="0.54" bottom="0.23" header="0" footer="0.25"/>
  <pageSetup scale="91" orientation="portrait" r:id="rId1"/>
  <headerFooter alignWithMargins="0">
    <oddFooter>&amp;CRevised 8/2021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16" yWindow="991" count="7">
        <x14:dataValidation type="list" allowBlank="1" showInputMessage="1" promptTitle="Term" prompt="Enter the academic year term for the early posting request. Form is for Fall/Spring only." xr:uid="{00000000-0002-0000-0000-000004000000}">
          <x14:formula1>
            <xm:f>'Data Validation'!$C$2:$C$3</xm:f>
          </x14:formula1>
          <xm:sqref>E5</xm:sqref>
        </x14:dataValidation>
        <x14:dataValidation type="list" showInputMessage="1" showErrorMessage="1" errorTitle="Invalid Entry" error="Please select from the drop-down menu." xr:uid="{00000000-0002-0000-0000-000000000000}">
          <x14:formula1>
            <xm:f>'Data Validation'!$A$1:$A$6</xm:f>
          </x14:formula1>
          <xm:sqref>A14</xm:sqref>
        </x14:dataValidation>
        <x14:dataValidation type="list" allowBlank="1" showInputMessage="1" showErrorMessage="1" xr:uid="{00000000-0002-0000-0000-000006000000}">
          <x14:formula1>
            <xm:f>'Data Validation'!$G$16:$G$18</xm:f>
          </x14:formula1>
          <xm:sqref>E18</xm:sqref>
        </x14:dataValidation>
        <x14:dataValidation type="list" allowBlank="1" showInputMessage="1" promptTitle="Waiver %" prompt="Enter the % waiver if known, or the % appointment in HCM. If using HCM % add together all of the eligible appointments, with a max of 50%. _x000a_Ex. grad student is hired into a 20% RA appt and a 15% TA appt, Waiver % would be 35%. " xr:uid="{ACA30771-F75C-49D3-B6A4-026B0B0B5799}">
          <x14:formula1>
            <xm:f>'Data Validation'!$B$18:$B$26</xm:f>
          </x14:formula1>
          <xm:sqref>A22:B22</xm:sqref>
        </x14:dataValidation>
        <x14:dataValidation type="list" allowBlank="1" showInputMessage="1" showErrorMessage="1" prompt="Enter the Academic Plan for the student, Music, Education are the same as A&amp;S. If in dual-degree, enter &quot;Not Listed&quot;_x000a_" xr:uid="{00000000-0002-0000-0000-000008000000}">
          <x14:formula1>
            <xm:f>'Data Validation'!$A$8:$A$14</xm:f>
          </x14:formula1>
          <xm:sqref>G18</xm:sqref>
        </x14:dataValidation>
        <x14:dataValidation type="list" allowBlank="1" showInputMessage="1" prompt="Enter degree rate schedule that aligns with the graduate student's tuition. Music &amp; Education rates are the same as A&amp;S. " xr:uid="{00000000-0002-0000-0000-00000A000000}">
          <x14:formula1>
            <xm:f>'Data Validation'!$A$9:$A$14</xm:f>
          </x14:formula1>
          <xm:sqref>F18</xm:sqref>
        </x14:dataValidation>
        <x14:dataValidation type="date" operator="greaterThanOrEqual" allowBlank="1" showInputMessage="1" showErrorMessage="1" xr:uid="{00000000-0002-0000-0000-000009000000}">
          <x14:formula1>
            <xm:f>'Data Validation'!B2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8"/>
  <sheetViews>
    <sheetView zoomScale="120" zoomScaleNormal="120" workbookViewId="0">
      <selection activeCell="B13" sqref="B13"/>
    </sheetView>
  </sheetViews>
  <sheetFormatPr defaultRowHeight="12.75" x14ac:dyDescent="0.2"/>
  <cols>
    <col min="1" max="1" width="20.140625" customWidth="1"/>
    <col min="2" max="2" width="9.140625" bestFit="1" customWidth="1"/>
    <col min="3" max="3" width="24.7109375" bestFit="1" customWidth="1"/>
    <col min="4" max="4" width="20.28515625" customWidth="1"/>
    <col min="5" max="5" width="29.28515625" bestFit="1" customWidth="1"/>
    <col min="6" max="6" width="22.7109375" bestFit="1" customWidth="1"/>
    <col min="7" max="7" width="26.140625" bestFit="1" customWidth="1"/>
    <col min="8" max="8" width="22.7109375" bestFit="1" customWidth="1"/>
    <col min="9" max="9" width="23.140625" bestFit="1" customWidth="1"/>
  </cols>
  <sheetData>
    <row r="1" spans="1:11" s="18" customFormat="1" x14ac:dyDescent="0.2">
      <c r="A1" s="18">
        <v>12</v>
      </c>
      <c r="C1" s="102" t="s">
        <v>53</v>
      </c>
      <c r="D1" s="18" t="s">
        <v>54</v>
      </c>
    </row>
    <row r="2" spans="1:11" x14ac:dyDescent="0.2">
      <c r="A2" s="18">
        <v>22</v>
      </c>
      <c r="B2" s="57"/>
      <c r="C2" s="18" t="s">
        <v>55</v>
      </c>
      <c r="D2" s="82">
        <v>170000190900</v>
      </c>
      <c r="E2" s="18"/>
      <c r="F2" s="18"/>
      <c r="G2" s="18"/>
      <c r="H2" s="18"/>
      <c r="I2" s="18"/>
      <c r="J2" s="18"/>
    </row>
    <row r="3" spans="1:11" ht="13.5" thickBot="1" x14ac:dyDescent="0.25">
      <c r="A3" s="18">
        <v>30</v>
      </c>
      <c r="B3" s="18"/>
      <c r="C3" s="18" t="s">
        <v>56</v>
      </c>
      <c r="D3" s="82">
        <v>170000190900</v>
      </c>
      <c r="E3" s="18"/>
      <c r="F3" s="18"/>
      <c r="G3" s="18"/>
      <c r="H3" s="18"/>
      <c r="I3" s="18"/>
      <c r="J3" s="18"/>
    </row>
    <row r="4" spans="1:11" ht="13.5" thickBot="1" x14ac:dyDescent="0.25">
      <c r="A4" s="18">
        <v>31</v>
      </c>
      <c r="B4" s="18"/>
      <c r="C4" s="58" t="s">
        <v>57</v>
      </c>
      <c r="D4" s="91">
        <v>44795</v>
      </c>
      <c r="E4" s="86" t="s">
        <v>58</v>
      </c>
      <c r="F4" s="57"/>
      <c r="G4" s="18"/>
      <c r="H4" s="18"/>
      <c r="I4" s="18"/>
      <c r="J4" s="18"/>
    </row>
    <row r="5" spans="1:11" s="18" customFormat="1" x14ac:dyDescent="0.2">
      <c r="A5" s="18">
        <v>32</v>
      </c>
      <c r="D5" s="105">
        <f>DATE(YEAR(D4),8,15)</f>
        <v>44788</v>
      </c>
      <c r="E5" s="86" t="s">
        <v>59</v>
      </c>
    </row>
    <row r="6" spans="1:11" s="18" customFormat="1" x14ac:dyDescent="0.2">
      <c r="A6" s="18">
        <v>33</v>
      </c>
      <c r="D6" s="57">
        <f>DATE(YEAR(D5), 12,31)</f>
        <v>44926</v>
      </c>
      <c r="E6" s="58" t="s">
        <v>60</v>
      </c>
    </row>
    <row r="7" spans="1:11" s="18" customFormat="1" ht="13.5" thickBot="1" x14ac:dyDescent="0.25">
      <c r="D7" s="57">
        <f>DATE(YEAR(D5)+1, 1, 1)</f>
        <v>44927</v>
      </c>
      <c r="E7" s="58" t="s">
        <v>61</v>
      </c>
    </row>
    <row r="8" spans="1:11" x14ac:dyDescent="0.2">
      <c r="A8" s="73" t="s">
        <v>62</v>
      </c>
      <c r="B8" s="60"/>
      <c r="C8" s="61"/>
      <c r="D8" s="57">
        <f>DATE(YEAR(D5)+1, 5,15)</f>
        <v>45061</v>
      </c>
      <c r="E8" s="58" t="s">
        <v>63</v>
      </c>
      <c r="F8" s="18"/>
      <c r="G8" s="18"/>
      <c r="H8" s="18"/>
      <c r="I8" s="18"/>
      <c r="J8" s="18"/>
    </row>
    <row r="9" spans="1:11" ht="13.5" thickBot="1" x14ac:dyDescent="0.25">
      <c r="A9" s="69" t="s">
        <v>64</v>
      </c>
      <c r="B9" s="84">
        <v>696</v>
      </c>
      <c r="C9" s="63"/>
      <c r="D9" s="18"/>
      <c r="E9" s="18"/>
      <c r="F9" s="18"/>
      <c r="G9" s="18"/>
      <c r="H9" s="18"/>
      <c r="I9" s="18"/>
      <c r="J9" s="18"/>
    </row>
    <row r="10" spans="1:11" x14ac:dyDescent="0.2">
      <c r="A10" s="69" t="s">
        <v>65</v>
      </c>
      <c r="B10" s="84">
        <v>993</v>
      </c>
      <c r="C10" s="63"/>
      <c r="D10" s="95" t="s">
        <v>66</v>
      </c>
      <c r="E10" s="18"/>
      <c r="F10" s="18"/>
      <c r="G10" s="18"/>
      <c r="H10" s="18"/>
      <c r="I10" s="18"/>
      <c r="J10" s="18"/>
    </row>
    <row r="11" spans="1:11" x14ac:dyDescent="0.2">
      <c r="A11" s="69" t="s">
        <v>67</v>
      </c>
      <c r="B11" s="84">
        <v>905</v>
      </c>
      <c r="C11" s="63"/>
      <c r="D11" s="96" t="s">
        <v>68</v>
      </c>
      <c r="E11" s="18"/>
      <c r="F11" s="18"/>
      <c r="G11" s="18"/>
      <c r="H11" s="18"/>
      <c r="I11" s="18"/>
      <c r="J11" s="18"/>
    </row>
    <row r="12" spans="1:11" ht="13.5" thickBot="1" x14ac:dyDescent="0.25">
      <c r="A12" s="69" t="s">
        <v>69</v>
      </c>
      <c r="B12" s="84">
        <v>795</v>
      </c>
      <c r="C12" s="63"/>
      <c r="D12" s="97" t="s">
        <v>70</v>
      </c>
      <c r="E12" s="18"/>
      <c r="F12" s="18"/>
      <c r="G12" s="18"/>
      <c r="H12" s="18"/>
      <c r="I12" s="18"/>
      <c r="J12" s="18"/>
    </row>
    <row r="13" spans="1:11" x14ac:dyDescent="0.2">
      <c r="A13" s="69" t="s">
        <v>71</v>
      </c>
      <c r="B13" s="84">
        <v>1751</v>
      </c>
      <c r="C13" s="63"/>
      <c r="D13" s="6"/>
      <c r="E13" s="18"/>
      <c r="F13" s="18"/>
      <c r="G13" s="18"/>
      <c r="H13" s="18"/>
      <c r="I13" s="18"/>
      <c r="J13" s="18"/>
    </row>
    <row r="14" spans="1:11" s="18" customFormat="1" ht="13.5" thickBot="1" x14ac:dyDescent="0.25">
      <c r="A14" s="70" t="s">
        <v>72</v>
      </c>
      <c r="B14" s="71" t="str">
        <f>IFERROR('Tuition Remssion Exception'!$H$18/'Tuition Remssion Exception'!$C$22,"")</f>
        <v/>
      </c>
      <c r="C14" s="72" t="s">
        <v>73</v>
      </c>
      <c r="D14" s="6"/>
      <c r="J14" s="18" t="s">
        <v>74</v>
      </c>
    </row>
    <row r="15" spans="1:11" ht="13.5" thickBot="1" x14ac:dyDescent="0.25">
      <c r="A15" s="69"/>
      <c r="B15" s="19"/>
      <c r="C15" s="83"/>
      <c r="D15" s="6"/>
      <c r="E15" s="18"/>
      <c r="F15" s="18"/>
      <c r="G15" s="18"/>
      <c r="H15" s="18">
        <f>DATEDIF('Tuition Remssion Exception'!$D$22,'Tuition Remssion Exception'!$E$22,"d")</f>
        <v>0</v>
      </c>
      <c r="I15" s="58" t="s">
        <v>75</v>
      </c>
      <c r="J15" s="18" t="s">
        <v>76</v>
      </c>
      <c r="K15" s="18"/>
    </row>
    <row r="16" spans="1:11" x14ac:dyDescent="0.2">
      <c r="A16" s="73" t="s">
        <v>77</v>
      </c>
      <c r="B16" s="60"/>
      <c r="C16" s="60"/>
      <c r="D16" s="60"/>
      <c r="E16" s="60"/>
      <c r="F16" s="87"/>
      <c r="G16" s="18"/>
      <c r="H16" s="18" t="str">
        <f>IF(ISBLANK('Tuition Remssion Exception'!$E$5),"",'Tuition Remssion Exception'!$E$5)</f>
        <v/>
      </c>
      <c r="I16" s="58" t="s">
        <v>78</v>
      </c>
      <c r="J16" s="106" t="s">
        <v>79</v>
      </c>
      <c r="K16" s="101"/>
    </row>
    <row r="17" spans="1:11" x14ac:dyDescent="0.2">
      <c r="A17" s="62">
        <v>1</v>
      </c>
      <c r="B17" s="19"/>
      <c r="C17" s="19" t="str">
        <f>"Fall 20"&amp;RIGHT(YEAR($D$4),2)</f>
        <v>Fall 2022</v>
      </c>
      <c r="D17" s="19" t="str">
        <f>"Spring 20"&amp;RIGHT(YEAR($D$4),2)+1</f>
        <v>Spring 2023</v>
      </c>
      <c r="E17" s="19" t="s">
        <v>80</v>
      </c>
      <c r="F17" s="63" t="s">
        <v>81</v>
      </c>
      <c r="G17" s="58" t="s">
        <v>68</v>
      </c>
      <c r="H17" s="18" t="str">
        <f>_xlfn.IFNA(INDEX($A$19:$A$26,MATCH('Tuition Remssion Exception'!$A$22, 'Data Validation'!$B$19:$B$26,0)),"")</f>
        <v/>
      </c>
      <c r="I17" s="58" t="s">
        <v>82</v>
      </c>
      <c r="J17" s="106" t="s">
        <v>83</v>
      </c>
      <c r="K17" s="18"/>
    </row>
    <row r="18" spans="1:11" x14ac:dyDescent="0.2">
      <c r="A18" s="62">
        <v>2</v>
      </c>
      <c r="B18" s="19"/>
      <c r="C18" s="19"/>
      <c r="D18" s="19"/>
      <c r="E18" s="19"/>
      <c r="F18" s="63"/>
      <c r="G18" s="58" t="s">
        <v>70</v>
      </c>
      <c r="H18" s="18">
        <f>MAX(IF(H17&gt;'Tuition Remssion Exception'!C22,'Tuition Remssion Exception'!C22,'Data Validation'!H17),3)</f>
        <v>3</v>
      </c>
      <c r="I18" s="58" t="s">
        <v>84</v>
      </c>
      <c r="J18" s="106" t="s">
        <v>85</v>
      </c>
      <c r="K18" s="18"/>
    </row>
    <row r="19" spans="1:11" x14ac:dyDescent="0.2">
      <c r="A19" s="62">
        <v>3</v>
      </c>
      <c r="B19" s="64">
        <v>0.15</v>
      </c>
      <c r="C19" s="85">
        <v>3519.73</v>
      </c>
      <c r="D19" s="85">
        <v>3519.73</v>
      </c>
      <c r="E19" s="92">
        <f>ROUND(C19/(DATEDIF($D$5,$D$6,"d")),2)</f>
        <v>25.51</v>
      </c>
      <c r="F19" s="65">
        <f>ROUND(D19/(DATEDIF($D$7,$D$8,"d")),2)</f>
        <v>26.27</v>
      </c>
      <c r="G19" s="18"/>
      <c r="H19" s="82">
        <f>'Tuition Remssion Exception'!F18</f>
        <v>0</v>
      </c>
      <c r="I19" s="58" t="s">
        <v>86</v>
      </c>
      <c r="J19" s="106" t="s">
        <v>87</v>
      </c>
      <c r="K19" s="18"/>
    </row>
    <row r="20" spans="1:11" x14ac:dyDescent="0.2">
      <c r="A20" s="62">
        <v>4</v>
      </c>
      <c r="B20" s="64">
        <v>0.2</v>
      </c>
      <c r="C20" s="85">
        <v>4692.9799999999996</v>
      </c>
      <c r="D20" s="85">
        <v>4692.9799999999996</v>
      </c>
      <c r="E20" s="92">
        <f>ROUND(C20/(DATEDIF($D$5,$D$6,"d")),2)</f>
        <v>34.01</v>
      </c>
      <c r="F20" s="65">
        <f t="shared" ref="F20:F26" si="0">ROUND(D20/(DATEDIF($D$7,$D$8,"d")),2)</f>
        <v>35.020000000000003</v>
      </c>
      <c r="G20" s="18"/>
      <c r="H20" s="164" t="str">
        <f>IFERROR(ROUND('Tuition Remssion Exception'!$F$22/DATEDIF('Tuition Remssion Exception'!$D$22,'Tuition Remssion Exception'!$E$22,"d"),2),"")</f>
        <v/>
      </c>
      <c r="I20" s="58" t="s">
        <v>88</v>
      </c>
      <c r="J20" s="106" t="s">
        <v>89</v>
      </c>
      <c r="K20" s="18"/>
    </row>
    <row r="21" spans="1:11" x14ac:dyDescent="0.2">
      <c r="A21" s="62">
        <v>5</v>
      </c>
      <c r="B21" s="64">
        <v>0.25</v>
      </c>
      <c r="C21" s="85">
        <v>5866.22</v>
      </c>
      <c r="D21" s="85">
        <v>5866.22</v>
      </c>
      <c r="E21" s="92">
        <f t="shared" ref="E21:E26" si="1">ROUND(C21/(DATEDIF($D$5,$D$6,"d")),2)</f>
        <v>42.51</v>
      </c>
      <c r="F21" s="65">
        <f t="shared" si="0"/>
        <v>43.78</v>
      </c>
      <c r="G21" s="18"/>
      <c r="H21" s="74">
        <f>IF(AND('Tuition Remssion Exception'!$E$18='Data Validation'!$D$12,$H$16="Fall"),$H$20/($E$26*2),IF(AND('Tuition Remssion Exception'!$E$18='Data Validation'!$D$12,$H$16="Spring"),$H$20/($F$26*2),IF(AND('Tuition Remssion Exception'!$E$18='Data Validation'!$D$11,$H$16="Fall"),$H$20/($E$38*2),IF(AND('Tuition Remssion Exception'!$E$18='Data Validation'!$D$11,$H$16="Spring"),$H$20/($F$38*2),0))))</f>
        <v>0</v>
      </c>
      <c r="I21" s="58" t="s">
        <v>90</v>
      </c>
      <c r="J21" s="106" t="s">
        <v>91</v>
      </c>
      <c r="K21" s="101"/>
    </row>
    <row r="22" spans="1:11" x14ac:dyDescent="0.2">
      <c r="A22" s="62">
        <v>6</v>
      </c>
      <c r="B22" s="64">
        <v>0.3</v>
      </c>
      <c r="C22" s="85">
        <v>7039.47</v>
      </c>
      <c r="D22" s="85">
        <v>7039.47</v>
      </c>
      <c r="E22" s="92">
        <f t="shared" si="1"/>
        <v>51.01</v>
      </c>
      <c r="F22" s="65">
        <f t="shared" si="0"/>
        <v>52.53</v>
      </c>
      <c r="G22" s="18"/>
      <c r="H22" s="157">
        <f>IF('Tuition Remssion Exception'!A22&gt;'Data Validation'!H21, ROUND(FLOOR('Data Validation'!H21,0.05),2),'Tuition Remssion Exception'!A22)</f>
        <v>0</v>
      </c>
      <c r="I22" s="58" t="s">
        <v>92</v>
      </c>
      <c r="J22" s="106" t="s">
        <v>93</v>
      </c>
      <c r="K22" s="18"/>
    </row>
    <row r="23" spans="1:11" x14ac:dyDescent="0.2">
      <c r="A23" s="62">
        <v>7</v>
      </c>
      <c r="B23" s="64">
        <v>0.35</v>
      </c>
      <c r="C23" s="85">
        <v>8212.7099999999991</v>
      </c>
      <c r="D23" s="85">
        <v>8212.7099999999991</v>
      </c>
      <c r="E23" s="92">
        <f t="shared" si="1"/>
        <v>59.51</v>
      </c>
      <c r="F23" s="65">
        <f t="shared" si="0"/>
        <v>61.29</v>
      </c>
      <c r="G23" s="18"/>
      <c r="H23" s="74" t="e">
        <f>INDEX(A19:A26,MATCH(H22,B19:B26,0))</f>
        <v>#N/A</v>
      </c>
      <c r="I23" s="58" t="s">
        <v>94</v>
      </c>
      <c r="J23" s="106" t="s">
        <v>95</v>
      </c>
      <c r="K23" s="18"/>
    </row>
    <row r="24" spans="1:11" x14ac:dyDescent="0.2">
      <c r="A24" s="62">
        <v>8</v>
      </c>
      <c r="B24" s="64">
        <v>0.4</v>
      </c>
      <c r="C24" s="85">
        <v>9385.9599999999991</v>
      </c>
      <c r="D24" s="85">
        <v>9385.9599999999991</v>
      </c>
      <c r="E24" s="92">
        <f t="shared" si="1"/>
        <v>68.010000000000005</v>
      </c>
      <c r="F24" s="65">
        <f t="shared" si="0"/>
        <v>70.040000000000006</v>
      </c>
      <c r="G24" s="18"/>
      <c r="H24" s="18"/>
      <c r="I24" s="18"/>
      <c r="J24" s="18"/>
      <c r="K24" s="18"/>
    </row>
    <row r="25" spans="1:11" x14ac:dyDescent="0.2">
      <c r="A25" s="62">
        <v>9</v>
      </c>
      <c r="B25" s="64">
        <v>0.45</v>
      </c>
      <c r="C25" s="85">
        <v>10559.2</v>
      </c>
      <c r="D25" s="85">
        <v>10559.2</v>
      </c>
      <c r="E25" s="92">
        <f t="shared" si="1"/>
        <v>76.52</v>
      </c>
      <c r="F25" s="65">
        <f t="shared" si="0"/>
        <v>78.8</v>
      </c>
      <c r="G25" s="18"/>
      <c r="H25" s="18" t="str">
        <f>IF(ISBLANK('Tuition Remssion Exception'!$D$22),"",IF(H15&lt;(12*7),"Not Eligible",IF('Tuition Remssion Exception'!H22/'Tuition Remssion Exception'!F22&gt;1,"Project Salary too high",(IFERROR(_xlfn.IFNA(ROUND(MIN(H18,H23)*INDEX(B9:B14,MATCH('Tuition Remssion Exception'!F18,'Data Validation'!A9:A14,0))*('Tuition Remssion Exception'!H22/'Tuition Remssion Exception'!F22),2),""),"")))))</f>
        <v/>
      </c>
      <c r="I25" s="58" t="s">
        <v>96</v>
      </c>
      <c r="J25" s="18" t="s">
        <v>97</v>
      </c>
      <c r="K25" s="18"/>
    </row>
    <row r="26" spans="1:11" ht="13.5" thickBot="1" x14ac:dyDescent="0.25">
      <c r="A26" s="66">
        <v>9</v>
      </c>
      <c r="B26" s="67">
        <v>0.5</v>
      </c>
      <c r="C26" s="88">
        <v>11732.44</v>
      </c>
      <c r="D26" s="88">
        <v>11732.44</v>
      </c>
      <c r="E26" s="93">
        <f t="shared" si="1"/>
        <v>85.02</v>
      </c>
      <c r="F26" s="68">
        <f t="shared" si="0"/>
        <v>87.56</v>
      </c>
      <c r="G26" s="18"/>
      <c r="H26" s="18"/>
      <c r="I26" s="18"/>
      <c r="J26" s="58" t="s">
        <v>98</v>
      </c>
      <c r="K26" s="18"/>
    </row>
    <row r="27" spans="1:11" ht="13.5" thickBo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">
      <c r="A28" s="73" t="s">
        <v>99</v>
      </c>
      <c r="B28" s="60"/>
      <c r="C28" s="60"/>
      <c r="D28" s="60"/>
      <c r="E28" s="60"/>
      <c r="F28" s="87"/>
      <c r="G28" s="18"/>
      <c r="H28" s="18"/>
      <c r="I28" s="18"/>
      <c r="J28" s="18"/>
      <c r="K28" s="18"/>
    </row>
    <row r="29" spans="1:11" x14ac:dyDescent="0.2">
      <c r="A29" s="62">
        <v>1</v>
      </c>
      <c r="B29" s="19"/>
      <c r="C29" s="19" t="str">
        <f>"Fall 20"&amp;RIGHT(YEAR($D$4),2)</f>
        <v>Fall 2022</v>
      </c>
      <c r="D29" s="19" t="str">
        <f>"Spring 20"&amp;RIGHT(YEAR($D$4),2)+1</f>
        <v>Spring 2023</v>
      </c>
      <c r="E29" s="19" t="s">
        <v>80</v>
      </c>
      <c r="F29" s="63" t="s">
        <v>81</v>
      </c>
      <c r="G29" s="18"/>
      <c r="H29" s="18"/>
      <c r="I29" s="18"/>
      <c r="J29" s="18"/>
      <c r="K29" s="18"/>
    </row>
    <row r="30" spans="1:11" x14ac:dyDescent="0.2">
      <c r="A30" s="62">
        <v>2</v>
      </c>
      <c r="B30" s="19"/>
      <c r="C30" s="19"/>
      <c r="D30" s="19"/>
      <c r="E30" s="19"/>
      <c r="F30" s="63"/>
      <c r="G30" s="18"/>
      <c r="H30" s="110"/>
      <c r="I30" s="18"/>
      <c r="J30" s="18"/>
      <c r="K30" s="18"/>
    </row>
    <row r="31" spans="1:11" x14ac:dyDescent="0.2">
      <c r="A31" s="62">
        <v>3</v>
      </c>
      <c r="B31" s="154">
        <v>0.15</v>
      </c>
      <c r="C31" s="85">
        <v>4068.05</v>
      </c>
      <c r="D31" s="85">
        <v>4068.05</v>
      </c>
      <c r="E31" s="92">
        <f t="shared" ref="E31:E38" si="2">ROUND(C31/(DATEDIF($D$5,$D$6,"d")),2)</f>
        <v>29.48</v>
      </c>
      <c r="F31" s="65">
        <f>ROUND(D31/(DATEDIF($D$7,$D$8,"d")),2)</f>
        <v>30.36</v>
      </c>
      <c r="G31" s="18"/>
      <c r="H31" s="101"/>
      <c r="I31" s="18"/>
      <c r="J31" s="18"/>
      <c r="K31" s="18"/>
    </row>
    <row r="32" spans="1:11" x14ac:dyDescent="0.2">
      <c r="A32" s="62">
        <v>4</v>
      </c>
      <c r="B32" s="154">
        <v>0.2</v>
      </c>
      <c r="C32" s="85">
        <v>5424.06</v>
      </c>
      <c r="D32" s="85">
        <v>5424.06</v>
      </c>
      <c r="E32" s="92">
        <f t="shared" si="2"/>
        <v>39.299999999999997</v>
      </c>
      <c r="F32" s="65">
        <f t="shared" ref="F32:F38" si="3">ROUND(D32/(DATEDIF($D$7,$D$8,"d")),2)</f>
        <v>40.479999999999997</v>
      </c>
      <c r="G32" s="18"/>
      <c r="H32" s="111"/>
      <c r="I32" s="18"/>
      <c r="J32" s="18"/>
      <c r="K32" s="18"/>
    </row>
    <row r="33" spans="1:6" x14ac:dyDescent="0.2">
      <c r="A33" s="62">
        <v>5</v>
      </c>
      <c r="B33" s="154">
        <v>0.25</v>
      </c>
      <c r="C33" s="85">
        <v>6780.08</v>
      </c>
      <c r="D33" s="85">
        <v>6780.08</v>
      </c>
      <c r="E33" s="92">
        <f t="shared" si="2"/>
        <v>49.13</v>
      </c>
      <c r="F33" s="65">
        <f t="shared" si="3"/>
        <v>50.6</v>
      </c>
    </row>
    <row r="34" spans="1:6" x14ac:dyDescent="0.2">
      <c r="A34" s="62">
        <v>6</v>
      </c>
      <c r="B34" s="154">
        <v>0.3</v>
      </c>
      <c r="C34" s="85">
        <v>8136.09</v>
      </c>
      <c r="D34" s="85">
        <v>8136.09</v>
      </c>
      <c r="E34" s="92">
        <f t="shared" si="2"/>
        <v>58.96</v>
      </c>
      <c r="F34" s="65">
        <f t="shared" si="3"/>
        <v>60.72</v>
      </c>
    </row>
    <row r="35" spans="1:6" x14ac:dyDescent="0.2">
      <c r="A35" s="62">
        <v>7</v>
      </c>
      <c r="B35" s="154">
        <v>0.35</v>
      </c>
      <c r="C35" s="85">
        <v>9492.11</v>
      </c>
      <c r="D35" s="85">
        <v>9492.11</v>
      </c>
      <c r="E35" s="92">
        <f t="shared" si="2"/>
        <v>68.78</v>
      </c>
      <c r="F35" s="65">
        <f t="shared" si="3"/>
        <v>70.84</v>
      </c>
    </row>
    <row r="36" spans="1:6" x14ac:dyDescent="0.2">
      <c r="A36" s="62">
        <v>8</v>
      </c>
      <c r="B36" s="154">
        <v>0.4</v>
      </c>
      <c r="C36" s="85">
        <v>10848.12</v>
      </c>
      <c r="D36" s="85">
        <v>10848.12</v>
      </c>
      <c r="E36" s="92">
        <f t="shared" si="2"/>
        <v>78.61</v>
      </c>
      <c r="F36" s="65">
        <f t="shared" si="3"/>
        <v>80.959999999999994</v>
      </c>
    </row>
    <row r="37" spans="1:6" x14ac:dyDescent="0.2">
      <c r="A37" s="62">
        <v>9</v>
      </c>
      <c r="B37" s="154">
        <v>0.45</v>
      </c>
      <c r="C37" s="85">
        <v>12204.14</v>
      </c>
      <c r="D37" s="85">
        <v>12204.14</v>
      </c>
      <c r="E37" s="92">
        <f t="shared" si="2"/>
        <v>88.44</v>
      </c>
      <c r="F37" s="65">
        <f t="shared" si="3"/>
        <v>91.08</v>
      </c>
    </row>
    <row r="38" spans="1:6" ht="13.5" thickBot="1" x14ac:dyDescent="0.25">
      <c r="A38" s="66">
        <v>9</v>
      </c>
      <c r="B38" s="155">
        <v>0.5</v>
      </c>
      <c r="C38" s="88">
        <v>13560.15</v>
      </c>
      <c r="D38" s="88">
        <v>13560.15</v>
      </c>
      <c r="E38" s="93">
        <f t="shared" si="2"/>
        <v>98.26</v>
      </c>
      <c r="F38" s="68">
        <f t="shared" si="3"/>
        <v>101.2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439C871C4C642B222E743A948A2ED" ma:contentTypeVersion="6" ma:contentTypeDescription="Create a new document." ma:contentTypeScope="" ma:versionID="17caefabcf8c3c530b005b20aa89de6e">
  <xsd:schema xmlns:xsd="http://www.w3.org/2001/XMLSchema" xmlns:xs="http://www.w3.org/2001/XMLSchema" xmlns:p="http://schemas.microsoft.com/office/2006/metadata/properties" xmlns:ns2="1e864757-98ed-4fd1-8a7f-5e9403cda827" xmlns:ns3="ad7c742e-d0de-47d2-8580-4d53630bdc15" targetNamespace="http://schemas.microsoft.com/office/2006/metadata/properties" ma:root="true" ma:fieldsID="042cbf8236081245a691ed3d5860e3ed" ns2:_="" ns3:_="">
    <xsd:import namespace="1e864757-98ed-4fd1-8a7f-5e9403cda827"/>
    <xsd:import namespace="ad7c742e-d0de-47d2-8580-4d53630bdc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64757-98ed-4fd1-8a7f-5e9403cda8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c742e-d0de-47d2-8580-4d53630bd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E7BA8-2796-41BE-B383-31111F3606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F483D8-E8E1-4EC6-93D9-1A61C35059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864757-98ed-4fd1-8a7f-5e9403cda827"/>
    <ds:schemaRef ds:uri="ad7c742e-d0de-47d2-8580-4d53630bdc1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E464F6-8095-47D8-A21B-B86183320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64757-98ed-4fd1-8a7f-5e9403cda827"/>
    <ds:schemaRef ds:uri="ad7c742e-d0de-47d2-8580-4d53630bd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Tuition Remssion Exception</vt:lpstr>
      <vt:lpstr>fund</vt:lpstr>
      <vt:lpstr>'Tuition Remssion Exception'!Print_Area</vt:lpstr>
    </vt:vector>
  </TitlesOfParts>
  <Manager/>
  <Company>University of Colorado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Jason Swope</cp:lastModifiedBy>
  <cp:revision/>
  <dcterms:created xsi:type="dcterms:W3CDTF">2002-07-10T21:52:48Z</dcterms:created>
  <dcterms:modified xsi:type="dcterms:W3CDTF">2022-08-20T17:15:06Z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0x010100ECC439C871C4C642B222E743A948A2ED</vt:lpwstr>
  </property>
</Properties>
</file>