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eve\Steves Folder\APPAPresentations\New Things\PD&amp;C Tools\"/>
    </mc:Choice>
  </mc:AlternateContent>
  <bookViews>
    <workbookView xWindow="0" yWindow="0" windowWidth="19200" windowHeight="7050"/>
  </bookViews>
  <sheets>
    <sheet name="Assumptions" sheetId="1" r:id="rId1"/>
    <sheet name="Bldg. Construction" sheetId="3" r:id="rId2"/>
    <sheet name="Site Construction" sheetId="5" r:id="rId3"/>
    <sheet name="Site Utilities" sheetId="9" r:id="rId4"/>
    <sheet name="Detail" sheetId="4" r:id="rId5"/>
    <sheet name="CC-C " sheetId="6" r:id="rId6"/>
    <sheet name="CC-IT " sheetId="7" r:id="rId7"/>
    <sheet name="City Fees" sheetId="8" r:id="rId8"/>
    <sheet name="Tables" sheetId="2" r:id="rId9"/>
    <sheet name="Sheet1" sheetId="10" r:id="rId10"/>
  </sheets>
  <definedNames>
    <definedName name="_xlnm.Print_Area" localSheetId="0">Assumptions!$A$1:$Q$82</definedName>
    <definedName name="_xlnm.Print_Area" localSheetId="1">'Bldg. Construction'!$A$1:$K$78</definedName>
    <definedName name="_xlnm.Print_Area" localSheetId="5">'CC-C '!$A$1:$I$61</definedName>
    <definedName name="_xlnm.Print_Area" localSheetId="6">'CC-IT '!$A$1:$I$55</definedName>
    <definedName name="_xlnm.Print_Area" localSheetId="4">Detail!$A$1:$I$226</definedName>
    <definedName name="_xlnm.Print_Area" localSheetId="2">'Site Construction'!$A$1:$K$138</definedName>
    <definedName name="_xlnm.Print_Area" localSheetId="3">'Site Utilities'!$A$1:$P$79</definedName>
    <definedName name="_xlnm.Print_Area" localSheetId="8">Tables!$A$1:$Z$75</definedName>
    <definedName name="_xlnm.Print_Titles" localSheetId="6">'CC-IT '!$A$1:$IV$7</definedName>
    <definedName name="_xlnm.Print_Titles" localSheetId="4">Detail!$1:$8</definedName>
    <definedName name="_xlnm.Print_Titles" localSheetId="2">'Site Construction'!$1:$5</definedName>
    <definedName name="ProjectLocation">Tables!$H$8:$H$13</definedName>
    <definedName name="ProjectPhase">Tables!$H$16:$H$24</definedName>
    <definedName name="ProjectType">Tables!$B$8:$B$10</definedName>
    <definedName name="ProjectType4">Tables!$B$8:$B$11</definedName>
  </definedNames>
  <calcPr calcId="162913"/>
</workbook>
</file>

<file path=xl/calcChain.xml><?xml version="1.0" encoding="utf-8"?>
<calcChain xmlns="http://schemas.openxmlformats.org/spreadsheetml/2006/main">
  <c r="J64" i="9" l="1"/>
  <c r="J63" i="9"/>
  <c r="J62" i="9"/>
  <c r="J61" i="9"/>
  <c r="I77" i="9"/>
  <c r="I76" i="9"/>
  <c r="I75" i="9"/>
  <c r="I74" i="9"/>
  <c r="I73" i="9"/>
  <c r="J68" i="9"/>
  <c r="J67" i="9"/>
  <c r="J66" i="9"/>
  <c r="J65" i="9"/>
  <c r="K62" i="9"/>
  <c r="L62" i="9"/>
  <c r="K63" i="9"/>
  <c r="L63" i="9"/>
  <c r="K64" i="9"/>
  <c r="L64" i="9"/>
  <c r="K65" i="9"/>
  <c r="L65" i="9"/>
  <c r="K66" i="9"/>
  <c r="L66" i="9"/>
  <c r="K67" i="9"/>
  <c r="L67" i="9"/>
  <c r="K68" i="9"/>
  <c r="L68" i="9"/>
  <c r="L61" i="9"/>
  <c r="K61" i="9"/>
  <c r="G61" i="9"/>
  <c r="G62" i="9"/>
  <c r="G63" i="9"/>
  <c r="G64" i="9"/>
  <c r="G66" i="9"/>
  <c r="G67" i="9"/>
  <c r="G68" i="9"/>
  <c r="G65" i="9"/>
  <c r="AG96" i="9"/>
  <c r="D62" i="9"/>
  <c r="D63" i="9"/>
  <c r="D64" i="9"/>
  <c r="D65" i="9"/>
  <c r="D66" i="9"/>
  <c r="D67" i="9"/>
  <c r="D68" i="9"/>
  <c r="D61" i="9"/>
  <c r="AA96" i="9" l="1"/>
  <c r="B62" i="9"/>
  <c r="B63" i="9"/>
  <c r="B64" i="9"/>
  <c r="B65" i="9"/>
  <c r="B66" i="9"/>
  <c r="B67" i="9"/>
  <c r="B68" i="9"/>
  <c r="B61" i="9"/>
  <c r="O57" i="9"/>
  <c r="O56" i="9"/>
  <c r="O55" i="9"/>
  <c r="O54" i="9"/>
  <c r="O53" i="9"/>
  <c r="O52" i="9"/>
  <c r="O51" i="9"/>
  <c r="O50" i="9"/>
  <c r="M57" i="9"/>
  <c r="M56" i="9"/>
  <c r="M55" i="9"/>
  <c r="M54" i="9"/>
  <c r="M53" i="9"/>
  <c r="M52" i="9"/>
  <c r="M51" i="9"/>
  <c r="M50" i="9"/>
  <c r="F36" i="9"/>
  <c r="L37" i="9"/>
  <c r="L38" i="9"/>
  <c r="C67" i="9" l="1"/>
  <c r="F67" i="9"/>
  <c r="C64" i="9"/>
  <c r="F64" i="9"/>
  <c r="C63" i="9"/>
  <c r="F63" i="9"/>
  <c r="F62" i="9"/>
  <c r="C62" i="9"/>
  <c r="C68" i="9"/>
  <c r="F68" i="9"/>
  <c r="F66" i="9"/>
  <c r="C66" i="9"/>
  <c r="C65" i="9"/>
  <c r="F65" i="9"/>
  <c r="C61" i="9"/>
  <c r="F61" i="9"/>
  <c r="I66" i="9" l="1"/>
  <c r="N66" i="9" s="1"/>
  <c r="I62" i="9"/>
  <c r="N62" i="9" s="1"/>
  <c r="I65" i="9"/>
  <c r="N65" i="9" s="1"/>
  <c r="I63" i="9"/>
  <c r="N63" i="9" s="1"/>
  <c r="I64" i="9"/>
  <c r="N64" i="9" s="1"/>
  <c r="I68" i="9"/>
  <c r="N68" i="9" s="1"/>
  <c r="I67" i="9"/>
  <c r="N67" i="9" s="1"/>
  <c r="I61" i="9"/>
  <c r="N61" i="9" s="1"/>
  <c r="F85" i="5"/>
  <c r="I36" i="9"/>
  <c r="L39" i="9"/>
  <c r="L40" i="9"/>
  <c r="E76" i="9" l="1"/>
  <c r="C140" i="4" s="1"/>
  <c r="E77" i="9"/>
  <c r="H77" i="9" s="1"/>
  <c r="C155" i="4" s="1"/>
  <c r="E73" i="9"/>
  <c r="C137" i="4" s="1"/>
  <c r="E74" i="9"/>
  <c r="E75" i="9"/>
  <c r="N69" i="9"/>
  <c r="E43" i="2"/>
  <c r="E78" i="9" l="1"/>
  <c r="F28" i="9"/>
  <c r="F26" i="9"/>
  <c r="J23" i="9"/>
  <c r="I30" i="9" l="1"/>
  <c r="I28" i="9"/>
  <c r="L28" i="9" s="1"/>
  <c r="I29" i="9"/>
  <c r="K22" i="9"/>
  <c r="C81" i="5"/>
  <c r="G80" i="5"/>
  <c r="L14" i="9"/>
  <c r="L15" i="9"/>
  <c r="I13" i="9"/>
  <c r="I12" i="9"/>
  <c r="I11" i="9"/>
  <c r="I10" i="9"/>
  <c r="G2" i="9"/>
  <c r="G1" i="9"/>
  <c r="H4" i="9"/>
  <c r="C5" i="9"/>
  <c r="C4" i="9"/>
  <c r="AH104" i="9"/>
  <c r="AG104" i="9"/>
  <c r="AF104" i="9"/>
  <c r="Z104" i="9" s="1"/>
  <c r="AE104" i="9"/>
  <c r="AA104" i="9"/>
  <c r="AH103" i="9"/>
  <c r="AG103" i="9"/>
  <c r="AF103" i="9"/>
  <c r="Z103" i="9" s="1"/>
  <c r="AE103" i="9"/>
  <c r="AA103" i="9"/>
  <c r="AH102" i="9"/>
  <c r="AG102" i="9"/>
  <c r="AF102" i="9"/>
  <c r="Z102" i="9" s="1"/>
  <c r="AE102" i="9"/>
  <c r="AA102" i="9"/>
  <c r="AH101" i="9"/>
  <c r="AG101" i="9"/>
  <c r="AF101" i="9"/>
  <c r="Z101" i="9" s="1"/>
  <c r="AD101" i="9" s="1"/>
  <c r="AE101" i="9"/>
  <c r="AA101" i="9"/>
  <c r="AH100" i="9"/>
  <c r="AG100" i="9"/>
  <c r="AF100" i="9"/>
  <c r="Z100" i="9" s="1"/>
  <c r="AE100" i="9"/>
  <c r="AA100" i="9"/>
  <c r="AH99" i="9"/>
  <c r="AG99" i="9"/>
  <c r="AF99" i="9"/>
  <c r="Z99" i="9" s="1"/>
  <c r="AE99" i="9"/>
  <c r="AA99" i="9"/>
  <c r="AH98" i="9"/>
  <c r="AG98" i="9"/>
  <c r="AF98" i="9"/>
  <c r="Z98" i="9" s="1"/>
  <c r="AE98" i="9"/>
  <c r="AA98" i="9"/>
  <c r="AH97" i="9"/>
  <c r="AG97" i="9"/>
  <c r="AF97" i="9"/>
  <c r="Z97" i="9" s="1"/>
  <c r="AD97" i="9" s="1"/>
  <c r="AE97" i="9"/>
  <c r="AA97" i="9"/>
  <c r="AH96" i="9"/>
  <c r="AF96" i="9"/>
  <c r="Z96" i="9" s="1"/>
  <c r="AE96" i="9"/>
  <c r="H75" i="9" l="1"/>
  <c r="C136" i="4" s="1"/>
  <c r="H74" i="9"/>
  <c r="C142" i="4" s="1"/>
  <c r="H73" i="9"/>
  <c r="H76" i="9"/>
  <c r="J22" i="9"/>
  <c r="L13" i="9"/>
  <c r="L12" i="9"/>
  <c r="AD96" i="9"/>
  <c r="AB96" i="9"/>
  <c r="AD100" i="9"/>
  <c r="AB100" i="9"/>
  <c r="AD104" i="9"/>
  <c r="AB104" i="9"/>
  <c r="AB99" i="9"/>
  <c r="AD99" i="9"/>
  <c r="AB103" i="9"/>
  <c r="AD103" i="9"/>
  <c r="AD98" i="9"/>
  <c r="AB98" i="9"/>
  <c r="AD102" i="9"/>
  <c r="AB102" i="9"/>
  <c r="L11" i="9"/>
  <c r="I141" i="9"/>
  <c r="L141" i="9" s="1"/>
  <c r="I145" i="9"/>
  <c r="L145" i="9" s="1"/>
  <c r="L36" i="9"/>
  <c r="I142" i="9"/>
  <c r="I146" i="9"/>
  <c r="L146" i="9" s="1"/>
  <c r="AB97" i="9"/>
  <c r="AB101" i="9"/>
  <c r="N101" i="9" s="1"/>
  <c r="L10" i="9"/>
  <c r="I140" i="9"/>
  <c r="L140" i="9" s="1"/>
  <c r="I144" i="9"/>
  <c r="L144" i="9" s="1"/>
  <c r="N103" i="9" l="1"/>
  <c r="H78" i="9"/>
  <c r="L17" i="9"/>
  <c r="I27" i="9"/>
  <c r="N102" i="9"/>
  <c r="N96" i="9"/>
  <c r="N100" i="9"/>
  <c r="N98" i="9"/>
  <c r="N99" i="9"/>
  <c r="N104" i="9"/>
  <c r="I143" i="9"/>
  <c r="L143" i="9" s="1"/>
  <c r="L142" i="9"/>
  <c r="N97" i="9"/>
  <c r="N17" i="9" l="1"/>
  <c r="C116" i="4" s="1"/>
  <c r="H108" i="8"/>
  <c r="H92" i="8"/>
  <c r="B64" i="4" l="1"/>
  <c r="M5" i="8"/>
  <c r="M6" i="8" s="1"/>
  <c r="H50" i="1"/>
  <c r="C206" i="4" l="1"/>
  <c r="G135" i="5"/>
  <c r="G136" i="5"/>
  <c r="G137" i="5"/>
  <c r="G127" i="5"/>
  <c r="G128" i="5"/>
  <c r="G117" i="5" l="1"/>
  <c r="G116" i="5"/>
  <c r="G115" i="5"/>
  <c r="G114" i="5"/>
  <c r="G113" i="5"/>
  <c r="G112" i="5"/>
  <c r="G106" i="5"/>
  <c r="G107" i="5"/>
  <c r="G108" i="5"/>
  <c r="C93" i="5"/>
  <c r="D96" i="5" s="1"/>
  <c r="C92" i="5"/>
  <c r="D95" i="5" s="1"/>
  <c r="G81" i="5"/>
  <c r="C79" i="5"/>
  <c r="G79" i="5" s="1"/>
  <c r="F14" i="5"/>
  <c r="H4" i="5"/>
  <c r="O58" i="5"/>
  <c r="O54" i="5"/>
  <c r="O53" i="5"/>
  <c r="O50" i="5"/>
  <c r="O49" i="5"/>
  <c r="O36" i="5"/>
  <c r="O32" i="5"/>
  <c r="O31" i="5"/>
  <c r="O28" i="5"/>
  <c r="O27" i="5"/>
  <c r="C18" i="5"/>
  <c r="D18" i="5" s="1"/>
  <c r="B14" i="1"/>
  <c r="C13" i="5"/>
  <c r="C12" i="5"/>
  <c r="D12" i="5" s="1"/>
  <c r="C11" i="5"/>
  <c r="E7" i="7"/>
  <c r="I7" i="7"/>
  <c r="H7" i="7"/>
  <c r="G7" i="7"/>
  <c r="F7" i="7"/>
  <c r="C124" i="5" l="1"/>
  <c r="G124" i="5" s="1"/>
  <c r="F27" i="9"/>
  <c r="G118" i="5"/>
  <c r="D11" i="5"/>
  <c r="E11" i="5"/>
  <c r="E13" i="5"/>
  <c r="E12" i="5"/>
  <c r="G82" i="5"/>
  <c r="C96" i="5"/>
  <c r="G96" i="5" s="1"/>
  <c r="C95" i="5"/>
  <c r="G26" i="5"/>
  <c r="C14" i="5"/>
  <c r="C15" i="5" s="1"/>
  <c r="D13" i="5"/>
  <c r="L40" i="7"/>
  <c r="I40" i="7" s="1"/>
  <c r="L39" i="7"/>
  <c r="I39" i="7" s="1"/>
  <c r="L38" i="7"/>
  <c r="I38" i="7" s="1"/>
  <c r="L33" i="7"/>
  <c r="I33" i="7" s="1"/>
  <c r="L32" i="7"/>
  <c r="I32" i="7" s="1"/>
  <c r="L16" i="7"/>
  <c r="I16" i="7" s="1"/>
  <c r="L14" i="7"/>
  <c r="I14" i="7" s="1"/>
  <c r="L12" i="7"/>
  <c r="I12" i="7" s="1"/>
  <c r="A1" i="7"/>
  <c r="I2" i="7"/>
  <c r="C2" i="7"/>
  <c r="I6" i="6"/>
  <c r="H6" i="6"/>
  <c r="G6" i="6"/>
  <c r="F6" i="6"/>
  <c r="E6" i="6"/>
  <c r="I2" i="6"/>
  <c r="A1" i="6"/>
  <c r="I21" i="6"/>
  <c r="L46" i="6"/>
  <c r="I46" i="6" s="1"/>
  <c r="L15" i="6"/>
  <c r="I15" i="6" s="1"/>
  <c r="C2" i="6"/>
  <c r="G29" i="8"/>
  <c r="G28" i="8"/>
  <c r="G27" i="8"/>
  <c r="H72" i="8"/>
  <c r="L27" i="9" l="1"/>
  <c r="E14" i="5"/>
  <c r="G32" i="5"/>
  <c r="C126" i="5"/>
  <c r="G126" i="5" s="1"/>
  <c r="C102" i="5"/>
  <c r="G102" i="5" s="1"/>
  <c r="C103" i="5"/>
  <c r="G103" i="5" s="1"/>
  <c r="C100" i="5"/>
  <c r="G100" i="5" s="1"/>
  <c r="C105" i="5"/>
  <c r="G105" i="5" s="1"/>
  <c r="C101" i="5"/>
  <c r="G101" i="5" s="1"/>
  <c r="C99" i="5"/>
  <c r="G99" i="5" s="1"/>
  <c r="G95" i="5"/>
  <c r="C104" i="5" s="1"/>
  <c r="G104" i="5" s="1"/>
  <c r="G36" i="5"/>
  <c r="C16" i="5"/>
  <c r="C132" i="5" s="1"/>
  <c r="G132" i="5" s="1"/>
  <c r="G31" i="5"/>
  <c r="D15" i="5"/>
  <c r="G27" i="5"/>
  <c r="G28" i="5"/>
  <c r="D14" i="5"/>
  <c r="C17" i="5"/>
  <c r="G30" i="8"/>
  <c r="H57" i="8"/>
  <c r="M8" i="8"/>
  <c r="C143" i="8"/>
  <c r="N6" i="8"/>
  <c r="G138" i="8" s="1"/>
  <c r="D61" i="8"/>
  <c r="E61" i="8"/>
  <c r="D62" i="8"/>
  <c r="E62" i="8"/>
  <c r="D60" i="8"/>
  <c r="E60" i="8"/>
  <c r="B45" i="1"/>
  <c r="AK129" i="8"/>
  <c r="AK130" i="8"/>
  <c r="AK131" i="8"/>
  <c r="AK132" i="8"/>
  <c r="AK133" i="8"/>
  <c r="AK134" i="8"/>
  <c r="AK135" i="8"/>
  <c r="AK136" i="8"/>
  <c r="AK137" i="8"/>
  <c r="AK138" i="8"/>
  <c r="AK139" i="8"/>
  <c r="AK128" i="8"/>
  <c r="D24" i="3"/>
  <c r="J24" i="3" s="1"/>
  <c r="K24" i="3" s="1"/>
  <c r="D25" i="3"/>
  <c r="J25" i="3" s="1"/>
  <c r="K25" i="3" s="1"/>
  <c r="D26" i="3"/>
  <c r="J26" i="3" s="1"/>
  <c r="D27" i="3"/>
  <c r="J27" i="3" s="1"/>
  <c r="D28" i="3"/>
  <c r="J28" i="3" s="1"/>
  <c r="D29" i="3"/>
  <c r="J29" i="3" s="1"/>
  <c r="K29" i="3" s="1"/>
  <c r="D30" i="3"/>
  <c r="J30" i="3" s="1"/>
  <c r="K30" i="3" s="1"/>
  <c r="D31" i="3"/>
  <c r="J31" i="3" s="1"/>
  <c r="K31" i="3" s="1"/>
  <c r="D32" i="3"/>
  <c r="J32" i="3" s="1"/>
  <c r="K32" i="3" s="1"/>
  <c r="D33" i="3"/>
  <c r="J33" i="3" s="1"/>
  <c r="K33" i="3" s="1"/>
  <c r="D34" i="3"/>
  <c r="J34" i="3" s="1"/>
  <c r="K34" i="3" s="1"/>
  <c r="D23" i="3"/>
  <c r="J23" i="3" s="1"/>
  <c r="U20" i="3"/>
  <c r="U12" i="3"/>
  <c r="U15" i="3" s="1"/>
  <c r="C4" i="8"/>
  <c r="C103" i="8"/>
  <c r="H98" i="8"/>
  <c r="T94" i="8"/>
  <c r="H91" i="8"/>
  <c r="H93" i="8" s="1"/>
  <c r="H84" i="8"/>
  <c r="I83" i="8" s="1"/>
  <c r="H83" i="8"/>
  <c r="H82" i="8"/>
  <c r="H85" i="8" s="1"/>
  <c r="H79" i="8"/>
  <c r="H78" i="8"/>
  <c r="H77" i="8"/>
  <c r="H69" i="8"/>
  <c r="H63" i="8"/>
  <c r="F61" i="8"/>
  <c r="G61" i="8" s="1"/>
  <c r="N11" i="8"/>
  <c r="G11" i="8"/>
  <c r="L45" i="6"/>
  <c r="I45" i="6" s="1"/>
  <c r="C138" i="8" l="1"/>
  <c r="U19" i="3"/>
  <c r="H20" i="8"/>
  <c r="H21" i="8"/>
  <c r="C21" i="8"/>
  <c r="G34" i="5"/>
  <c r="C136" i="8"/>
  <c r="C125" i="5"/>
  <c r="G125" i="5" s="1"/>
  <c r="G129" i="5" s="1"/>
  <c r="C133" i="5"/>
  <c r="G133" i="5" s="1"/>
  <c r="AG139" i="8"/>
  <c r="C140" i="8"/>
  <c r="C137" i="8"/>
  <c r="C139" i="8"/>
  <c r="G137" i="8"/>
  <c r="G136" i="8"/>
  <c r="C85" i="5"/>
  <c r="G85" i="5" s="1"/>
  <c r="G58" i="5"/>
  <c r="C86" i="5"/>
  <c r="C87" i="5" s="1"/>
  <c r="G109" i="5"/>
  <c r="G70" i="5"/>
  <c r="G73" i="5"/>
  <c r="G72" i="5"/>
  <c r="G71" i="5"/>
  <c r="D16" i="5"/>
  <c r="G49" i="5"/>
  <c r="G54" i="5"/>
  <c r="G50" i="5"/>
  <c r="G48" i="5"/>
  <c r="G53" i="5"/>
  <c r="F39" i="5"/>
  <c r="G39" i="5" s="1"/>
  <c r="F38" i="5"/>
  <c r="G38" i="5" s="1"/>
  <c r="F40" i="5"/>
  <c r="G40" i="5" s="1"/>
  <c r="F41" i="5"/>
  <c r="G41" i="5" s="1"/>
  <c r="F37" i="5"/>
  <c r="G37" i="5" s="1"/>
  <c r="G29" i="5"/>
  <c r="H104" i="8"/>
  <c r="C20" i="8"/>
  <c r="G20" i="8"/>
  <c r="G7" i="8"/>
  <c r="F20" i="8"/>
  <c r="F22" i="8"/>
  <c r="H102" i="8"/>
  <c r="G8" i="8"/>
  <c r="G6" i="8"/>
  <c r="F21" i="8"/>
  <c r="G143" i="8"/>
  <c r="AG138" i="8"/>
  <c r="AG134" i="8"/>
  <c r="AG131" i="8"/>
  <c r="AG133" i="8"/>
  <c r="F68" i="8"/>
  <c r="G68" i="8" s="1"/>
  <c r="H68" i="8" s="1"/>
  <c r="F67" i="8"/>
  <c r="G67" i="8" s="1"/>
  <c r="H67" i="8" s="1"/>
  <c r="B107" i="4"/>
  <c r="F64" i="8"/>
  <c r="G64" i="8" s="1"/>
  <c r="F60" i="8"/>
  <c r="H70" i="8"/>
  <c r="C25" i="8" s="1"/>
  <c r="F62" i="8"/>
  <c r="G62" i="8" s="1"/>
  <c r="H62" i="8" s="1"/>
  <c r="F66" i="8"/>
  <c r="G66" i="8" s="1"/>
  <c r="H66" i="8" s="1"/>
  <c r="F65" i="8"/>
  <c r="G65" i="8" s="1"/>
  <c r="H65" i="8" s="1"/>
  <c r="U10" i="3"/>
  <c r="AG129" i="8" s="1"/>
  <c r="U14" i="3"/>
  <c r="U18" i="3"/>
  <c r="AG137" i="8" s="1"/>
  <c r="U11" i="3"/>
  <c r="AG130" i="8" s="1"/>
  <c r="U9" i="3"/>
  <c r="AG128" i="8" s="1"/>
  <c r="U13" i="3"/>
  <c r="AG132" i="8" s="1"/>
  <c r="U17" i="3"/>
  <c r="AG136" i="8" s="1"/>
  <c r="U16" i="3"/>
  <c r="AG135" i="8" s="1"/>
  <c r="H80" i="8"/>
  <c r="C22" i="8" s="1"/>
  <c r="H105" i="8"/>
  <c r="C24" i="8" s="1"/>
  <c r="C23" i="8"/>
  <c r="C27" i="8"/>
  <c r="C26" i="8"/>
  <c r="H61" i="8"/>
  <c r="G87" i="5" l="1"/>
  <c r="F30" i="9"/>
  <c r="L30" i="9" s="1"/>
  <c r="G86" i="5"/>
  <c r="F29" i="9"/>
  <c r="G120" i="5"/>
  <c r="G139" i="8"/>
  <c r="C141" i="8"/>
  <c r="F61" i="5"/>
  <c r="G61" i="5" s="1"/>
  <c r="F60" i="5"/>
  <c r="G60" i="5" s="1"/>
  <c r="F59" i="5"/>
  <c r="G59" i="5" s="1"/>
  <c r="F63" i="5"/>
  <c r="G63" i="5" s="1"/>
  <c r="F62" i="5"/>
  <c r="G62" i="5" s="1"/>
  <c r="G74" i="5"/>
  <c r="G51" i="5"/>
  <c r="G56" i="5"/>
  <c r="G42" i="5"/>
  <c r="G44" i="5" s="1"/>
  <c r="H23" i="8"/>
  <c r="B105" i="4" s="1"/>
  <c r="H64" i="8"/>
  <c r="G60" i="8"/>
  <c r="H60" i="8" s="1"/>
  <c r="G88" i="5" l="1"/>
  <c r="F31" i="9"/>
  <c r="L29" i="9"/>
  <c r="L41" i="9" s="1"/>
  <c r="N41" i="9" s="1"/>
  <c r="C141" i="4" s="1"/>
  <c r="G64" i="5"/>
  <c r="H54" i="1"/>
  <c r="H224" i="4"/>
  <c r="G224" i="4"/>
  <c r="F224" i="4"/>
  <c r="F142" i="4" s="1"/>
  <c r="C190" i="4"/>
  <c r="L37" i="6" s="1"/>
  <c r="I37" i="6" s="1"/>
  <c r="C91" i="4"/>
  <c r="L18" i="6" s="1"/>
  <c r="I18" i="6" s="1"/>
  <c r="C69" i="4"/>
  <c r="L13" i="6" s="1"/>
  <c r="I13" i="6" s="1"/>
  <c r="F141" i="4" l="1"/>
  <c r="H142" i="4"/>
  <c r="H141" i="4"/>
  <c r="G142" i="4"/>
  <c r="G141" i="4"/>
  <c r="F33" i="9"/>
  <c r="F45" i="9" s="1"/>
  <c r="L45" i="9" s="1"/>
  <c r="L46" i="9" s="1"/>
  <c r="N46" i="9" s="1"/>
  <c r="B150" i="4" s="1"/>
  <c r="H63" i="4"/>
  <c r="H64" i="4"/>
  <c r="G63" i="4"/>
  <c r="G64" i="4"/>
  <c r="G66" i="5"/>
  <c r="H60" i="4"/>
  <c r="H59" i="4"/>
  <c r="H58" i="4"/>
  <c r="H147" i="4"/>
  <c r="H62" i="4"/>
  <c r="H208" i="4"/>
  <c r="H207" i="4"/>
  <c r="H61" i="4"/>
  <c r="F204" i="4"/>
  <c r="F208" i="4"/>
  <c r="G77" i="4"/>
  <c r="G208" i="4"/>
  <c r="H10" i="4"/>
  <c r="H205" i="4"/>
  <c r="H194" i="4"/>
  <c r="H188" i="4"/>
  <c r="H176" i="4"/>
  <c r="H179" i="4"/>
  <c r="H166" i="4"/>
  <c r="H162" i="4"/>
  <c r="H146" i="4"/>
  <c r="H140" i="4"/>
  <c r="H136" i="4"/>
  <c r="H130" i="4"/>
  <c r="H124" i="4"/>
  <c r="H120" i="4"/>
  <c r="H116" i="4"/>
  <c r="H110" i="4"/>
  <c r="H102" i="4"/>
  <c r="H98" i="4"/>
  <c r="H89" i="4"/>
  <c r="H85" i="4"/>
  <c r="H79" i="4"/>
  <c r="H75" i="4"/>
  <c r="H68" i="4"/>
  <c r="H52" i="4"/>
  <c r="H48" i="4"/>
  <c r="H42" i="4"/>
  <c r="H38" i="4"/>
  <c r="H34" i="4"/>
  <c r="H30" i="4"/>
  <c r="H24" i="4"/>
  <c r="H18" i="4"/>
  <c r="H206" i="4"/>
  <c r="H195" i="4"/>
  <c r="H189" i="4"/>
  <c r="H185" i="4"/>
  <c r="H180" i="4"/>
  <c r="H173" i="4"/>
  <c r="H163" i="4"/>
  <c r="H154" i="4"/>
  <c r="H143" i="4"/>
  <c r="H137" i="4"/>
  <c r="H131" i="4"/>
  <c r="H125" i="4"/>
  <c r="H121" i="4"/>
  <c r="H117" i="4"/>
  <c r="H113" i="4"/>
  <c r="H103" i="4"/>
  <c r="H99" i="4"/>
  <c r="H90" i="4"/>
  <c r="H86" i="4"/>
  <c r="H82" i="4"/>
  <c r="H76" i="4"/>
  <c r="H71" i="4"/>
  <c r="H53" i="4"/>
  <c r="H49" i="4"/>
  <c r="H45" i="4"/>
  <c r="H39" i="4"/>
  <c r="H35" i="4"/>
  <c r="H31" i="4"/>
  <c r="H26" i="4"/>
  <c r="H19" i="4"/>
  <c r="H198" i="4"/>
  <c r="H192" i="4"/>
  <c r="H186" i="4"/>
  <c r="H181" i="4"/>
  <c r="H177" i="4"/>
  <c r="H164" i="4"/>
  <c r="H155" i="4"/>
  <c r="H144" i="4"/>
  <c r="H138" i="4"/>
  <c r="H132" i="4"/>
  <c r="H128" i="4"/>
  <c r="H122" i="4"/>
  <c r="H118" i="4"/>
  <c r="H114" i="4"/>
  <c r="H108" i="4"/>
  <c r="H100" i="4"/>
  <c r="H96" i="4"/>
  <c r="H87" i="4"/>
  <c r="H83" i="4"/>
  <c r="H77" i="4"/>
  <c r="H72" i="4"/>
  <c r="H56" i="4"/>
  <c r="H50" i="4"/>
  <c r="H46" i="4"/>
  <c r="H40" i="4"/>
  <c r="H36" i="4"/>
  <c r="H32" i="4"/>
  <c r="H28" i="4"/>
  <c r="H11" i="4"/>
  <c r="H16" i="4"/>
  <c r="H199" i="4"/>
  <c r="H193" i="4"/>
  <c r="H187" i="4"/>
  <c r="H182" i="4"/>
  <c r="H178" i="4"/>
  <c r="H165" i="4"/>
  <c r="H161" i="4"/>
  <c r="H145" i="4"/>
  <c r="H139" i="4"/>
  <c r="H135" i="4"/>
  <c r="H129" i="4"/>
  <c r="H123" i="4"/>
  <c r="H119" i="4"/>
  <c r="H115" i="4"/>
  <c r="H109" i="4"/>
  <c r="H101" i="4"/>
  <c r="H97" i="4"/>
  <c r="H88" i="4"/>
  <c r="H84" i="4"/>
  <c r="H78" i="4"/>
  <c r="H73" i="4"/>
  <c r="H67" i="4"/>
  <c r="H51" i="4"/>
  <c r="H47" i="4"/>
  <c r="H41" i="4"/>
  <c r="H37" i="4"/>
  <c r="H33" i="4"/>
  <c r="H29" i="4"/>
  <c r="H22" i="4"/>
  <c r="H17" i="4"/>
  <c r="G37" i="4"/>
  <c r="G71" i="4"/>
  <c r="G33" i="4"/>
  <c r="G52" i="4"/>
  <c r="G87" i="4"/>
  <c r="G29" i="4"/>
  <c r="G48" i="4"/>
  <c r="G83" i="4"/>
  <c r="G17" i="4"/>
  <c r="G11" i="4"/>
  <c r="G31" i="4"/>
  <c r="G35" i="4"/>
  <c r="G50" i="4"/>
  <c r="G75" i="4"/>
  <c r="G85" i="4"/>
  <c r="G98" i="4"/>
  <c r="G116" i="4"/>
  <c r="G10" i="4"/>
  <c r="G12" i="4" s="1"/>
  <c r="G18" i="4"/>
  <c r="G30" i="4"/>
  <c r="G34" i="4"/>
  <c r="G38" i="4"/>
  <c r="G42" i="4"/>
  <c r="G49" i="4"/>
  <c r="G53" i="4"/>
  <c r="G72" i="4"/>
  <c r="G78" i="4"/>
  <c r="G84" i="4"/>
  <c r="G88" i="4"/>
  <c r="G97" i="4"/>
  <c r="G115" i="4"/>
  <c r="G119" i="4"/>
  <c r="G123" i="4"/>
  <c r="G129" i="4"/>
  <c r="G135" i="4"/>
  <c r="G139" i="4"/>
  <c r="G145" i="4"/>
  <c r="G161" i="4"/>
  <c r="G165" i="4"/>
  <c r="G178" i="4"/>
  <c r="G182" i="4"/>
  <c r="G188" i="4"/>
  <c r="G194" i="4"/>
  <c r="G206" i="4"/>
  <c r="G204" i="4"/>
  <c r="G59" i="4"/>
  <c r="G61" i="4"/>
  <c r="G207" i="4"/>
  <c r="G114" i="4"/>
  <c r="G118" i="4"/>
  <c r="G122" i="4"/>
  <c r="G128" i="4"/>
  <c r="G132" i="4"/>
  <c r="G138" i="4"/>
  <c r="G144" i="4"/>
  <c r="G155" i="4"/>
  <c r="G164" i="4"/>
  <c r="G177" i="4"/>
  <c r="G181" i="4"/>
  <c r="G187" i="4"/>
  <c r="G205" i="4"/>
  <c r="G217" i="4"/>
  <c r="F207" i="4"/>
  <c r="G16" i="4"/>
  <c r="G28" i="4"/>
  <c r="G32" i="4"/>
  <c r="G36" i="4"/>
  <c r="G47" i="4"/>
  <c r="G51" i="4"/>
  <c r="G68" i="4"/>
  <c r="G82" i="4"/>
  <c r="G86" i="4"/>
  <c r="G90" i="4"/>
  <c r="G103" i="4"/>
  <c r="G113" i="4"/>
  <c r="G117" i="4"/>
  <c r="G121" i="4"/>
  <c r="G125" i="4"/>
  <c r="G131" i="4"/>
  <c r="G137" i="4"/>
  <c r="G143" i="4"/>
  <c r="G154" i="4"/>
  <c r="G163" i="4"/>
  <c r="G173" i="4"/>
  <c r="G180" i="4"/>
  <c r="G186" i="4"/>
  <c r="G199" i="4"/>
  <c r="G216" i="4"/>
  <c r="G60" i="4"/>
  <c r="G62" i="4"/>
  <c r="G19" i="4"/>
  <c r="G39" i="4"/>
  <c r="G67" i="4"/>
  <c r="G79" i="4"/>
  <c r="G89" i="4"/>
  <c r="G110" i="4"/>
  <c r="G120" i="4"/>
  <c r="G124" i="4"/>
  <c r="G130" i="4"/>
  <c r="G136" i="4"/>
  <c r="G140" i="4"/>
  <c r="G146" i="4"/>
  <c r="G162" i="4"/>
  <c r="G166" i="4"/>
  <c r="G179" i="4"/>
  <c r="G185" i="4"/>
  <c r="G189" i="4"/>
  <c r="G195" i="4"/>
  <c r="G209" i="4"/>
  <c r="G58" i="4"/>
  <c r="G198" i="4"/>
  <c r="F11" i="4"/>
  <c r="F19" i="4"/>
  <c r="F28" i="4"/>
  <c r="F32" i="4"/>
  <c r="F50" i="4"/>
  <c r="F72" i="4"/>
  <c r="F77" i="4"/>
  <c r="F83" i="4"/>
  <c r="F87" i="4"/>
  <c r="F114" i="4"/>
  <c r="F122" i="4"/>
  <c r="F132" i="4"/>
  <c r="F138" i="4"/>
  <c r="F144" i="4"/>
  <c r="F155" i="4"/>
  <c r="F164" i="4"/>
  <c r="F177" i="4"/>
  <c r="F181" i="4"/>
  <c r="F187" i="4"/>
  <c r="F199" i="4"/>
  <c r="F209" i="4"/>
  <c r="F10" i="4"/>
  <c r="F18" i="4"/>
  <c r="F31" i="4"/>
  <c r="F39" i="4"/>
  <c r="F49" i="4"/>
  <c r="F53" i="4"/>
  <c r="F71" i="4"/>
  <c r="F82" i="4"/>
  <c r="F86" i="4"/>
  <c r="F90" i="4"/>
  <c r="F113" i="4"/>
  <c r="F125" i="4"/>
  <c r="F137" i="4"/>
  <c r="F143" i="4"/>
  <c r="F163" i="4"/>
  <c r="F180" i="4"/>
  <c r="F186" i="4"/>
  <c r="F17" i="4"/>
  <c r="F30" i="4"/>
  <c r="F34" i="4"/>
  <c r="F38" i="4"/>
  <c r="F42" i="4"/>
  <c r="F48" i="4"/>
  <c r="F52" i="4"/>
  <c r="F68" i="4"/>
  <c r="F75" i="4"/>
  <c r="F79" i="4"/>
  <c r="F85" i="4"/>
  <c r="F89" i="4"/>
  <c r="F98" i="4"/>
  <c r="F110" i="4"/>
  <c r="F116" i="4"/>
  <c r="F124" i="4"/>
  <c r="F136" i="4"/>
  <c r="F140" i="4"/>
  <c r="F146" i="4"/>
  <c r="F162" i="4"/>
  <c r="F179" i="4"/>
  <c r="F185" i="4"/>
  <c r="F189" i="4"/>
  <c r="F195" i="4"/>
  <c r="F206" i="4"/>
  <c r="E224" i="4"/>
  <c r="F16" i="4"/>
  <c r="F29" i="4"/>
  <c r="F33" i="4"/>
  <c r="F37" i="4"/>
  <c r="F47" i="4"/>
  <c r="F51" i="4"/>
  <c r="F67" i="4"/>
  <c r="F78" i="4"/>
  <c r="F84" i="4"/>
  <c r="F88" i="4"/>
  <c r="F97" i="4"/>
  <c r="F115" i="4"/>
  <c r="F123" i="4"/>
  <c r="F135" i="4"/>
  <c r="F139" i="4"/>
  <c r="F145" i="4"/>
  <c r="F161" i="4"/>
  <c r="F165" i="4"/>
  <c r="F178" i="4"/>
  <c r="F182" i="4"/>
  <c r="F188" i="4"/>
  <c r="F194" i="4"/>
  <c r="F205" i="4"/>
  <c r="B176" i="4"/>
  <c r="C173" i="4" s="1"/>
  <c r="F173" i="4" s="1"/>
  <c r="B172" i="4"/>
  <c r="C166" i="4" s="1"/>
  <c r="H2" i="5"/>
  <c r="H1" i="5"/>
  <c r="C5" i="5"/>
  <c r="C4" i="5"/>
  <c r="J29" i="5" s="1"/>
  <c r="B76" i="4"/>
  <c r="B73" i="4"/>
  <c r="Q6" i="3"/>
  <c r="Q29" i="3" s="1"/>
  <c r="I23" i="1"/>
  <c r="B46" i="4"/>
  <c r="B45" i="4"/>
  <c r="B22" i="4"/>
  <c r="B35" i="4" s="1"/>
  <c r="I22" i="1" s="1"/>
  <c r="C20" i="4"/>
  <c r="L10" i="6" s="1"/>
  <c r="I10" i="6" s="1"/>
  <c r="C12" i="4"/>
  <c r="L8" i="6" s="1"/>
  <c r="I8" i="6" s="1"/>
  <c r="E64" i="4" l="1"/>
  <c r="E141" i="4"/>
  <c r="E142" i="4"/>
  <c r="C183" i="4"/>
  <c r="F166" i="4"/>
  <c r="H65" i="4"/>
  <c r="H69" i="4"/>
  <c r="E10" i="4"/>
  <c r="E63" i="4"/>
  <c r="J129" i="5"/>
  <c r="C119" i="4" s="1"/>
  <c r="F119" i="4" s="1"/>
  <c r="J88" i="5"/>
  <c r="C118" i="4" s="1"/>
  <c r="F118" i="4" s="1"/>
  <c r="J74" i="5"/>
  <c r="C131" i="4" s="1"/>
  <c r="F131" i="4" s="1"/>
  <c r="J64" i="5"/>
  <c r="J56" i="5"/>
  <c r="J118" i="5"/>
  <c r="J42" i="5"/>
  <c r="J82" i="5"/>
  <c r="C121" i="4" s="1"/>
  <c r="J51" i="5"/>
  <c r="J34" i="5"/>
  <c r="J109" i="5"/>
  <c r="G218" i="4"/>
  <c r="E208" i="4"/>
  <c r="E59" i="4"/>
  <c r="E58" i="4"/>
  <c r="E62" i="4"/>
  <c r="E61" i="4"/>
  <c r="E207" i="4"/>
  <c r="E60" i="4"/>
  <c r="E147" i="4"/>
  <c r="F20" i="4"/>
  <c r="H183" i="4"/>
  <c r="H20" i="4"/>
  <c r="H196" i="4"/>
  <c r="E163" i="4"/>
  <c r="H133" i="4"/>
  <c r="H80" i="4"/>
  <c r="H12" i="4"/>
  <c r="H43" i="4"/>
  <c r="H126" i="4"/>
  <c r="H156" i="4"/>
  <c r="H111" i="4"/>
  <c r="H200" i="4"/>
  <c r="H91" i="4"/>
  <c r="H190" i="4"/>
  <c r="H54" i="4"/>
  <c r="E164" i="4"/>
  <c r="E84" i="4"/>
  <c r="F69" i="4"/>
  <c r="E195" i="4"/>
  <c r="E50" i="4"/>
  <c r="E87" i="4"/>
  <c r="E161" i="4"/>
  <c r="E52" i="4"/>
  <c r="E114" i="4"/>
  <c r="E188" i="4"/>
  <c r="E47" i="4"/>
  <c r="E90" i="4"/>
  <c r="F12" i="4"/>
  <c r="E132" i="4"/>
  <c r="E28" i="4"/>
  <c r="E29" i="4"/>
  <c r="E89" i="4"/>
  <c r="E137" i="4"/>
  <c r="E162" i="4"/>
  <c r="E209" i="4"/>
  <c r="E181" i="4"/>
  <c r="E122" i="4"/>
  <c r="E36" i="4"/>
  <c r="E205" i="4"/>
  <c r="E139" i="4"/>
  <c r="E119" i="4"/>
  <c r="E97" i="4"/>
  <c r="E37" i="4"/>
  <c r="E173" i="4"/>
  <c r="E179" i="4"/>
  <c r="E136" i="4"/>
  <c r="E110" i="4"/>
  <c r="E75" i="4"/>
  <c r="E38" i="4"/>
  <c r="E31" i="4"/>
  <c r="E187" i="4"/>
  <c r="E155" i="4"/>
  <c r="E83" i="4"/>
  <c r="E19" i="4"/>
  <c r="E182" i="4"/>
  <c r="E145" i="4"/>
  <c r="E123" i="4"/>
  <c r="E78" i="4"/>
  <c r="E16" i="4"/>
  <c r="E186" i="4"/>
  <c r="E125" i="4"/>
  <c r="E71" i="4"/>
  <c r="E189" i="4"/>
  <c r="E140" i="4"/>
  <c r="E116" i="4"/>
  <c r="E85" i="4"/>
  <c r="E42" i="4"/>
  <c r="E113" i="4"/>
  <c r="G200" i="4"/>
  <c r="G69" i="4"/>
  <c r="G126" i="4"/>
  <c r="G210" i="4"/>
  <c r="G211" i="4" s="1"/>
  <c r="E17" i="4"/>
  <c r="E131" i="4"/>
  <c r="E53" i="4"/>
  <c r="E199" i="4"/>
  <c r="E177" i="4"/>
  <c r="E138" i="4"/>
  <c r="E72" i="4"/>
  <c r="E32" i="4"/>
  <c r="E35" i="4"/>
  <c r="E194" i="4"/>
  <c r="E165" i="4"/>
  <c r="E135" i="4"/>
  <c r="E115" i="4"/>
  <c r="E88" i="4"/>
  <c r="E51" i="4"/>
  <c r="E33" i="4"/>
  <c r="E39" i="4"/>
  <c r="E206" i="4"/>
  <c r="E166" i="4"/>
  <c r="E98" i="4"/>
  <c r="E68" i="4"/>
  <c r="E34" i="4"/>
  <c r="E143" i="4"/>
  <c r="E86" i="4"/>
  <c r="G190" i="4"/>
  <c r="G20" i="4"/>
  <c r="E144" i="4"/>
  <c r="E77" i="4"/>
  <c r="E11" i="4"/>
  <c r="E178" i="4"/>
  <c r="E67" i="4"/>
  <c r="E49" i="4"/>
  <c r="G91" i="4"/>
  <c r="G133" i="4"/>
  <c r="G183" i="4"/>
  <c r="G147" i="4"/>
  <c r="G156" i="4" s="1"/>
  <c r="F183" i="4"/>
  <c r="E82" i="4"/>
  <c r="E185" i="4"/>
  <c r="E146" i="4"/>
  <c r="E124" i="4"/>
  <c r="E79" i="4"/>
  <c r="E48" i="4"/>
  <c r="E30" i="4"/>
  <c r="E180" i="4"/>
  <c r="E18" i="4"/>
  <c r="F190" i="4"/>
  <c r="F210" i="4"/>
  <c r="F211" i="4" s="1"/>
  <c r="F91" i="4"/>
  <c r="Q9" i="3"/>
  <c r="Q13" i="3"/>
  <c r="Q24" i="3"/>
  <c r="Q28" i="3"/>
  <c r="Q12" i="3"/>
  <c r="Q23" i="3"/>
  <c r="Q27" i="3"/>
  <c r="Q11" i="3"/>
  <c r="Q15" i="3"/>
  <c r="Q26" i="3"/>
  <c r="Q10" i="3"/>
  <c r="Q14" i="3"/>
  <c r="Q25" i="3"/>
  <c r="E12" i="4" l="1"/>
  <c r="F121" i="4"/>
  <c r="E121" i="4"/>
  <c r="C128" i="4"/>
  <c r="E128" i="4" s="1"/>
  <c r="C130" i="4"/>
  <c r="F130" i="4" s="1"/>
  <c r="E118" i="4"/>
  <c r="C129" i="4"/>
  <c r="F129" i="4" s="1"/>
  <c r="J66" i="5"/>
  <c r="J120" i="5"/>
  <c r="C117" i="4" s="1"/>
  <c r="J44" i="5"/>
  <c r="E20" i="4"/>
  <c r="H92" i="4"/>
  <c r="H201" i="4"/>
  <c r="H157" i="4"/>
  <c r="E190" i="4"/>
  <c r="E183" i="4"/>
  <c r="E69" i="4"/>
  <c r="E91" i="4"/>
  <c r="G46" i="4"/>
  <c r="B109" i="4"/>
  <c r="F128" i="4" l="1"/>
  <c r="F133" i="4" s="1"/>
  <c r="E130" i="4"/>
  <c r="C133" i="4"/>
  <c r="E129" i="4"/>
  <c r="H74" i="8"/>
  <c r="F117" i="4"/>
  <c r="E117" i="4"/>
  <c r="E4" i="4"/>
  <c r="E3" i="4"/>
  <c r="E2" i="4"/>
  <c r="E1" i="4"/>
  <c r="H2" i="3"/>
  <c r="H1" i="3"/>
  <c r="J43" i="3"/>
  <c r="K43" i="3" s="1"/>
  <c r="J42" i="3"/>
  <c r="K42" i="3" s="1"/>
  <c r="J41" i="3"/>
  <c r="K41" i="3" s="1"/>
  <c r="J40" i="3"/>
  <c r="K40" i="3" s="1"/>
  <c r="J39" i="3"/>
  <c r="K39" i="3" s="1"/>
  <c r="J38" i="3"/>
  <c r="K38" i="3" s="1"/>
  <c r="J37" i="3"/>
  <c r="K37" i="3" s="1"/>
  <c r="J53" i="3"/>
  <c r="K53" i="3" s="1"/>
  <c r="J52" i="3"/>
  <c r="K52" i="3" s="1"/>
  <c r="J51" i="3"/>
  <c r="K51" i="3" s="1"/>
  <c r="J50" i="3"/>
  <c r="K50" i="3" s="1"/>
  <c r="C20" i="3"/>
  <c r="C19" i="3"/>
  <c r="D19" i="3" s="1"/>
  <c r="AF138" i="8" s="1"/>
  <c r="C18" i="3"/>
  <c r="C17" i="3"/>
  <c r="C16" i="3"/>
  <c r="D16" i="3" s="1"/>
  <c r="AF135" i="8" s="1"/>
  <c r="C15" i="3"/>
  <c r="D15" i="3" s="1"/>
  <c r="AF134" i="8" s="1"/>
  <c r="C14" i="3"/>
  <c r="C13" i="3"/>
  <c r="D13" i="3" s="1"/>
  <c r="AF132" i="8" s="1"/>
  <c r="C12" i="3"/>
  <c r="D12" i="3" s="1"/>
  <c r="AF131" i="8" s="1"/>
  <c r="C11" i="3"/>
  <c r="D11" i="3" s="1"/>
  <c r="AF130" i="8" s="1"/>
  <c r="C10" i="3"/>
  <c r="D10" i="3" s="1"/>
  <c r="AF129" i="8" s="1"/>
  <c r="C9" i="3"/>
  <c r="D9" i="3" s="1"/>
  <c r="AF128" i="8" s="1"/>
  <c r="E133" i="4" l="1"/>
  <c r="G45" i="4"/>
  <c r="G54" i="4" s="1"/>
  <c r="J18" i="3"/>
  <c r="K18" i="3" s="1"/>
  <c r="D18" i="3"/>
  <c r="AF137" i="8" s="1"/>
  <c r="J17" i="3"/>
  <c r="K17" i="3" s="1"/>
  <c r="D17" i="3"/>
  <c r="AF136" i="8" s="1"/>
  <c r="J20" i="3"/>
  <c r="K20" i="3" s="1"/>
  <c r="D20" i="3"/>
  <c r="AF139" i="8" s="1"/>
  <c r="J14" i="3"/>
  <c r="D14" i="3"/>
  <c r="AF133" i="8" s="1"/>
  <c r="J19" i="3"/>
  <c r="K19" i="3" s="1"/>
  <c r="J15" i="3"/>
  <c r="J13" i="3"/>
  <c r="J12" i="3"/>
  <c r="J11" i="3"/>
  <c r="K11" i="3" s="1"/>
  <c r="J10" i="3"/>
  <c r="K10" i="3" s="1"/>
  <c r="J9" i="3"/>
  <c r="J16" i="3"/>
  <c r="K16" i="3" s="1"/>
  <c r="AF140" i="8" l="1"/>
  <c r="G142" i="8" s="1"/>
  <c r="G144" i="8" s="1"/>
  <c r="H28" i="8" s="1"/>
  <c r="J54" i="3"/>
  <c r="C100" i="4" s="1"/>
  <c r="L29" i="6" s="1"/>
  <c r="I29" i="6" s="1"/>
  <c r="C29" i="6" s="1"/>
  <c r="D54" i="3"/>
  <c r="J44" i="3"/>
  <c r="H44" i="3"/>
  <c r="E34" i="3"/>
  <c r="E33" i="3"/>
  <c r="E32" i="3"/>
  <c r="E31" i="3"/>
  <c r="E30" i="3"/>
  <c r="E29" i="3"/>
  <c r="E28" i="3"/>
  <c r="E27" i="3"/>
  <c r="E26" i="3"/>
  <c r="E25" i="3"/>
  <c r="E24" i="3"/>
  <c r="E23" i="3"/>
  <c r="K23" i="3" s="1"/>
  <c r="A4" i="1"/>
  <c r="D35" i="3"/>
  <c r="P34" i="1" s="1"/>
  <c r="H8" i="3"/>
  <c r="C142" i="8" l="1"/>
  <c r="C144" i="8" s="1"/>
  <c r="H27" i="8" s="1"/>
  <c r="H30" i="8" s="1"/>
  <c r="F100" i="4"/>
  <c r="G100" i="4"/>
  <c r="E100" i="4"/>
  <c r="B41" i="4"/>
  <c r="C41" i="4" s="1"/>
  <c r="P29" i="3"/>
  <c r="P28" i="3"/>
  <c r="P27" i="3"/>
  <c r="P26" i="3"/>
  <c r="P25" i="3"/>
  <c r="P24" i="3"/>
  <c r="P23" i="3"/>
  <c r="P10" i="3"/>
  <c r="P11" i="3"/>
  <c r="P12" i="3"/>
  <c r="P13" i="3"/>
  <c r="P14" i="3"/>
  <c r="P15" i="3"/>
  <c r="P9" i="3"/>
  <c r="C21" i="3"/>
  <c r="M34" i="1" s="1"/>
  <c r="N31" i="1"/>
  <c r="N32" i="1"/>
  <c r="N22" i="1"/>
  <c r="N23" i="1"/>
  <c r="N24" i="1"/>
  <c r="N25" i="1"/>
  <c r="N26" i="1"/>
  <c r="N27" i="1"/>
  <c r="N28" i="1"/>
  <c r="N29" i="1"/>
  <c r="N30" i="1"/>
  <c r="N21" i="1"/>
  <c r="C5" i="3"/>
  <c r="K9" i="3" s="1"/>
  <c r="C4" i="3"/>
  <c r="B149" i="4" l="1"/>
  <c r="C147" i="4" s="1"/>
  <c r="F147" i="4" s="1"/>
  <c r="C154" i="4"/>
  <c r="G96" i="4"/>
  <c r="G99" i="4"/>
  <c r="G41" i="4"/>
  <c r="F41" i="4"/>
  <c r="E41" i="4"/>
  <c r="R14" i="3"/>
  <c r="H14" i="3" s="1"/>
  <c r="K14" i="3" s="1"/>
  <c r="R10" i="3"/>
  <c r="H10" i="3" s="1"/>
  <c r="R26" i="3"/>
  <c r="H26" i="3" s="1"/>
  <c r="K26" i="3" s="1"/>
  <c r="R11" i="3"/>
  <c r="H11" i="3" s="1"/>
  <c r="R29" i="3"/>
  <c r="H29" i="3" s="1"/>
  <c r="R15" i="3"/>
  <c r="H15" i="3" s="1"/>
  <c r="K15" i="3" s="1"/>
  <c r="R25" i="3"/>
  <c r="H25" i="3" s="1"/>
  <c r="R9" i="3"/>
  <c r="H9" i="3" s="1"/>
  <c r="R12" i="3"/>
  <c r="H12" i="3" s="1"/>
  <c r="K12" i="3" s="1"/>
  <c r="R24" i="3"/>
  <c r="H24" i="3" s="1"/>
  <c r="R28" i="3"/>
  <c r="H28" i="3" s="1"/>
  <c r="K28" i="3" s="1"/>
  <c r="R13" i="3"/>
  <c r="H13" i="3" s="1"/>
  <c r="K13" i="3" s="1"/>
  <c r="R23" i="3"/>
  <c r="H23" i="3" s="1"/>
  <c r="R27" i="3"/>
  <c r="H27" i="3" s="1"/>
  <c r="K27" i="3" s="1"/>
  <c r="D21" i="3"/>
  <c r="N34" i="1" s="1"/>
  <c r="C156" i="4" l="1"/>
  <c r="F154" i="4"/>
  <c r="F156" i="4" s="1"/>
  <c r="E154" i="4"/>
  <c r="E156" i="4" s="1"/>
  <c r="J21" i="3"/>
  <c r="C96" i="4" s="1"/>
  <c r="J35" i="3"/>
  <c r="G109" i="4"/>
  <c r="P33" i="1"/>
  <c r="N33" i="1"/>
  <c r="M33" i="1"/>
  <c r="B27" i="6" l="1"/>
  <c r="C217" i="4"/>
  <c r="C63" i="4"/>
  <c r="F63" i="4" s="1"/>
  <c r="C64" i="4"/>
  <c r="F64" i="4" s="1"/>
  <c r="B25" i="6"/>
  <c r="C134" i="5"/>
  <c r="G134" i="5" s="1"/>
  <c r="G138" i="5" s="1"/>
  <c r="L22" i="6"/>
  <c r="I22" i="6" s="1"/>
  <c r="C22" i="6" s="1"/>
  <c r="C64" i="8"/>
  <c r="E96" i="4"/>
  <c r="F96" i="4"/>
  <c r="C99" i="4"/>
  <c r="J46" i="3"/>
  <c r="G40" i="4"/>
  <c r="C193" i="4"/>
  <c r="C192" i="4"/>
  <c r="Q34" i="1"/>
  <c r="C108" i="4"/>
  <c r="C101" i="4"/>
  <c r="C102" i="4"/>
  <c r="L34" i="1"/>
  <c r="H44" i="7"/>
  <c r="G44" i="7"/>
  <c r="F44" i="7"/>
  <c r="E44" i="7"/>
  <c r="D44" i="7"/>
  <c r="C43" i="7"/>
  <c r="C42" i="7"/>
  <c r="C40" i="7"/>
  <c r="C39" i="7"/>
  <c r="I36" i="7"/>
  <c r="H36" i="7"/>
  <c r="G36" i="7"/>
  <c r="F36" i="7"/>
  <c r="E36" i="7"/>
  <c r="D36" i="7"/>
  <c r="C34" i="7"/>
  <c r="C33" i="7"/>
  <c r="C32" i="7"/>
  <c r="I30" i="7"/>
  <c r="H30" i="7"/>
  <c r="G30" i="7"/>
  <c r="F30" i="7"/>
  <c r="E30" i="7"/>
  <c r="D30" i="7"/>
  <c r="C28" i="7"/>
  <c r="C27" i="7"/>
  <c r="C24" i="7"/>
  <c r="C22" i="7"/>
  <c r="I20" i="7"/>
  <c r="H20" i="7"/>
  <c r="G20" i="7"/>
  <c r="F20" i="7"/>
  <c r="E20" i="7"/>
  <c r="D20" i="7"/>
  <c r="C19" i="7"/>
  <c r="C17" i="7"/>
  <c r="C16" i="7"/>
  <c r="C15" i="7"/>
  <c r="C14" i="7"/>
  <c r="C13" i="7"/>
  <c r="C12" i="7"/>
  <c r="C11" i="7"/>
  <c r="C9" i="7"/>
  <c r="H62" i="6"/>
  <c r="G62" i="6"/>
  <c r="F62" i="6"/>
  <c r="E62" i="6"/>
  <c r="D62" i="6"/>
  <c r="H55" i="6"/>
  <c r="G55" i="6"/>
  <c r="F55" i="6"/>
  <c r="E55" i="6"/>
  <c r="D55" i="6"/>
  <c r="H50" i="6"/>
  <c r="G50" i="6"/>
  <c r="F50" i="6"/>
  <c r="E50" i="6"/>
  <c r="D50" i="6"/>
  <c r="C49" i="6"/>
  <c r="C48" i="6"/>
  <c r="C47" i="6"/>
  <c r="C46" i="6"/>
  <c r="C45" i="6"/>
  <c r="C44" i="6"/>
  <c r="H41" i="6"/>
  <c r="G41" i="6"/>
  <c r="F41" i="6"/>
  <c r="E41" i="6"/>
  <c r="D41" i="6"/>
  <c r="C39" i="6"/>
  <c r="C37" i="6"/>
  <c r="H34" i="6"/>
  <c r="G34" i="6"/>
  <c r="F34" i="6"/>
  <c r="E34" i="6"/>
  <c r="D34" i="6"/>
  <c r="C32" i="6"/>
  <c r="C21" i="6"/>
  <c r="H19" i="6"/>
  <c r="G19" i="6"/>
  <c r="F19" i="6"/>
  <c r="D19" i="6"/>
  <c r="C16" i="6"/>
  <c r="C15" i="6"/>
  <c r="C18" i="6" s="1"/>
  <c r="C13" i="6"/>
  <c r="C10" i="6"/>
  <c r="C8" i="6"/>
  <c r="F51" i="6" l="1"/>
  <c r="F56" i="6" s="1"/>
  <c r="F45" i="7"/>
  <c r="G51" i="6"/>
  <c r="G56" i="6" s="1"/>
  <c r="D51" i="6"/>
  <c r="D56" i="6" s="1"/>
  <c r="G45" i="7"/>
  <c r="H51" i="6"/>
  <c r="H56" i="6" s="1"/>
  <c r="D45" i="7"/>
  <c r="H45" i="7"/>
  <c r="C30" i="7"/>
  <c r="C35" i="4"/>
  <c r="F35" i="4" s="1"/>
  <c r="L41" i="7"/>
  <c r="I41" i="7" s="1"/>
  <c r="I44" i="7" s="1"/>
  <c r="I45" i="7" s="1"/>
  <c r="C36" i="4"/>
  <c r="F36" i="4" s="1"/>
  <c r="J138" i="5"/>
  <c r="C120" i="4" s="1"/>
  <c r="L30" i="6"/>
  <c r="I30" i="6" s="1"/>
  <c r="C30" i="6" s="1"/>
  <c r="C36" i="7"/>
  <c r="E45" i="7"/>
  <c r="C20" i="7"/>
  <c r="E99" i="4"/>
  <c r="F99" i="4"/>
  <c r="F102" i="4"/>
  <c r="G102" i="4"/>
  <c r="E102" i="4"/>
  <c r="C196" i="4"/>
  <c r="L38" i="6" s="1"/>
  <c r="I38" i="6" s="1"/>
  <c r="C38" i="6" s="1"/>
  <c r="F192" i="4"/>
  <c r="G192" i="4"/>
  <c r="E192" i="4"/>
  <c r="G108" i="4"/>
  <c r="F108" i="4"/>
  <c r="E108" i="4"/>
  <c r="G101" i="4"/>
  <c r="F101" i="4"/>
  <c r="E101" i="4"/>
  <c r="G193" i="4"/>
  <c r="F193" i="4"/>
  <c r="E193" i="4"/>
  <c r="C76" i="4"/>
  <c r="C44" i="7" l="1"/>
  <c r="C41" i="7"/>
  <c r="E120" i="4"/>
  <c r="E126" i="4" s="1"/>
  <c r="F120" i="4"/>
  <c r="F126" i="4" s="1"/>
  <c r="C126" i="4"/>
  <c r="C45" i="4" s="1"/>
  <c r="C45" i="7"/>
  <c r="C198" i="4"/>
  <c r="F76" i="4"/>
  <c r="G76" i="4"/>
  <c r="E76" i="4"/>
  <c r="F196" i="4"/>
  <c r="G196" i="4"/>
  <c r="G201" i="4" s="1"/>
  <c r="G111" i="4"/>
  <c r="G157" i="4" s="1"/>
  <c r="E196" i="4"/>
  <c r="L23" i="6" l="1"/>
  <c r="I23" i="6" s="1"/>
  <c r="C23" i="6" s="1"/>
  <c r="C46" i="4"/>
  <c r="C54" i="4" s="1"/>
  <c r="H35" i="8"/>
  <c r="H34" i="8"/>
  <c r="C109" i="4"/>
  <c r="F45" i="4"/>
  <c r="E45" i="4"/>
  <c r="C200" i="4"/>
  <c r="P12" i="1" s="1"/>
  <c r="F198" i="4"/>
  <c r="F200" i="4" s="1"/>
  <c r="F201" i="4" s="1"/>
  <c r="E198" i="4"/>
  <c r="E200" i="4" s="1"/>
  <c r="E201" i="4" s="1"/>
  <c r="G73" i="4"/>
  <c r="G80" i="4" s="1"/>
  <c r="G22" i="4"/>
  <c r="G56" i="4"/>
  <c r="G65" i="4" s="1"/>
  <c r="C45" i="8" l="1"/>
  <c r="E51" i="8" s="1"/>
  <c r="L31" i="6"/>
  <c r="I31" i="6" s="1"/>
  <c r="C31" i="6" s="1"/>
  <c r="F46" i="4"/>
  <c r="F54" i="4" s="1"/>
  <c r="H36" i="8"/>
  <c r="B104" i="4" s="1"/>
  <c r="E46" i="4"/>
  <c r="E54" i="4" s="1"/>
  <c r="E109" i="4"/>
  <c r="F109" i="4"/>
  <c r="C40" i="4"/>
  <c r="C201" i="4"/>
  <c r="L36" i="6"/>
  <c r="G26" i="4"/>
  <c r="G24" i="4"/>
  <c r="E50" i="8" l="1"/>
  <c r="E47" i="8"/>
  <c r="D47" i="8"/>
  <c r="E45" i="8"/>
  <c r="D45" i="8"/>
  <c r="D46" i="8"/>
  <c r="D49" i="8"/>
  <c r="E49" i="8"/>
  <c r="E46" i="8"/>
  <c r="D48" i="8"/>
  <c r="E52" i="8"/>
  <c r="D51" i="8"/>
  <c r="F51" i="8" s="1"/>
  <c r="G51" i="8" s="1"/>
  <c r="H51" i="8" s="1"/>
  <c r="E48" i="8"/>
  <c r="D50" i="8"/>
  <c r="F50" i="8" s="1"/>
  <c r="G50" i="8" s="1"/>
  <c r="H50" i="8" s="1"/>
  <c r="D52" i="8"/>
  <c r="F40" i="4"/>
  <c r="E40" i="4"/>
  <c r="L41" i="6"/>
  <c r="I36" i="6"/>
  <c r="G43" i="4"/>
  <c r="G92" i="4" s="1"/>
  <c r="G213" i="4" s="1"/>
  <c r="G220" i="4" s="1"/>
  <c r="F45" i="8" l="1"/>
  <c r="G45" i="8" s="1"/>
  <c r="H45" i="8" s="1"/>
  <c r="F47" i="8"/>
  <c r="G47" i="8" s="1"/>
  <c r="H47" i="8" s="1"/>
  <c r="F48" i="8"/>
  <c r="G48" i="8" s="1"/>
  <c r="H48" i="8" s="1"/>
  <c r="F49" i="8"/>
  <c r="G49" i="8" s="1"/>
  <c r="H49" i="8" s="1"/>
  <c r="F46" i="8"/>
  <c r="G46" i="8" s="1"/>
  <c r="H46" i="8" s="1"/>
  <c r="F52" i="8"/>
  <c r="G52" i="8" s="1"/>
  <c r="H52" i="8" s="1"/>
  <c r="I41" i="6"/>
  <c r="C41" i="6" s="1"/>
  <c r="C36" i="6"/>
  <c r="J53" i="1"/>
  <c r="L61" i="6"/>
  <c r="I61" i="6" s="1"/>
  <c r="C61" i="6" s="1"/>
  <c r="C19" i="8"/>
  <c r="H53" i="8" l="1"/>
  <c r="H55" i="8" s="1"/>
  <c r="C29" i="8" s="1"/>
  <c r="C30" i="8" s="1"/>
  <c r="B106" i="4" s="1"/>
  <c r="C103" i="4" s="1"/>
  <c r="L27" i="6" l="1"/>
  <c r="I27" i="6" s="1"/>
  <c r="C27" i="6" s="1"/>
  <c r="B28" i="6" s="1"/>
  <c r="L25" i="6"/>
  <c r="F103" i="4"/>
  <c r="F111" i="4" s="1"/>
  <c r="F157" i="4" s="1"/>
  <c r="E103" i="4"/>
  <c r="E111" i="4" s="1"/>
  <c r="E157" i="4" s="1"/>
  <c r="C204" i="4" s="1"/>
  <c r="C111" i="4"/>
  <c r="H204" i="4" l="1"/>
  <c r="H210" i="4" s="1"/>
  <c r="H211" i="4" s="1"/>
  <c r="H213" i="4" s="1"/>
  <c r="L43" i="6"/>
  <c r="I25" i="6"/>
  <c r="L34" i="6"/>
  <c r="E204" i="4"/>
  <c r="E210" i="4" s="1"/>
  <c r="E211" i="4" s="1"/>
  <c r="C210" i="4"/>
  <c r="C211" i="4" s="1"/>
  <c r="C157" i="4"/>
  <c r="P8" i="1" s="1"/>
  <c r="Q15" i="1" s="1"/>
  <c r="C22" i="4"/>
  <c r="C73" i="4"/>
  <c r="C56" i="4"/>
  <c r="I43" i="6" l="1"/>
  <c r="I50" i="6" s="1"/>
  <c r="C50" i="6" s="1"/>
  <c r="L50" i="6"/>
  <c r="I34" i="6"/>
  <c r="C34" i="6" s="1"/>
  <c r="C25" i="6"/>
  <c r="B26" i="6" s="1"/>
  <c r="F56" i="4"/>
  <c r="E56" i="4"/>
  <c r="E65" i="4" s="1"/>
  <c r="E73" i="4"/>
  <c r="E80" i="4" s="1"/>
  <c r="F73" i="4"/>
  <c r="F80" i="4" s="1"/>
  <c r="C80" i="4"/>
  <c r="L11" i="6" s="1"/>
  <c r="F22" i="4"/>
  <c r="C24" i="4"/>
  <c r="C26" i="4"/>
  <c r="E22" i="4"/>
  <c r="C43" i="4" l="1"/>
  <c r="F24" i="4"/>
  <c r="E24" i="4"/>
  <c r="E26" i="4"/>
  <c r="F26" i="4"/>
  <c r="L12" i="6" l="1"/>
  <c r="I12" i="6" s="1"/>
  <c r="C12" i="6" s="1"/>
  <c r="P9" i="1"/>
  <c r="F43" i="4"/>
  <c r="V27" i="2" s="1"/>
  <c r="W14" i="2" s="1"/>
  <c r="E43" i="4"/>
  <c r="E92" i="4" s="1"/>
  <c r="E213" i="4" s="1"/>
  <c r="W24" i="2" l="1"/>
  <c r="W20" i="2"/>
  <c r="W11" i="2"/>
  <c r="W16" i="2"/>
  <c r="W9" i="2"/>
  <c r="W21" i="2"/>
  <c r="W19" i="2"/>
  <c r="W15" i="2"/>
  <c r="W12" i="2"/>
  <c r="W13" i="2"/>
  <c r="W23" i="2"/>
  <c r="W17" i="2"/>
  <c r="W18" i="2"/>
  <c r="W25" i="2"/>
  <c r="W22" i="2"/>
  <c r="W10" i="2"/>
  <c r="W26" i="2" l="1"/>
  <c r="J24" i="1" l="1"/>
  <c r="E17" i="2" l="1"/>
  <c r="H24" i="1" s="1"/>
  <c r="B57" i="4"/>
  <c r="H23" i="1" l="1"/>
  <c r="C59" i="4"/>
  <c r="F59" i="4" s="1"/>
  <c r="C58" i="4"/>
  <c r="C61" i="4"/>
  <c r="F61" i="4" s="1"/>
  <c r="C60" i="4"/>
  <c r="F60" i="4" s="1"/>
  <c r="C62" i="4"/>
  <c r="F62" i="4" s="1"/>
  <c r="F58" i="4" l="1"/>
  <c r="F65" i="4" s="1"/>
  <c r="F92" i="4" s="1"/>
  <c r="F213" i="4" s="1"/>
  <c r="C65" i="4"/>
  <c r="H216" i="4"/>
  <c r="E216" i="4"/>
  <c r="L14" i="6" l="1"/>
  <c r="C92" i="4"/>
  <c r="P11" i="1"/>
  <c r="H217" i="4"/>
  <c r="H218" i="4" s="1"/>
  <c r="H220" i="4" s="1"/>
  <c r="L54" i="6"/>
  <c r="I54" i="6" s="1"/>
  <c r="C54" i="6" s="1"/>
  <c r="F217" i="4"/>
  <c r="E217" i="4"/>
  <c r="E218" i="4" s="1"/>
  <c r="E220" i="4" s="1"/>
  <c r="I14" i="6" l="1"/>
  <c r="C14" i="6" s="1"/>
  <c r="L19" i="6"/>
  <c r="C216" i="4"/>
  <c r="C213" i="4"/>
  <c r="J50" i="1"/>
  <c r="L58" i="6"/>
  <c r="J52" i="1"/>
  <c r="L60" i="6"/>
  <c r="I60" i="6" s="1"/>
  <c r="C60" i="6" s="1"/>
  <c r="D47" i="7" l="1"/>
  <c r="F216" i="4"/>
  <c r="F218" i="4" s="1"/>
  <c r="F220" i="4" s="1"/>
  <c r="L53" i="6"/>
  <c r="I47" i="7"/>
  <c r="I49" i="7" s="1"/>
  <c r="I50" i="7" s="1"/>
  <c r="F48" i="7"/>
  <c r="C218" i="4"/>
  <c r="C223" i="4" s="1"/>
  <c r="L14" i="1" s="1"/>
  <c r="G48" i="7"/>
  <c r="G47" i="7"/>
  <c r="G49" i="7" s="1"/>
  <c r="G50" i="7" s="1"/>
  <c r="H48" i="7"/>
  <c r="E48" i="7"/>
  <c r="E47" i="7"/>
  <c r="E49" i="7" s="1"/>
  <c r="E50" i="7" s="1"/>
  <c r="D48" i="7"/>
  <c r="C48" i="7" s="1"/>
  <c r="I48" i="7"/>
  <c r="F47" i="7"/>
  <c r="F49" i="7" s="1"/>
  <c r="F50" i="7" s="1"/>
  <c r="H47" i="7"/>
  <c r="H49" i="7" s="1"/>
  <c r="H50" i="7" s="1"/>
  <c r="I58" i="6"/>
  <c r="C47" i="7" l="1"/>
  <c r="D49" i="7"/>
  <c r="P14" i="1"/>
  <c r="C220" i="4"/>
  <c r="L59" i="6"/>
  <c r="J51" i="1"/>
  <c r="J54" i="1" s="1"/>
  <c r="I53" i="6"/>
  <c r="L55" i="6"/>
  <c r="L57" i="6" s="1"/>
  <c r="C58" i="6"/>
  <c r="I11" i="6"/>
  <c r="I19" i="6" s="1"/>
  <c r="I51" i="6" s="1"/>
  <c r="E19" i="6"/>
  <c r="C53" i="6" l="1"/>
  <c r="I55" i="6"/>
  <c r="C55" i="6" s="1"/>
  <c r="H226" i="4"/>
  <c r="I52" i="1" s="1"/>
  <c r="F226" i="4"/>
  <c r="I51" i="1" s="1"/>
  <c r="G226" i="4"/>
  <c r="I53" i="1" s="1"/>
  <c r="H84" i="1"/>
  <c r="N7" i="1"/>
  <c r="Q16" i="1" s="1"/>
  <c r="E226" i="4"/>
  <c r="I50" i="1" s="1"/>
  <c r="I59" i="6"/>
  <c r="L62" i="6"/>
  <c r="D50" i="7"/>
  <c r="C49" i="7"/>
  <c r="P10" i="1"/>
  <c r="C19" i="6"/>
  <c r="E51" i="6"/>
  <c r="C11" i="6"/>
  <c r="I56" i="6" l="1"/>
  <c r="D52" i="7"/>
  <c r="D55" i="7"/>
  <c r="C55" i="7" s="1"/>
  <c r="D54" i="7"/>
  <c r="C54" i="7" s="1"/>
  <c r="C50" i="7"/>
  <c r="D53" i="7"/>
  <c r="C53" i="7" s="1"/>
  <c r="H52" i="7"/>
  <c r="F52" i="7"/>
  <c r="F56" i="7" s="1"/>
  <c r="I54" i="1"/>
  <c r="E52" i="7"/>
  <c r="E56" i="7" s="1"/>
  <c r="G52" i="7"/>
  <c r="G56" i="7" s="1"/>
  <c r="I52" i="7"/>
  <c r="I56" i="7" s="1"/>
  <c r="G53" i="7"/>
  <c r="E53" i="7"/>
  <c r="H53" i="7"/>
  <c r="F53" i="7"/>
  <c r="I53" i="7"/>
  <c r="H55" i="7"/>
  <c r="G55" i="7"/>
  <c r="I55" i="7"/>
  <c r="F55" i="7"/>
  <c r="E55" i="7"/>
  <c r="C59" i="6"/>
  <c r="C62" i="6" s="1"/>
  <c r="I62" i="6"/>
  <c r="P13" i="1"/>
  <c r="H54" i="7"/>
  <c r="I54" i="7"/>
  <c r="G54" i="7"/>
  <c r="E54" i="7"/>
  <c r="F54" i="7"/>
  <c r="C51" i="6"/>
  <c r="E56" i="6"/>
  <c r="D17" i="5"/>
  <c r="C56" i="6" l="1"/>
  <c r="H56" i="7"/>
  <c r="C52" i="7"/>
  <c r="C56" i="7" s="1"/>
  <c r="D56" i="7"/>
</calcChain>
</file>

<file path=xl/comments1.xml><?xml version="1.0" encoding="utf-8"?>
<comments xmlns="http://schemas.openxmlformats.org/spreadsheetml/2006/main">
  <authors>
    <author>Philip A Simpson</author>
  </authors>
  <commentList>
    <comment ref="Q42" authorId="0" shapeId="0">
      <text>
        <r>
          <rPr>
            <b/>
            <sz val="9"/>
            <color indexed="81"/>
            <rFont val="Tahoma"/>
            <family val="2"/>
          </rPr>
          <t>Philip A Simpson:</t>
        </r>
        <r>
          <rPr>
            <sz val="9"/>
            <color indexed="81"/>
            <rFont val="Tahoma"/>
            <family val="2"/>
          </rPr>
          <t xml:space="preserve">
Source:  JM Eagle</t>
        </r>
      </text>
    </comment>
  </commentList>
</comments>
</file>

<file path=xl/sharedStrings.xml><?xml version="1.0" encoding="utf-8"?>
<sst xmlns="http://schemas.openxmlformats.org/spreadsheetml/2006/main" count="1572" uniqueCount="1078">
  <si>
    <t>Project Title:</t>
  </si>
  <si>
    <t>State Controller Project No.</t>
  </si>
  <si>
    <t>Name and Email of Preparer:</t>
  </si>
  <si>
    <t>Project Year(s):</t>
  </si>
  <si>
    <t xml:space="preserve">Signature of Department or Institution Approval: </t>
  </si>
  <si>
    <t>Date:</t>
  </si>
  <si>
    <t xml:space="preserve">Agency or Institution: </t>
  </si>
  <si>
    <t>CDHE:  University of Colorado - Boulder</t>
  </si>
  <si>
    <t>Signature CCHE Approval:</t>
  </si>
  <si>
    <t xml:space="preserve">Agency or Institution Priority Number:  </t>
  </si>
  <si>
    <t>Signature OSPB Approval:</t>
  </si>
  <si>
    <r>
      <t xml:space="preserve">  Revision?     Yes          No
  </t>
    </r>
    <r>
      <rPr>
        <sz val="9"/>
        <rFont val="Arial"/>
        <family val="2"/>
      </rPr>
      <t>If yes, last submission date: __________</t>
    </r>
  </si>
  <si>
    <t>Total Project Costs</t>
  </si>
  <si>
    <t>Prior- Year Appropriation(s)</t>
  </si>
  <si>
    <t>A.</t>
  </si>
  <si>
    <t xml:space="preserve"> Land Acquisition</t>
  </si>
  <si>
    <t>(1)</t>
  </si>
  <si>
    <t xml:space="preserve">Land /Building Acquisition </t>
  </si>
  <si>
    <t>B.</t>
  </si>
  <si>
    <t xml:space="preserve"> Professional Services</t>
  </si>
  <si>
    <t>Master Plan/PP</t>
  </si>
  <si>
    <t>(2)</t>
  </si>
  <si>
    <t>Site Surveys, Investigations, Reports</t>
  </si>
  <si>
    <t>(3)</t>
  </si>
  <si>
    <t xml:space="preserve">Architectural/Engineering/ Basic Services </t>
  </si>
  <si>
    <t>(4)</t>
  </si>
  <si>
    <t>Code Review/Inspection</t>
  </si>
  <si>
    <t>(5)</t>
  </si>
  <si>
    <t>Construction Management</t>
  </si>
  <si>
    <t>(6)</t>
  </si>
  <si>
    <t>Advertisements</t>
  </si>
  <si>
    <t>(7a)</t>
  </si>
  <si>
    <t>Inflation for Professional Services</t>
  </si>
  <si>
    <t>(7b)</t>
  </si>
  <si>
    <t>Inflation Percentage Applied</t>
  </si>
  <si>
    <t>(8)</t>
  </si>
  <si>
    <t>Other</t>
  </si>
  <si>
    <t>(9)</t>
  </si>
  <si>
    <t>Total Professional Services</t>
  </si>
  <si>
    <t>C.</t>
  </si>
  <si>
    <t xml:space="preserve"> Construction or Improvement</t>
  </si>
  <si>
    <t>Infrastructure</t>
  </si>
  <si>
    <t xml:space="preserve">   (a) Service/Utilities</t>
  </si>
  <si>
    <t xml:space="preserve">   (b) Site Improvements</t>
  </si>
  <si>
    <t>Structure/Systems/ Components</t>
  </si>
  <si>
    <t>New $_______/GSF</t>
  </si>
  <si>
    <t>Renovate $_____/GSF</t>
  </si>
  <si>
    <t>Other (Haz. Mat.)</t>
  </si>
  <si>
    <t xml:space="preserve">High Performance Certification Program </t>
  </si>
  <si>
    <t>(5a)</t>
  </si>
  <si>
    <t>Inflation for Construction</t>
  </si>
  <si>
    <t>(5b)</t>
  </si>
  <si>
    <t>Total Construction Costs</t>
  </si>
  <si>
    <t>D.</t>
  </si>
  <si>
    <t>Equipment and Furnishings</t>
  </si>
  <si>
    <t>Equipment</t>
  </si>
  <si>
    <t>Furnishings</t>
  </si>
  <si>
    <t>Communications</t>
  </si>
  <si>
    <t xml:space="preserve">(4a) </t>
  </si>
  <si>
    <t>Inflation on Equipment and Furnishings</t>
  </si>
  <si>
    <t xml:space="preserve">'(4b) </t>
  </si>
  <si>
    <t>Total Equipment and Furnishings Cost</t>
  </si>
  <si>
    <t>E.</t>
  </si>
  <si>
    <t>Miscellaneous</t>
  </si>
  <si>
    <t xml:space="preserve"> </t>
  </si>
  <si>
    <t>Art in Public Places=1% of State Total Construction Costs (see SB 10-94)</t>
  </si>
  <si>
    <t>Annual Payment for Certificates of Participation</t>
  </si>
  <si>
    <t>Relocation Costs</t>
  </si>
  <si>
    <t>Other Costs [specify]</t>
  </si>
  <si>
    <t>(7)</t>
  </si>
  <si>
    <t>Total Misc. Costs</t>
  </si>
  <si>
    <t>F.</t>
  </si>
  <si>
    <t>G.</t>
  </si>
  <si>
    <t>Project Contingency</t>
  </si>
  <si>
    <t xml:space="preserve">5% for New </t>
  </si>
  <si>
    <t>10% for Renovation</t>
  </si>
  <si>
    <t>Total Contingency</t>
  </si>
  <si>
    <t>H.</t>
  </si>
  <si>
    <t>Total Budget Request [F+G(3)]</t>
  </si>
  <si>
    <t>I.</t>
  </si>
  <si>
    <t>Source of Funds</t>
  </si>
  <si>
    <t>CCF</t>
  </si>
  <si>
    <t>CF</t>
  </si>
  <si>
    <t>RF</t>
  </si>
  <si>
    <t>FF</t>
  </si>
  <si>
    <t>check (should = H)</t>
  </si>
  <si>
    <t>CDHE:  Arapahoe Community College - Douglas Campus</t>
  </si>
  <si>
    <t>CDHE:  Arapahoe Community College - Littleton Campus</t>
  </si>
  <si>
    <t>CDHE:  Auraria Higher Education Center</t>
  </si>
  <si>
    <t>CDHE:  Adams State College</t>
  </si>
  <si>
    <t>CDHE:  Community College of Aurora</t>
  </si>
  <si>
    <t>CDHE:  Colorado Community College System</t>
  </si>
  <si>
    <t>Colorado Commission on Higher Education</t>
  </si>
  <si>
    <t>CDHE:  Colorado Northwestern Community College</t>
  </si>
  <si>
    <t>CDHE:  Colorado School of Mines</t>
  </si>
  <si>
    <t>CDHE:  Colorado State University - Ft Collins</t>
  </si>
  <si>
    <t>CDHE:  Colorado State University-Pueblo</t>
  </si>
  <si>
    <t>CDHE:  Fort Lewis College</t>
  </si>
  <si>
    <t>CDHE:  Front Range Community College - Larimer Campus</t>
  </si>
  <si>
    <t>CDHE:  Front Range Community College - Longmont Campus</t>
  </si>
  <si>
    <t>CDHE:  Front Range Community College - Westminster Campus</t>
  </si>
  <si>
    <t>CDHE:  Lamar Community College</t>
  </si>
  <si>
    <t>CDHE:  Lowry Higher Education Center</t>
  </si>
  <si>
    <t>CDHE:  Morgan Community College</t>
  </si>
  <si>
    <t>CDHE:  Mesa State College</t>
  </si>
  <si>
    <t>CDHE:  Metropolitan State College of Denver</t>
  </si>
  <si>
    <t>CDHE:  Northeastern Junior College</t>
  </si>
  <si>
    <t>CDHE:  Otero Junior College</t>
  </si>
  <si>
    <t>CDHE:  Pueblo Community College - Canon City Campus</t>
  </si>
  <si>
    <t>CDHE:  Pueblo Community College - Durango Campus</t>
  </si>
  <si>
    <t>CDHE:  Pueblo Community College - Pueblo Campus</t>
  </si>
  <si>
    <t>CDHE:  Pikes Peak Community College - Centennial Campus</t>
  </si>
  <si>
    <t>CDHE:  Pikes Peak Community College - Rampart Campus</t>
  </si>
  <si>
    <t>CDHE:  Red Rocks Community College - Arvada Campus</t>
  </si>
  <si>
    <t>CDHE:  Red Rocks Community College - Main Campus</t>
  </si>
  <si>
    <t>CDHE:  Trinidad State Junior College - Alamosa</t>
  </si>
  <si>
    <t>CDHE:  Trinidad State Junior College</t>
  </si>
  <si>
    <t>CDHE:  University of Colorado - Colorado Springs Campus</t>
  </si>
  <si>
    <t>CDHE:  University of Colorado - Denver Campus</t>
  </si>
  <si>
    <t>CDHE:  University of Colorado - Health Sciences Center</t>
  </si>
  <si>
    <t>CDHE:  University of Northern Colorado</t>
  </si>
  <si>
    <t>CDHE:  Western State College</t>
  </si>
  <si>
    <t>Colorado Historical Society</t>
  </si>
  <si>
    <t>Department of Agriculture</t>
  </si>
  <si>
    <t>Department of Corrections</t>
  </si>
  <si>
    <t>Department of Education</t>
  </si>
  <si>
    <t>Department of Health Care Policy and Financing</t>
  </si>
  <si>
    <t>Department of Human Services</t>
  </si>
  <si>
    <t>Department of Labor and Employment</t>
  </si>
  <si>
    <t>Department of Local Affairs</t>
  </si>
  <si>
    <t>Department of Military and Veterans Affairs</t>
  </si>
  <si>
    <t>Department of Natural Resources - Parks</t>
  </si>
  <si>
    <t>Department of Natural Resources - Wildlife</t>
  </si>
  <si>
    <t>Department of Natural Resources</t>
  </si>
  <si>
    <t>Department of Personnel and Administration</t>
  </si>
  <si>
    <t>Department of Public Health and Environment</t>
  </si>
  <si>
    <t>Department of Public Safety</t>
  </si>
  <si>
    <t>Department of Regulatory Agencies</t>
  </si>
  <si>
    <t>Department of Revenue</t>
  </si>
  <si>
    <t>Governor's OIT</t>
  </si>
  <si>
    <t>FY 20__ - __</t>
  </si>
  <si>
    <t>Signature OIT Approval</t>
  </si>
  <si>
    <t xml:space="preserve"> Contract Professional Services</t>
  </si>
  <si>
    <t>Consultants/Contactors</t>
  </si>
  <si>
    <t>Quality Assurance</t>
  </si>
  <si>
    <t>Independent Verification and Validation (IV&amp;V)</t>
  </si>
  <si>
    <t>Training</t>
  </si>
  <si>
    <t>Leased Space (Temporary)</t>
  </si>
  <si>
    <t>Feasibility Study</t>
  </si>
  <si>
    <t>Other Services/Costs</t>
  </si>
  <si>
    <t xml:space="preserve"> Associated Building Construction</t>
  </si>
  <si>
    <t>(a) New (GSF):</t>
  </si>
  <si>
    <t>(b) Renovate GSF:</t>
  </si>
  <si>
    <t>Site Work/Landscaping</t>
  </si>
  <si>
    <t>Other (Specify)</t>
  </si>
  <si>
    <t>Software Acquisition</t>
  </si>
  <si>
    <t>Software COTS</t>
  </si>
  <si>
    <t>Software Built</t>
  </si>
  <si>
    <t>Inflation on Software</t>
  </si>
  <si>
    <t>Total Software</t>
  </si>
  <si>
    <t xml:space="preserve">Equipment </t>
  </si>
  <si>
    <t>Servers</t>
  </si>
  <si>
    <t>PCs, Laptops, Terminals, PDAs</t>
  </si>
  <si>
    <t>Printers, Scanners, Peripherals</t>
  </si>
  <si>
    <t>Network Equipment/Cabling</t>
  </si>
  <si>
    <t xml:space="preserve">Total Equipment and Miscellaneous Costs </t>
  </si>
  <si>
    <t>University of Colorado Boulder</t>
  </si>
  <si>
    <t>Facilities Planning Cost Model</t>
  </si>
  <si>
    <t>Base Information</t>
  </si>
  <si>
    <t>Project Location</t>
  </si>
  <si>
    <t>Main Campus</t>
  </si>
  <si>
    <t>CU-Boulder South</t>
  </si>
  <si>
    <t>Off Campus</t>
  </si>
  <si>
    <t>Mountain Research Station</t>
  </si>
  <si>
    <t>Project Development Type</t>
  </si>
  <si>
    <t>Project Type</t>
  </si>
  <si>
    <t>Check Box List</t>
  </si>
  <si>
    <t>University Project</t>
  </si>
  <si>
    <t>Project Construction Information</t>
  </si>
  <si>
    <t>Institutional</t>
  </si>
  <si>
    <t>Commercial</t>
  </si>
  <si>
    <t>Multi-family Housing</t>
  </si>
  <si>
    <t>Single Family Housing</t>
  </si>
  <si>
    <t>Williams Village Campus</t>
  </si>
  <si>
    <t>East Campus</t>
  </si>
  <si>
    <t>Date of Estimate:</t>
  </si>
  <si>
    <t>Project Planner:</t>
  </si>
  <si>
    <t>Project Name:</t>
  </si>
  <si>
    <t>Project Phase:</t>
  </si>
  <si>
    <t>Project Phase</t>
  </si>
  <si>
    <t>Estimate Only</t>
  </si>
  <si>
    <t>Program Planning</t>
  </si>
  <si>
    <t>Conceptual Design</t>
  </si>
  <si>
    <t>Schematic Design</t>
  </si>
  <si>
    <t>Design Development</t>
  </si>
  <si>
    <t>Project Location:</t>
  </si>
  <si>
    <t>Type I-A</t>
  </si>
  <si>
    <t>Type I-B</t>
  </si>
  <si>
    <t>Type II-A</t>
  </si>
  <si>
    <t>Type II-B</t>
  </si>
  <si>
    <t>Type III-A</t>
  </si>
  <si>
    <t>Type III-B</t>
  </si>
  <si>
    <t>Type IV</t>
  </si>
  <si>
    <t>Type V-A</t>
  </si>
  <si>
    <t>Type V-B</t>
  </si>
  <si>
    <t>Type of Construction</t>
  </si>
  <si>
    <t>Spinner Data List</t>
  </si>
  <si>
    <t>Type of Construction:</t>
  </si>
  <si>
    <t>Number of Bidders/Delivery Method:</t>
  </si>
  <si>
    <t>Number of Bidders Premium Table</t>
  </si>
  <si>
    <t>CMGC</t>
  </si>
  <si>
    <t>Design Build</t>
  </si>
  <si>
    <t>Source: Army Corps of Engineers</t>
  </si>
  <si>
    <t>1 Bidder</t>
  </si>
  <si>
    <t>2 Bidders</t>
  </si>
  <si>
    <t>3 Bidders</t>
  </si>
  <si>
    <t>4 Bidders</t>
  </si>
  <si>
    <t>5 Bidders</t>
  </si>
  <si>
    <t>6 Bidders</t>
  </si>
  <si>
    <t>7 Bidders</t>
  </si>
  <si>
    <t>8 Bidders</t>
  </si>
  <si>
    <t>9  Bidders</t>
  </si>
  <si>
    <t>10 Bidders</t>
  </si>
  <si>
    <t>11 Bidders</t>
  </si>
  <si>
    <t>12 Bidders</t>
  </si>
  <si>
    <t>13 Bidders</t>
  </si>
  <si>
    <t>14 Bidders</t>
  </si>
  <si>
    <t>15 Bidders</t>
  </si>
  <si>
    <t>Number of Bidders</t>
  </si>
  <si>
    <t>User Assigned</t>
  </si>
  <si>
    <t>Mid-point of New Construction</t>
  </si>
  <si>
    <t>Mid-point of Renovation</t>
  </si>
  <si>
    <t>Mid-point of Demolition</t>
  </si>
  <si>
    <t>Mid-point of Special Construction</t>
  </si>
  <si>
    <t>Assumed Inflation Rate to Mid-Point</t>
  </si>
  <si>
    <t>Project Space Information</t>
  </si>
  <si>
    <t>New Area  (ASF)</t>
  </si>
  <si>
    <t>Estimated GSF</t>
  </si>
  <si>
    <t>Scope Factor</t>
  </si>
  <si>
    <t>Space Type</t>
  </si>
  <si>
    <t>Type A Space</t>
  </si>
  <si>
    <t>Type B Space</t>
  </si>
  <si>
    <t>Type C Space</t>
  </si>
  <si>
    <t>Type D Space</t>
  </si>
  <si>
    <t>Type E Space</t>
  </si>
  <si>
    <t>Type F Space</t>
  </si>
  <si>
    <t>Type G Space</t>
  </si>
  <si>
    <t>Other (1)</t>
  </si>
  <si>
    <t>Other (2)</t>
  </si>
  <si>
    <t>Other (3)</t>
  </si>
  <si>
    <t>New Construction</t>
  </si>
  <si>
    <t>Renovated Area (GSF)</t>
  </si>
  <si>
    <t>Other (4)</t>
  </si>
  <si>
    <t>Other (5)</t>
  </si>
  <si>
    <t>TOTAL</t>
  </si>
  <si>
    <t>Project Cost Information</t>
  </si>
  <si>
    <t>Pre-Design Estimate</t>
  </si>
  <si>
    <t>Date of estimate:</t>
  </si>
  <si>
    <t>Inflation rate per year:</t>
  </si>
  <si>
    <t>Item</t>
  </si>
  <si>
    <t>ASF/GSF Factor</t>
  </si>
  <si>
    <t>Construction Midpoint Date</t>
  </si>
  <si>
    <t>Projected Construction Cost</t>
  </si>
  <si>
    <t>A.  New Construction</t>
  </si>
  <si>
    <t>1/</t>
  </si>
  <si>
    <t>/GSF</t>
  </si>
  <si>
    <t/>
  </si>
  <si>
    <t>Sub-Total New Construction</t>
  </si>
  <si>
    <t>B.  Building Remodeling</t>
  </si>
  <si>
    <t>Sub-Total Remodeling</t>
  </si>
  <si>
    <t>C.   Special Remodeling</t>
  </si>
  <si>
    <t>Sub-Total Special Construction</t>
  </si>
  <si>
    <t>Demolition 1</t>
  </si>
  <si>
    <t>Demolition 2</t>
  </si>
  <si>
    <t>Demolition 3</t>
  </si>
  <si>
    <t>Demolition 4</t>
  </si>
  <si>
    <t>TOTAL DEMOLITION</t>
  </si>
  <si>
    <t>Instructions:</t>
  </si>
  <si>
    <t>Space Types:</t>
  </si>
  <si>
    <t>Type A Space = Unoccupied storage areas, warehouses, garages</t>
  </si>
  <si>
    <t>Type B Space =  Shops, simple labs, exposed structure painted with average plumbing, HVAC, and lighting</t>
  </si>
  <si>
    <t xml:space="preserve">Type C Space =  Non-Air Conditioned General Use Space (Residence Halls, classrooms , gymnasiums, offices) </t>
  </si>
  <si>
    <t>Type D Space =  Air-Conditioned General Use Space  (Offices, classrooms, Student Unions, libraries)</t>
  </si>
  <si>
    <t>Type E Space =  Monumental spaces, toilets, kitchens, requiring little unprogrammed support space.</t>
  </si>
  <si>
    <t>Type F Space = Computational lab, low intensity dry lab and social science lab space requiring substantial unprogrammed space.</t>
  </si>
  <si>
    <t>Scope Factors for Renovation</t>
  </si>
  <si>
    <t>10%   Minor appearance upgrades  (patch, paint, new carpet)</t>
  </si>
  <si>
    <t>25%  Total finish upgrade (paint, replace flooring, ceiling and lighting)</t>
  </si>
  <si>
    <t>50%  Total finish upgrade plus limited plumbing and HVAC</t>
  </si>
  <si>
    <t>80%  Total finish Upgrade plus major plumbing and HVAC</t>
  </si>
  <si>
    <t>90%  Total Reconstruction</t>
  </si>
  <si>
    <t>Special Space types</t>
  </si>
  <si>
    <t>In March 2007, Class 100/1000 cleanrooms were $640 per GSF with a ASF to GSF factor of 3.2</t>
  </si>
  <si>
    <t xml:space="preserve">Other (1) New </t>
  </si>
  <si>
    <t>Other (2) New</t>
  </si>
  <si>
    <t>Other (3) New</t>
  </si>
  <si>
    <t>Other (4) New</t>
  </si>
  <si>
    <t>Other (5) New</t>
  </si>
  <si>
    <t>Base Cost</t>
  </si>
  <si>
    <t>% increase</t>
  </si>
  <si>
    <t>New Cost</t>
  </si>
  <si>
    <t>Construction Cost Annual Inflation Table</t>
  </si>
  <si>
    <t>Other (1) Reno</t>
  </si>
  <si>
    <t>Other (2) Reno</t>
  </si>
  <si>
    <t>Other (3) Reno</t>
  </si>
  <si>
    <t>Other (4) Reno</t>
  </si>
  <si>
    <t>Other (5) Reno</t>
  </si>
  <si>
    <t>Information Summary</t>
  </si>
  <si>
    <t>Other (1) Special</t>
  </si>
  <si>
    <t>Other (2) Special</t>
  </si>
  <si>
    <t>Other (3) Special</t>
  </si>
  <si>
    <t>Other (4) Special</t>
  </si>
  <si>
    <t>Other (5) Special</t>
  </si>
  <si>
    <t>Other (6) Special</t>
  </si>
  <si>
    <t>Other (7) Special</t>
  </si>
  <si>
    <t>Special Space Descriptions</t>
  </si>
  <si>
    <t>Other (1) New</t>
  </si>
  <si>
    <t>Other (1) Reno.</t>
  </si>
  <si>
    <t>Other (2) Reno.</t>
  </si>
  <si>
    <t>Other (3) Reno.</t>
  </si>
  <si>
    <t>Other (4) Reno.</t>
  </si>
  <si>
    <t>Other (5) Reno.</t>
  </si>
  <si>
    <t>Note: Special Remodeling is described on the CONSTRUCTION tab.</t>
  </si>
  <si>
    <t>SUBTOTAL ALL CONSTRUCTION</t>
  </si>
  <si>
    <t xml:space="preserve">Building Demolition </t>
  </si>
  <si>
    <t>Demolished (GSF)</t>
  </si>
  <si>
    <t>Cost Per GSF</t>
  </si>
  <si>
    <t>Date</t>
  </si>
  <si>
    <t>In October 2008, vivaria were $950 per GSF with an ASF to GSF factor of 2.5</t>
  </si>
  <si>
    <t>Type G Space = Special or dry labs or high-tech classrooms with substantial unprogrammed space needs and critical requirements.</t>
  </si>
  <si>
    <t>Projected Demolition Cost</t>
  </si>
  <si>
    <t>Fill in ALL applicable shaded cells.  Space is entered on the ASSUMPTIONS tab.</t>
  </si>
  <si>
    <t>Name of Project:</t>
  </si>
  <si>
    <t>Detailed Budget Breakdown</t>
  </si>
  <si>
    <t>Prepared By:</t>
  </si>
  <si>
    <t>A. Land Acquisition</t>
  </si>
  <si>
    <t>B. Professional Services</t>
  </si>
  <si>
    <t>1. Master or Program Planning</t>
  </si>
  <si>
    <t>a. Conceptual Plan</t>
  </si>
  <si>
    <t>b. Feasibility Study</t>
  </si>
  <si>
    <t>c. Program Plan</t>
  </si>
  <si>
    <t>d. Other</t>
  </si>
  <si>
    <t>(suggest 2-1/2% of basic services fee)</t>
  </si>
  <si>
    <t>(suggest 15% of basic services fee)</t>
  </si>
  <si>
    <t>1.  Purchase of Land</t>
  </si>
  <si>
    <t>2.  Purchase of New Buildings</t>
  </si>
  <si>
    <t>Total Land Acquistion</t>
  </si>
  <si>
    <t>Subtotal Master Planning</t>
  </si>
  <si>
    <t>2. Architect / Engineer (for Building)</t>
  </si>
  <si>
    <t>r.  Other (___________________)</t>
  </si>
  <si>
    <t>q.  Demolition Consultant</t>
  </si>
  <si>
    <t>p.  LEED/Sustainability Consultant</t>
  </si>
  <si>
    <t>o.  Technology Roll-out Training</t>
  </si>
  <si>
    <t>n.  Technology Independent Verification</t>
  </si>
  <si>
    <t>m.  Technology Quality Assurance</t>
  </si>
  <si>
    <t>l.  Technology Consultant</t>
  </si>
  <si>
    <t>k.  Telecommunication Consultant</t>
  </si>
  <si>
    <t xml:space="preserve"> j.  Graphic Designer</t>
  </si>
  <si>
    <t>i.  Interior Designer</t>
  </si>
  <si>
    <t>h.  Laboratory Consultant</t>
  </si>
  <si>
    <t>g.  Library Consultant</t>
  </si>
  <si>
    <t>f.  Acoustical Consultant</t>
  </si>
  <si>
    <t>e.  Elevator Consultant</t>
  </si>
  <si>
    <t>d.  Vibration Engineer</t>
  </si>
  <si>
    <t>c.  Reimbursables</t>
  </si>
  <si>
    <t>b.  Additional Services</t>
  </si>
  <si>
    <t>a.  Basic Services</t>
  </si>
  <si>
    <t>(suggest 7%-12% of const. cost)</t>
  </si>
  <si>
    <t>a.  Landscape Architect</t>
  </si>
  <si>
    <t>b.  Civil Engineer</t>
  </si>
  <si>
    <t>c.  Hydrologist</t>
  </si>
  <si>
    <t>d.  Transportation Consultant</t>
  </si>
  <si>
    <t>e.  Traffic Engineer</t>
  </si>
  <si>
    <t>f.  Tree Consultant</t>
  </si>
  <si>
    <t>g.  Environmental Assessment Consultant</t>
  </si>
  <si>
    <t>h.  Flood Consultants</t>
  </si>
  <si>
    <t>I.  Other (                     )</t>
  </si>
  <si>
    <t>3. Architect / Engineer for Site</t>
  </si>
  <si>
    <t>4. Construction Management</t>
  </si>
  <si>
    <t>a. Construction Management (External)</t>
  </si>
  <si>
    <t>b. Project Management (FACMAN)</t>
  </si>
  <si>
    <t>i. Project Management</t>
  </si>
  <si>
    <t>ii. Permits and Inspections</t>
  </si>
  <si>
    <t>iii. Document Review</t>
  </si>
  <si>
    <t>iv. Shop Support</t>
  </si>
  <si>
    <t>v. Planning and Design</t>
  </si>
  <si>
    <t>Subtotal A/E Fees for Building</t>
  </si>
  <si>
    <t>Subtotal A/E Fees for Site</t>
  </si>
  <si>
    <t>Subtotal Project Management Costs:</t>
  </si>
  <si>
    <t>5. Code Review</t>
  </si>
  <si>
    <t>a. Code Consultant</t>
  </si>
  <si>
    <t>b. Fire Protection</t>
  </si>
  <si>
    <t>Subtotal Code Review</t>
  </si>
  <si>
    <t>6. Site Information and Tests</t>
  </si>
  <si>
    <t>a. Site Survey ($5K-$25K)</t>
  </si>
  <si>
    <t>b. Soils Testing ($5K-$25K)</t>
  </si>
  <si>
    <t>c. Materials Testing</t>
  </si>
  <si>
    <t>d. Flood Survey</t>
  </si>
  <si>
    <t>e. Asbestos Survey &amp; Monitoring</t>
  </si>
  <si>
    <t>f. Archaelogical Survey</t>
  </si>
  <si>
    <t>g. Utilities Survey</t>
  </si>
  <si>
    <t>h. Geological Investigation</t>
  </si>
  <si>
    <t xml:space="preserve">7. Other </t>
  </si>
  <si>
    <t>a. Contract Review / Legal</t>
  </si>
  <si>
    <t>b. Contract Document Review</t>
  </si>
  <si>
    <t>c. Architect Selection Expenses</t>
  </si>
  <si>
    <t>d. Bidding Phase Expenses</t>
  </si>
  <si>
    <t>e. Closeout Phase Expenses</t>
  </si>
  <si>
    <t>f. Reproduction / Printing / Postage</t>
  </si>
  <si>
    <t>g. Third Party Code Reviews</t>
  </si>
  <si>
    <t>h. Due Diligence Studies</t>
  </si>
  <si>
    <t>8. Total Professional Services</t>
  </si>
  <si>
    <t>i. Other (_______________)</t>
  </si>
  <si>
    <t>(conc.,soil,welding,compaction,etc. suggest 1.5% to 2.5%)</t>
  </si>
  <si>
    <t>Subtotal Site Information &amp; Tests</t>
  </si>
  <si>
    <t>Subtotal Other Services</t>
  </si>
  <si>
    <t>C. Construction</t>
  </si>
  <si>
    <t>1. Building</t>
  </si>
  <si>
    <t xml:space="preserve">a. New        </t>
  </si>
  <si>
    <t>i. Excavation Premium</t>
  </si>
  <si>
    <t xml:space="preserve">b. Renovate </t>
  </si>
  <si>
    <t>c. Demolition (Building Removal)</t>
  </si>
  <si>
    <t>d. Asbestos Removal (in Contract)</t>
  </si>
  <si>
    <t>e. Asbestos Removal ( By Owner)</t>
  </si>
  <si>
    <t>f. Permits / Fees</t>
  </si>
  <si>
    <t>City/County Sales and Use Tax =</t>
  </si>
  <si>
    <t>Development Excise Taxes =</t>
  </si>
  <si>
    <t>Building Permits =</t>
  </si>
  <si>
    <t>Utility Fees =</t>
  </si>
  <si>
    <t>g. Other Hazardous Material</t>
  </si>
  <si>
    <t>i. Other (________)</t>
  </si>
  <si>
    <t>2. Site Work</t>
  </si>
  <si>
    <t>a. Grading / Cut &amp; Fill</t>
  </si>
  <si>
    <t>b. Drainage</t>
  </si>
  <si>
    <t>c. Driveways</t>
  </si>
  <si>
    <t>d. Demolition</t>
  </si>
  <si>
    <t>e. Retaining Walls and Fencing</t>
  </si>
  <si>
    <t>f. Sidewalks / Plazas</t>
  </si>
  <si>
    <t>g. Site Lighting</t>
  </si>
  <si>
    <t>h. Site Furniture</t>
  </si>
  <si>
    <t>i. Parking / Service Yard</t>
  </si>
  <si>
    <t>j. Staging Area Restoration</t>
  </si>
  <si>
    <t>k. Public Art or Sculpture (not in AIPP Program)</t>
  </si>
  <si>
    <t>l. Permanent site sign</t>
  </si>
  <si>
    <t>3. Landscaping</t>
  </si>
  <si>
    <t>4. Utilities</t>
  </si>
  <si>
    <t>a. Steam</t>
  </si>
  <si>
    <t>b. Sanitary Sewer</t>
  </si>
  <si>
    <t>c. Water</t>
  </si>
  <si>
    <t>d. Electrical</t>
  </si>
  <si>
    <t>e. Gas</t>
  </si>
  <si>
    <t>f. Storm Sewer</t>
  </si>
  <si>
    <t>Electrical PIF</t>
  </si>
  <si>
    <t>Water/Sewer PIF</t>
  </si>
  <si>
    <t>m.  Other (___________)</t>
  </si>
  <si>
    <t>Subtotal Building Costs</t>
  </si>
  <si>
    <t>Subtotal Site Work Costs</t>
  </si>
  <si>
    <t>b.  Irrigation</t>
  </si>
  <si>
    <t>e. Other (______)</t>
  </si>
  <si>
    <t>Subtotal Landscape Costs:</t>
  </si>
  <si>
    <t>e.  Other (______)</t>
  </si>
  <si>
    <t>a.  Soil Preparation</t>
  </si>
  <si>
    <t>Steam PIF</t>
  </si>
  <si>
    <t>Chilled Water PIF</t>
  </si>
  <si>
    <t>Subtotal Utility Costs</t>
  </si>
  <si>
    <t>Total Construction Cost</t>
  </si>
  <si>
    <t>D. Equipment and Furnishings</t>
  </si>
  <si>
    <t>1. Equipment</t>
  </si>
  <si>
    <t>b. Audio-Visual Equipment</t>
  </si>
  <si>
    <t>c. Library Compact shelving</t>
  </si>
  <si>
    <t>d. Laboratory Equipment</t>
  </si>
  <si>
    <t>e. Specialized Equipment</t>
  </si>
  <si>
    <t>f. Computer Equipment</t>
  </si>
  <si>
    <t>i.  Servers</t>
  </si>
  <si>
    <t>ii. PCs, laptops, Terminals, PDAs</t>
  </si>
  <si>
    <t>iii. Printers, Scanners, Peripherals</t>
  </si>
  <si>
    <t>iv. Network Equipment</t>
  </si>
  <si>
    <t>v. Other</t>
  </si>
  <si>
    <t>Subtotal for Computer Equipment</t>
  </si>
  <si>
    <t>g. Computer Software</t>
  </si>
  <si>
    <t>i. Software COTS</t>
  </si>
  <si>
    <t>ii. Software Built</t>
  </si>
  <si>
    <t>Subtotal for Computer Software</t>
  </si>
  <si>
    <t>h. Kitchen Equipment</t>
  </si>
  <si>
    <t>i. Laundry Equipment</t>
  </si>
  <si>
    <t>j. Shop Equipment</t>
  </si>
  <si>
    <t>k. Medical Equipment</t>
  </si>
  <si>
    <t>l. Stage equipment</t>
  </si>
  <si>
    <t>m. Other (______)</t>
  </si>
  <si>
    <t>2. Furnishings</t>
  </si>
  <si>
    <t>a. Furniture (incl. seating)</t>
  </si>
  <si>
    <t>b. Systems Furniture</t>
  </si>
  <si>
    <t>c. Shades / Blinds</t>
  </si>
  <si>
    <t>d. Blackboards / Tackboards</t>
  </si>
  <si>
    <t>3. Communications</t>
  </si>
  <si>
    <t>a. Telephones</t>
  </si>
  <si>
    <t>b. Computer Network Cabling</t>
  </si>
  <si>
    <t>d. Other misc. expensens</t>
  </si>
  <si>
    <t>4. Other</t>
  </si>
  <si>
    <t>a. Equipment Contingency</t>
  </si>
  <si>
    <t>Subtotal Equipment Costs</t>
  </si>
  <si>
    <t>Subtotal Furnishings Cost</t>
  </si>
  <si>
    <t>Subtotal Communications Costs</t>
  </si>
  <si>
    <t>Subtotal Other:</t>
  </si>
  <si>
    <t>Total Equipment Cost</t>
  </si>
  <si>
    <t>E. Miscellaneous</t>
  </si>
  <si>
    <t>2. Relocation Costs</t>
  </si>
  <si>
    <t>a. Moving Occupants &amp; Equipment</t>
  </si>
  <si>
    <t>b. Parking Displacement</t>
  </si>
  <si>
    <t>Renovation construction at</t>
  </si>
  <si>
    <t>Total Miscellaneous Costs</t>
  </si>
  <si>
    <t>1. Art in Public Spaces (1% of CCF Cost only)</t>
  </si>
  <si>
    <t>Subtotal Relocation Costs:</t>
  </si>
  <si>
    <t>New construction at</t>
  </si>
  <si>
    <t>F.  Total Project Costs</t>
  </si>
  <si>
    <t>G.  Project Contingency</t>
  </si>
  <si>
    <t>Subtotal Project Contingency</t>
  </si>
  <si>
    <t>H. Total Budget Request</t>
  </si>
  <si>
    <t>1% for LEED Gold +</t>
  </si>
  <si>
    <t>LEED Gold Plus at 1% Included?</t>
  </si>
  <si>
    <t>h. LEED Gold  Plus Certification</t>
  </si>
  <si>
    <t>Planning Number</t>
  </si>
  <si>
    <t>Estimated Budget</t>
  </si>
  <si>
    <t>Capital Construction Fund Amount</t>
  </si>
  <si>
    <t>Cash Fund Amount</t>
  </si>
  <si>
    <t>Federal Fund Amount</t>
  </si>
  <si>
    <t>Reappropriated Funds</t>
  </si>
  <si>
    <t>Source of Funds Analysis</t>
  </si>
  <si>
    <t>Cost Analysis</t>
  </si>
  <si>
    <t>Project Estimated Budget</t>
  </si>
  <si>
    <t>Project Revenue Assumptions</t>
  </si>
  <si>
    <t>FM Project Management Cost Percentage</t>
  </si>
  <si>
    <t>PM Cost Override</t>
  </si>
  <si>
    <t>Project Management Fee Percentage</t>
  </si>
  <si>
    <t>Low</t>
  </si>
  <si>
    <t>High</t>
  </si>
  <si>
    <t>PM Fee %</t>
  </si>
  <si>
    <t>Fee Calculated  on this =</t>
  </si>
  <si>
    <t>Fee can only be calculated on the Professional Services (excluding fee), Construction Cost, FF&amp;E and miscellaneous costs that are CASH FUNDED or Federal Funded.  If State Funded, the percentage may need to be adjusted</t>
  </si>
  <si>
    <t>Suggested FM Project Management Fee=</t>
  </si>
  <si>
    <t>Project Professional Fees Information</t>
  </si>
  <si>
    <t>Architect/Engineering Fees (Basic Services for Building)</t>
  </si>
  <si>
    <t>Landscape Architecture Fees</t>
  </si>
  <si>
    <t>Civil Engineering Fees</t>
  </si>
  <si>
    <t>Telecommunications Consultant</t>
  </si>
  <si>
    <t>Technology Consultants</t>
  </si>
  <si>
    <t>Material Testing Percentage</t>
  </si>
  <si>
    <t>Del. Method</t>
  </si>
  <si>
    <t>Construction Cost Modification Table</t>
  </si>
  <si>
    <t>Annual Market Adjustments</t>
  </si>
  <si>
    <t>Delivery Method Modifier</t>
  </si>
  <si>
    <t>Hazardous Materials Monitoring and Testing</t>
  </si>
  <si>
    <t>ii.  Building Height Premium</t>
  </si>
  <si>
    <t>Building Construction Costs</t>
  </si>
  <si>
    <t>Site Construction Costs</t>
  </si>
  <si>
    <t>Project Site Information</t>
  </si>
  <si>
    <t>Project Impact Area (in Square Feet)</t>
  </si>
  <si>
    <t>a. Repair / Reuse existing equipment</t>
  </si>
  <si>
    <t>c. Network activation charges</t>
  </si>
  <si>
    <t>b.  Other (____________)</t>
  </si>
  <si>
    <t>3. Other (____________________)</t>
  </si>
  <si>
    <t>State Funds -- Capital Construction Funds (CCF)</t>
  </si>
  <si>
    <t>Cash Funds, including donations (CF)</t>
  </si>
  <si>
    <t>Re-appropriated Funds (RF)</t>
  </si>
  <si>
    <t>Federal Funds -- direct appropriations (FF)</t>
  </si>
  <si>
    <t>Actual</t>
  </si>
  <si>
    <t>Amount</t>
  </si>
  <si>
    <t>Percentages for Funding</t>
  </si>
  <si>
    <t>Proposed</t>
  </si>
  <si>
    <t>Target %</t>
  </si>
  <si>
    <t>Actual %</t>
  </si>
  <si>
    <t>c. Renovation of temporary space</t>
  </si>
  <si>
    <t>Enter Moving Occupants and Equipment</t>
  </si>
  <si>
    <t>Model Data Tables</t>
  </si>
  <si>
    <t>Do not change any data on this sheet except those in shaded grey boxes.</t>
  </si>
  <si>
    <t>City Fees Calculation</t>
  </si>
  <si>
    <t>Building Type</t>
  </si>
  <si>
    <t>Development Team</t>
  </si>
  <si>
    <t>Scope of Work</t>
  </si>
  <si>
    <t>Building Permits</t>
  </si>
  <si>
    <t>Development Excise Taxes</t>
  </si>
  <si>
    <t>General</t>
  </si>
  <si>
    <t>Rate</t>
  </si>
  <si>
    <t>Cost</t>
  </si>
  <si>
    <t>Demolition</t>
  </si>
  <si>
    <t>Base DET</t>
  </si>
  <si>
    <t xml:space="preserve">Grading </t>
  </si>
  <si>
    <t xml:space="preserve">Housing </t>
  </si>
  <si>
    <t>Flood Plain &amp; Wetlands</t>
  </si>
  <si>
    <t>Education</t>
  </si>
  <si>
    <t>Mechanical</t>
  </si>
  <si>
    <t>Subtotal of Excise Taxes =</t>
  </si>
  <si>
    <t>Plumbing</t>
  </si>
  <si>
    <t>Electrical</t>
  </si>
  <si>
    <t xml:space="preserve">Utility Fees and Charges </t>
  </si>
  <si>
    <t>Energy</t>
  </si>
  <si>
    <t>Fees</t>
  </si>
  <si>
    <t>PIFs</t>
  </si>
  <si>
    <t>Sign</t>
  </si>
  <si>
    <t>Water</t>
  </si>
  <si>
    <t>Right of Way</t>
  </si>
  <si>
    <t>Wastewater</t>
  </si>
  <si>
    <t>Plan Review</t>
  </si>
  <si>
    <t>Flood</t>
  </si>
  <si>
    <t>Subtotal of Permits</t>
  </si>
  <si>
    <t>Subtotal of Utility Charges =</t>
  </si>
  <si>
    <t>Sales and Use Tax</t>
  </si>
  <si>
    <t>City Use Tax on materials</t>
  </si>
  <si>
    <t>County Use Tax on materials</t>
  </si>
  <si>
    <t>Subtotal of Use Tax =</t>
  </si>
  <si>
    <t>Building Fee Table</t>
  </si>
  <si>
    <t>General Building Permit Fee</t>
  </si>
  <si>
    <t>Base Rate</t>
  </si>
  <si>
    <t>Additive</t>
  </si>
  <si>
    <t>Total</t>
  </si>
  <si>
    <t>Base</t>
  </si>
  <si>
    <t>Quanity Additive</t>
  </si>
  <si>
    <t>Permit Construction Cost</t>
  </si>
  <si>
    <t>Plan Check Fee</t>
  </si>
  <si>
    <t>Demolition Permit</t>
  </si>
  <si>
    <t>Small Residential Electrical Permit Table</t>
  </si>
  <si>
    <t>Quantity</t>
  </si>
  <si>
    <t>Electrical Permit</t>
  </si>
  <si>
    <t>Commercial Value</t>
  </si>
  <si>
    <t>Residential Value</t>
  </si>
  <si>
    <t>Total=</t>
  </si>
  <si>
    <t>Energy Code Calculation Fee</t>
  </si>
  <si>
    <t>Fence and Retaining Wall Permit</t>
  </si>
  <si>
    <t>Flood Plain Development Permit</t>
  </si>
  <si>
    <t>Hazard or Conveyance Zone =</t>
  </si>
  <si>
    <t>Map Revision Fee =</t>
  </si>
  <si>
    <t>Total Flood Plain Development=</t>
  </si>
  <si>
    <t xml:space="preserve">Map Revision Fee = </t>
  </si>
  <si>
    <t xml:space="preserve">Mitigation  Plan Review = </t>
  </si>
  <si>
    <t>Grading Review and Permitting</t>
  </si>
  <si>
    <t>Base 1</t>
  </si>
  <si>
    <t>Base 2</t>
  </si>
  <si>
    <t>Quanitity</t>
  </si>
  <si>
    <t>0 to 50</t>
  </si>
  <si>
    <t>Cubic Yard of Grading=</t>
  </si>
  <si>
    <t>51 to 100</t>
  </si>
  <si>
    <t>101 to 1000</t>
  </si>
  <si>
    <t>Grading Plan Review =</t>
  </si>
  <si>
    <t>1001 to 10,000</t>
  </si>
  <si>
    <t>Grading Permit Fees =</t>
  </si>
  <si>
    <t>10,001 to 100,000</t>
  </si>
  <si>
    <t>100,001 to 200,000</t>
  </si>
  <si>
    <t>200,001 or more</t>
  </si>
  <si>
    <t>Mechanical Permit</t>
  </si>
  <si>
    <t>$/Units</t>
  </si>
  <si>
    <t>1 bath</t>
  </si>
  <si>
    <t>2BA</t>
  </si>
  <si>
    <t xml:space="preserve">3BA </t>
  </si>
  <si>
    <t>4Ba</t>
  </si>
  <si>
    <t>Estimated Mechanical Value =</t>
  </si>
  <si>
    <t>Mechanical Permit Cost =</t>
  </si>
  <si>
    <t xml:space="preserve">Based on </t>
  </si>
  <si>
    <t>of mechanical trade</t>
  </si>
  <si>
    <t>Plumbing Permit</t>
  </si>
  <si>
    <t>Estimated Plumbing Value =</t>
  </si>
  <si>
    <t xml:space="preserve">Commercial Plumbing Permit Cost = </t>
  </si>
  <si>
    <t xml:space="preserve">Residential Plumbing Permit = </t>
  </si>
  <si>
    <t xml:space="preserve">Total Plumbing Permit Cost = </t>
  </si>
  <si>
    <t>Sign Permit</t>
  </si>
  <si>
    <t>meter</t>
  </si>
  <si>
    <t>Trans.</t>
  </si>
  <si>
    <t>Tap fee</t>
  </si>
  <si>
    <t>New GPM</t>
  </si>
  <si>
    <t>Ren. GPM</t>
  </si>
  <si>
    <t>Utility Fees</t>
  </si>
  <si>
    <t>Single Family</t>
  </si>
  <si>
    <t>Multi-family</t>
  </si>
  <si>
    <t>Multi-family Afford.</t>
  </si>
  <si>
    <t>Commercial/Inst.</t>
  </si>
  <si>
    <t>3/4"</t>
  </si>
  <si>
    <t>A</t>
  </si>
  <si>
    <t># of Baths</t>
  </si>
  <si>
    <t>Sewer</t>
  </si>
  <si>
    <t>1"</t>
  </si>
  <si>
    <t>B</t>
  </si>
  <si>
    <t xml:space="preserve">Water Service Size = </t>
  </si>
  <si>
    <t xml:space="preserve">Wastewater Service Size = </t>
  </si>
  <si>
    <t>1.5"</t>
  </si>
  <si>
    <t>C</t>
  </si>
  <si>
    <t>2"</t>
  </si>
  <si>
    <t>D</t>
  </si>
  <si>
    <t>3"</t>
  </si>
  <si>
    <t>E</t>
  </si>
  <si>
    <t>4"</t>
  </si>
  <si>
    <t>F</t>
  </si>
  <si>
    <t>Water Fees</t>
  </si>
  <si>
    <t>Sewer Fees</t>
  </si>
  <si>
    <t>6"</t>
  </si>
  <si>
    <t>G</t>
  </si>
  <si>
    <t>Water Permit Fee =</t>
  </si>
  <si>
    <t>Wastewater Permit Fee =</t>
  </si>
  <si>
    <t>8"</t>
  </si>
  <si>
    <t>SP 1</t>
  </si>
  <si>
    <t>Water Inspection Fee =</t>
  </si>
  <si>
    <t>Wastewater Inspection Fee =</t>
  </si>
  <si>
    <t>12"</t>
  </si>
  <si>
    <t xml:space="preserve">Water Meter Installation = </t>
  </si>
  <si>
    <t>Wastewater  Tap Fee =</t>
  </si>
  <si>
    <t>Water Meter Transponder =</t>
  </si>
  <si>
    <t>Subtotal Fees =</t>
  </si>
  <si>
    <t>4" PVC</t>
  </si>
  <si>
    <t>Water Tap Fee =</t>
  </si>
  <si>
    <t>4" PCP</t>
  </si>
  <si>
    <t>6" PVC</t>
  </si>
  <si>
    <t>Estimated Water PIF(Inst.) =</t>
  </si>
  <si>
    <t>Estimate Sewer PIF (Inst.) =</t>
  </si>
  <si>
    <t>6" RCP</t>
  </si>
  <si>
    <t>Estimated Water PIF (Res.) =</t>
  </si>
  <si>
    <t>Esimated Sewer PIF (Res.)=</t>
  </si>
  <si>
    <t>Manhole</t>
  </si>
  <si>
    <t>Subtotal PIFs =</t>
  </si>
  <si>
    <t>Projected Water Consumption</t>
  </si>
  <si>
    <t>Type of Space</t>
  </si>
  <si>
    <t>GPM/SF</t>
  </si>
  <si>
    <t>SP 2</t>
  </si>
  <si>
    <t>SP 3</t>
  </si>
  <si>
    <t>SP 4</t>
  </si>
  <si>
    <t>SP 5</t>
  </si>
  <si>
    <t>Question Answers</t>
  </si>
  <si>
    <t>Yes</t>
  </si>
  <si>
    <t>No</t>
  </si>
  <si>
    <t>Yes, in partial areas</t>
  </si>
  <si>
    <t>Water Question</t>
  </si>
  <si>
    <t>Will renovation increase existing water use?</t>
  </si>
  <si>
    <t>Flood PIF</t>
  </si>
  <si>
    <t xml:space="preserve">Campus </t>
  </si>
  <si>
    <t>Commercial &amp; Multi-Family Electrical Permit Table</t>
  </si>
  <si>
    <t xml:space="preserve">Demolition Permit Cost </t>
  </si>
  <si>
    <t>Building</t>
  </si>
  <si>
    <t>Selective</t>
  </si>
  <si>
    <t>Energy Code Permit Costs</t>
  </si>
  <si>
    <t>Inst &amp; Com</t>
  </si>
  <si>
    <t>Res</t>
  </si>
  <si>
    <t>Fencing Permit Costs</t>
  </si>
  <si>
    <t>Flood Base Permit =</t>
  </si>
  <si>
    <t xml:space="preserve">Wetland Base Permit = </t>
  </si>
  <si>
    <t>Mechanical Permit Fees</t>
  </si>
  <si>
    <t>Site Signage Permit Fees</t>
  </si>
  <si>
    <t>Middle</t>
  </si>
  <si>
    <t>Building Permit Fees</t>
  </si>
  <si>
    <t>Comments</t>
  </si>
  <si>
    <t>Calculated as twice A/E rate plus $50K</t>
  </si>
  <si>
    <t>10% of site costs plus 5% of utility</t>
  </si>
  <si>
    <t>10% of Utility costs plus 5% of site costs.</t>
  </si>
  <si>
    <t>Generated number from tables section.</t>
  </si>
  <si>
    <t>Use Tax from CITY FEES tab.</t>
  </si>
  <si>
    <t>Water fees from CITY FEES tab.</t>
  </si>
  <si>
    <t>$2.50 per Sq. Ft.  Based on one jack per 100/SF at $250 per jack</t>
  </si>
  <si>
    <t>$3.00 per Sq. Ft.  Based on one jack per 100/SF at $300 per jack</t>
  </si>
  <si>
    <t>Assume $300 per jack</t>
  </si>
  <si>
    <t>First Fiscal Year of Request</t>
  </si>
  <si>
    <t xml:space="preserve">FY </t>
  </si>
  <si>
    <t>Fiscal Year</t>
  </si>
  <si>
    <t>2012-2013</t>
  </si>
  <si>
    <t>2013-2014</t>
  </si>
  <si>
    <t>2014-2015</t>
  </si>
  <si>
    <t>2015-2016</t>
  </si>
  <si>
    <t>2016-2017</t>
  </si>
  <si>
    <t>2017-2018</t>
  </si>
  <si>
    <t>2018-2019</t>
  </si>
  <si>
    <t>2019-2020</t>
  </si>
  <si>
    <t>2020-2021</t>
  </si>
  <si>
    <t>2021-2022</t>
  </si>
  <si>
    <t>2022-2023</t>
  </si>
  <si>
    <t>2023-2024</t>
  </si>
  <si>
    <t>2024-2025</t>
  </si>
  <si>
    <t>2025-2026</t>
  </si>
  <si>
    <t>2026-2027</t>
  </si>
  <si>
    <t>2027-2028</t>
  </si>
  <si>
    <t>2028-2029</t>
  </si>
  <si>
    <t>2029-2030</t>
  </si>
  <si>
    <t>2030-2031</t>
  </si>
  <si>
    <t>2031-2032</t>
  </si>
  <si>
    <t>2032-2033</t>
  </si>
  <si>
    <t>2033-2034</t>
  </si>
  <si>
    <t>2034-2035</t>
  </si>
  <si>
    <t>2035-2036</t>
  </si>
  <si>
    <t>2036-2037</t>
  </si>
  <si>
    <t>Transfer numbers</t>
  </si>
  <si>
    <t>New Construction plus a portion of use tax</t>
  </si>
  <si>
    <t>On CC-C</t>
  </si>
  <si>
    <t>Not on Capital Projects</t>
  </si>
  <si>
    <t>IT Feasibility</t>
  </si>
  <si>
    <t>Is Feasibility study part of the IT project?</t>
  </si>
  <si>
    <t>Building Construction is included on the CC-C form.  See the CC-C form for this project.</t>
  </si>
  <si>
    <t>Not on Higher Ed. Projects</t>
  </si>
  <si>
    <t>Land Acquisition is included on the CC-C form.  See the CC-C form for this project.</t>
  </si>
  <si>
    <t>Actual Contingency</t>
  </si>
  <si>
    <t>Estimated Construction Cost</t>
  </si>
  <si>
    <t>Estimated Project Management Services</t>
  </si>
  <si>
    <t>Estimated Other Costs</t>
  </si>
  <si>
    <t>Estimated Technology &amp; Professional Services</t>
  </si>
  <si>
    <t>Estimated Furniture, Fixtures and Equipment</t>
  </si>
  <si>
    <t>Site Area Calculations</t>
  </si>
  <si>
    <t>Total Site Area</t>
  </si>
  <si>
    <t>Square Feet</t>
  </si>
  <si>
    <t>Acres</t>
  </si>
  <si>
    <t>Estimated Building Footprint</t>
  </si>
  <si>
    <t>Estimated Parking Area</t>
  </si>
  <si>
    <t>Estimated Landscaped Area</t>
  </si>
  <si>
    <t>Estimated Turf Area</t>
  </si>
  <si>
    <t>Estimated Courtyard Area</t>
  </si>
  <si>
    <t>Estimated Native Seed Area</t>
  </si>
  <si>
    <t>Percent</t>
  </si>
  <si>
    <t>Parking Landscape</t>
  </si>
  <si>
    <t>User defined</t>
  </si>
  <si>
    <t>Tight, little or no landscape space</t>
  </si>
  <si>
    <t>Basic isles and rows between stalls</t>
  </si>
  <si>
    <t>Significant area for water quality</t>
  </si>
  <si>
    <t>Generous landscaping for water quality</t>
  </si>
  <si>
    <t>Landscape Calculations</t>
  </si>
  <si>
    <t>Type 1 Landscape areas -- Primarily Turf and Planting Beds with Normal Maintenance Requirements</t>
  </si>
  <si>
    <t>Irrigation - Drip</t>
  </si>
  <si>
    <t>Irrigation Sod</t>
  </si>
  <si>
    <t>Irrigation - Shrubs</t>
  </si>
  <si>
    <t>Sod</t>
  </si>
  <si>
    <t>Dec Trees 2.5-3"</t>
  </si>
  <si>
    <t>Evg Trees 8'</t>
  </si>
  <si>
    <t>Ornamental Trees 2.5"</t>
  </si>
  <si>
    <t>#5 Shrubs</t>
  </si>
  <si>
    <t xml:space="preserve">43560 sf - 70% Turf, 30% Planting Beds </t>
  </si>
  <si>
    <t>Project Costs</t>
  </si>
  <si>
    <t>Estimated Drip in Parking Areas</t>
  </si>
  <si>
    <t>Irrigation - Drip in Parking Areas</t>
  </si>
  <si>
    <t>SF Cost</t>
  </si>
  <si>
    <t>Subtotal for Irrigation</t>
  </si>
  <si>
    <t>Soil Prep. - Sod</t>
  </si>
  <si>
    <t>Soil Prep. - Planting Beds</t>
  </si>
  <si>
    <t>Soil Prep. - Seeding</t>
  </si>
  <si>
    <t>Sub Total for Soil Preparation</t>
  </si>
  <si>
    <t>ea.</t>
  </si>
  <si>
    <t>/SF</t>
  </si>
  <si>
    <t xml:space="preserve">#1 Perennials  </t>
  </si>
  <si>
    <t>Acre Quantity</t>
  </si>
  <si>
    <t>Subtotal Plantings</t>
  </si>
  <si>
    <t>Subtotal Type 1  Landscape Areas</t>
  </si>
  <si>
    <t>Acre Cost</t>
  </si>
  <si>
    <t>Type 2 Landscape Areas -- Primarily couryards with planting beds and little or no sod</t>
  </si>
  <si>
    <t xml:space="preserve">43560 sf - 30% Turf, 70% Planting Beds </t>
  </si>
  <si>
    <t>c.  Plantings (Trees, Shrubs, Perenials &amp; Sod)</t>
  </si>
  <si>
    <t>Date of Construction Mid-point</t>
  </si>
  <si>
    <t>Subtotal Type 2 Landscape Areas</t>
  </si>
  <si>
    <t>Type 3 Landscape Areas -- Natural grass areas used to stabilize soils without irrigation and are mowed once per year</t>
  </si>
  <si>
    <t>Hydromulching</t>
  </si>
  <si>
    <t>Other ________________</t>
  </si>
  <si>
    <t xml:space="preserve">Subtotal for Type 3 Landscape Areas </t>
  </si>
  <si>
    <t>d.  Naturalized areas</t>
  </si>
  <si>
    <t>Site Work Calculations</t>
  </si>
  <si>
    <t>Parking Areas</t>
  </si>
  <si>
    <t>Curb &amp; Gutter</t>
  </si>
  <si>
    <t>Unit</t>
  </si>
  <si>
    <t>/LF</t>
  </si>
  <si>
    <t>Parking Paving</t>
  </si>
  <si>
    <t>Subtotal Parking Areas</t>
  </si>
  <si>
    <t>Plazas and Courtyards</t>
  </si>
  <si>
    <t>Pervious Paving system</t>
  </si>
  <si>
    <t>Concrete Paving system</t>
  </si>
  <si>
    <t>Subtotal Plaza and Courtyards</t>
  </si>
  <si>
    <t>Calculation from Site Construction</t>
  </si>
  <si>
    <t>Retaining Walls and Fencing</t>
  </si>
  <si>
    <t>Width</t>
  </si>
  <si>
    <t>Length</t>
  </si>
  <si>
    <t>Site slope information</t>
  </si>
  <si>
    <t>Estimated Slope along length:</t>
  </si>
  <si>
    <t>Estimated Slope along width:</t>
  </si>
  <si>
    <t>Estimated LF of walls along width:</t>
  </si>
  <si>
    <t>Estimated LF of walls along length:</t>
  </si>
  <si>
    <t>Height</t>
  </si>
  <si>
    <t>"</t>
  </si>
  <si>
    <t xml:space="preserve">" </t>
  </si>
  <si>
    <t>Area</t>
  </si>
  <si>
    <t>Cost of Retaining walls</t>
  </si>
  <si>
    <t xml:space="preserve">Limestone panels/sign </t>
  </si>
  <si>
    <t>Seal - Bronze 24"</t>
  </si>
  <si>
    <t>Sandblasting letters</t>
  </si>
  <si>
    <t>Subtotal Retaining Walls</t>
  </si>
  <si>
    <t>Excavation 20" wall footings</t>
  </si>
  <si>
    <t>Footings 20" walls</t>
  </si>
  <si>
    <t>Backfill</t>
  </si>
  <si>
    <t>CMU Walls</t>
  </si>
  <si>
    <t>Concrete mow strip</t>
  </si>
  <si>
    <t>Stone facing</t>
  </si>
  <si>
    <t>Cap 36" L curved limestone</t>
  </si>
  <si>
    <t>Fencing or Enclosure Walls</t>
  </si>
  <si>
    <t>Project Building Footprint Area (in Square Feet)</t>
  </si>
  <si>
    <t>Total Vertical Fall Across Site</t>
  </si>
  <si>
    <t>Basic Dimensions of Site</t>
  </si>
  <si>
    <t>Metal fencing -- 6' pickets</t>
  </si>
  <si>
    <t>Metal fencing -- 6' Chain Link</t>
  </si>
  <si>
    <t>Stone walls -8' ht.</t>
  </si>
  <si>
    <t>Metal Enclosure/Screen - 8' ht.</t>
  </si>
  <si>
    <t>Subtotal Fencing or Enclosure Walls</t>
  </si>
  <si>
    <t>Subtotal Retaining Walls and Fencing</t>
  </si>
  <si>
    <t>Site Lighting Calculations</t>
  </si>
  <si>
    <t>Site Lighting,  Furnishings and Amenitites Calculations</t>
  </si>
  <si>
    <t>Parking Lots</t>
  </si>
  <si>
    <t>Sidewalks</t>
  </si>
  <si>
    <t>Subtotal Site Lighting</t>
  </si>
  <si>
    <t>Special Lighting 1</t>
  </si>
  <si>
    <t>Special Lighting 2</t>
  </si>
  <si>
    <t>Site Furnishings</t>
  </si>
  <si>
    <t>Site Recepticles</t>
  </si>
  <si>
    <t>ea</t>
  </si>
  <si>
    <t>Benches</t>
  </si>
  <si>
    <t>Bike Racks</t>
  </si>
  <si>
    <t>Special Furnishings 1</t>
  </si>
  <si>
    <t>Special Furnishings 2</t>
  </si>
  <si>
    <t>Special Furnishings 3</t>
  </si>
  <si>
    <t>Subtotal Site Furnishings</t>
  </si>
  <si>
    <r>
      <t xml:space="preserve">Number of </t>
    </r>
    <r>
      <rPr>
        <b/>
        <u/>
        <sz val="11"/>
        <color theme="1"/>
        <rFont val="Calibri"/>
        <family val="2"/>
        <scheme val="minor"/>
      </rPr>
      <t>Surface</t>
    </r>
    <r>
      <rPr>
        <sz val="11"/>
        <color theme="1"/>
        <rFont val="Calibri"/>
        <family val="2"/>
        <scheme val="minor"/>
      </rPr>
      <t xml:space="preserve"> Parking Spaces</t>
    </r>
  </si>
  <si>
    <t>Estimated  Professional Services -- Building and Site</t>
  </si>
  <si>
    <t>c.  CU- Boulder Performed Commissioning</t>
  </si>
  <si>
    <t>d.  Commissioning Consultant (external)</t>
  </si>
  <si>
    <t>Project Description</t>
  </si>
  <si>
    <t>(c) Demolition</t>
  </si>
  <si>
    <t>Estimated Construction Cost per GSF</t>
  </si>
  <si>
    <t>Estimated Total Project Cost per GSF</t>
  </si>
  <si>
    <t>Removal of curb &amp; gutter</t>
  </si>
  <si>
    <t>LF</t>
  </si>
  <si>
    <t>Removal of hardscape</t>
  </si>
  <si>
    <t>SF</t>
  </si>
  <si>
    <t>Removal of inlets/manholes</t>
  </si>
  <si>
    <t>Ea</t>
  </si>
  <si>
    <t>Removal of pipe</t>
  </si>
  <si>
    <t>Grading</t>
  </si>
  <si>
    <t>CY</t>
  </si>
  <si>
    <t>Curb &amp; gutter</t>
  </si>
  <si>
    <t>Sidewalks &lt; 8' in width</t>
  </si>
  <si>
    <t>Sidewalks &gt; 8' in width</t>
  </si>
  <si>
    <t>Asphalt w/ ABC</t>
  </si>
  <si>
    <t>Porous Pavers</t>
  </si>
  <si>
    <t>ADA Ramps</t>
  </si>
  <si>
    <t>Stormwater Quality and Runoff</t>
  </si>
  <si>
    <t>Is space allowed in the design for detention ponds or rain gardens?</t>
  </si>
  <si>
    <t>Is space allowed in the parking lot for a pond, bioswale, or rain gardens?</t>
  </si>
  <si>
    <t>Building Footprint:</t>
  </si>
  <si>
    <t>Stormceptors</t>
  </si>
  <si>
    <t>Total Cost</t>
  </si>
  <si>
    <t># of utility crossings</t>
  </si>
  <si>
    <t>Surface Restoration?</t>
  </si>
  <si>
    <t>Pipe Type</t>
  </si>
  <si>
    <t>traffic control</t>
  </si>
  <si>
    <t># of manholes</t>
  </si>
  <si>
    <t># of hydrants</t>
  </si>
  <si>
    <t>Production Rate</t>
  </si>
  <si>
    <t>Excavation Cost</t>
  </si>
  <si>
    <t>Install Cost</t>
  </si>
  <si>
    <t>Material Cost</t>
  </si>
  <si>
    <t>Backfill Cost</t>
  </si>
  <si>
    <t>Surface Restoration</t>
  </si>
  <si>
    <t>(yes/no)</t>
  </si>
  <si>
    <t>(RCP/PVC)</t>
  </si>
  <si>
    <t>LF/Day</t>
  </si>
  <si>
    <t>Water/Storm/Sewer</t>
  </si>
  <si>
    <t>size (inches)</t>
  </si>
  <si>
    <t>depth (feet)</t>
  </si>
  <si>
    <t>length (feet)</t>
  </si>
  <si>
    <t>PVC</t>
  </si>
  <si>
    <t>RCP</t>
  </si>
  <si>
    <t>Storm Sewer RCP &gt; 8'</t>
  </si>
  <si>
    <t>Storm Sewer RCP&gt;8'  &amp;&lt;24"</t>
  </si>
  <si>
    <t>Storm Sewer RCP&lt;8'  &amp; &lt;24"</t>
  </si>
  <si>
    <t>Site Utility Costs</t>
  </si>
  <si>
    <t>Date of Estimate</t>
  </si>
  <si>
    <t>Inflation Rate/Year</t>
  </si>
  <si>
    <t>Date of Construction Midpoint:</t>
  </si>
  <si>
    <t>Site Demolition</t>
  </si>
  <si>
    <t>Cost/Unit</t>
  </si>
  <si>
    <t>/lf</t>
  </si>
  <si>
    <t>/sqft</t>
  </si>
  <si>
    <t>/each</t>
  </si>
  <si>
    <t>Civil Utilities</t>
  </si>
  <si>
    <t>Subtotal for Site Demolition</t>
  </si>
  <si>
    <t>Calculation from Site Utilities</t>
  </si>
  <si>
    <t>Pervious Paving for Parking</t>
  </si>
  <si>
    <t>SWQ Parking</t>
  </si>
  <si>
    <t>SWQ Detention Area</t>
  </si>
  <si>
    <t>(From ASSUMPTION tab)</t>
  </si>
  <si>
    <t>Parking Lot Area:</t>
  </si>
  <si>
    <t>(Calculated on SITE CONSTRUCTION tab)</t>
  </si>
  <si>
    <t>Plaza Areas:</t>
  </si>
  <si>
    <t>Total Impervious Site Area</t>
  </si>
  <si>
    <t>Net Impervious Site Area</t>
  </si>
  <si>
    <t>Existing Impervious Site Area</t>
  </si>
  <si>
    <t>Impervious Calculations</t>
  </si>
  <si>
    <t>Estimated other Impervious Areas</t>
  </si>
  <si>
    <t>Estimated Concrete Sidewalks</t>
  </si>
  <si>
    <t>Engineered Stormwater Quality Structures</t>
  </si>
  <si>
    <t>/Ea</t>
  </si>
  <si>
    <t>Subtotal for Stormwater Quality</t>
  </si>
  <si>
    <t>g. Stormwater Quality</t>
  </si>
  <si>
    <t>Stormwater PIF</t>
  </si>
  <si>
    <t>Site Area:</t>
  </si>
  <si>
    <t>Campus Stormwater Plant Investment Fee</t>
  </si>
  <si>
    <t>Net Impervious Area</t>
  </si>
  <si>
    <t>Subtotal for Stormwater Plant Investment Fee</t>
  </si>
  <si>
    <t>Number goes to DETAIL, Line C-3-a</t>
  </si>
  <si>
    <t>Number goes to DETAIL, Line C-3-b</t>
  </si>
  <si>
    <t>Number goes to DETAIL, Line C-3-c</t>
  </si>
  <si>
    <t>Number goes to DETAIL, Line C-3-d</t>
  </si>
  <si>
    <t>LINKED</t>
  </si>
  <si>
    <t>Water Line</t>
  </si>
  <si>
    <t>Irrigation Line</t>
  </si>
  <si>
    <t>Sanitary Sewer Line</t>
  </si>
  <si>
    <t>User Defined</t>
  </si>
  <si>
    <t>Civil Utility Line Types</t>
  </si>
  <si>
    <t>Line</t>
  </si>
  <si>
    <t>Line Type</t>
  </si>
  <si>
    <t>Stormwater Sewer Line</t>
  </si>
  <si>
    <t>Pipe Diameter</t>
  </si>
  <si>
    <t>Civil Utility Pipe Diameter</t>
  </si>
  <si>
    <t>8" or Less</t>
  </si>
  <si>
    <t>8" to 18"</t>
  </si>
  <si>
    <t>18" to 24"</t>
  </si>
  <si>
    <t>24" or Greater</t>
  </si>
  <si>
    <t>Type of Pipe</t>
  </si>
  <si>
    <t>DIP</t>
  </si>
  <si>
    <t>Corrigated Steel</t>
  </si>
  <si>
    <t>#</t>
  </si>
  <si>
    <t>Type</t>
  </si>
  <si>
    <t>Stormwater Syphon</t>
  </si>
  <si>
    <t>Stormwater Ejector</t>
  </si>
  <si>
    <t>Traffic Control</t>
  </si>
  <si>
    <t>Civil Utilities Input Table</t>
  </si>
  <si>
    <t>Diam</t>
  </si>
  <si>
    <t>Material</t>
  </si>
  <si>
    <t>Traffic</t>
  </si>
  <si>
    <t># of Manholes</t>
  </si>
  <si>
    <t># of Utility Crossings</t>
  </si>
  <si>
    <t>Civil Utilities Type of Pipe and Cost</t>
  </si>
  <si>
    <t># of Fire Hydrants</t>
  </si>
  <si>
    <t>Piped Civil Utilities Calculation Input Table</t>
  </si>
  <si>
    <t>Piped Civil Utilities Cost Calculation</t>
  </si>
  <si>
    <t>Production Rate   (LF/Day)</t>
  </si>
  <si>
    <t>Depth (in Feet)</t>
  </si>
  <si>
    <t>Length (in Lineal Feet)</t>
  </si>
  <si>
    <t>Base Installation Cost   ($/LF)</t>
  </si>
  <si>
    <t>Production Rate Factor</t>
  </si>
  <si>
    <t>Base Excavation Cost  ($/LF)</t>
  </si>
  <si>
    <t>Base Backfill Cost  ($/LF)</t>
  </si>
  <si>
    <t>Material Costs  ($/LF)</t>
  </si>
  <si>
    <t>Traffic Control Premium</t>
  </si>
  <si>
    <t>18"</t>
  </si>
  <si>
    <t>24"</t>
  </si>
  <si>
    <t>&gt;24"</t>
  </si>
  <si>
    <t>Subtotal Cost  ($/LF)</t>
  </si>
  <si>
    <t>Total Manhole Costs ($3500/ea)</t>
  </si>
  <si>
    <t>Total Fire Hydrant Costs ($7500/Ea)</t>
  </si>
  <si>
    <t xml:space="preserve">Subtotal Civil Piped Utilities = </t>
  </si>
  <si>
    <t>Civil Piped Utilities Cost by Type of Line</t>
  </si>
  <si>
    <t>Water Line Costs</t>
  </si>
  <si>
    <t>Irrigation Line Costs</t>
  </si>
  <si>
    <t>Sanitary Sewer Line Costs</t>
  </si>
  <si>
    <t>Stormwater Sewer Line Costs</t>
  </si>
  <si>
    <t>Other Utility Line Costs</t>
  </si>
  <si>
    <t xml:space="preserve">Total </t>
  </si>
  <si>
    <t>Type of Line</t>
  </si>
  <si>
    <t>Cost in Current $</t>
  </si>
  <si>
    <t>Cost in Future $</t>
  </si>
  <si>
    <t>i. Chilled Water</t>
  </si>
  <si>
    <t>j. Compressed Air</t>
  </si>
  <si>
    <t>k. Telecommunications</t>
  </si>
  <si>
    <t>l. Temporary Utilities</t>
  </si>
  <si>
    <t>m. Plant Investment Fees (CU-Boulder)</t>
  </si>
  <si>
    <t>n. Plant Investment Fees (City)</t>
  </si>
  <si>
    <t>o. Other (__________)</t>
  </si>
  <si>
    <t>h. Irrigation Main Line</t>
  </si>
  <si>
    <t>Total Cost of Civil Utility Line</t>
  </si>
  <si>
    <t>Electrical Utilities Input Table</t>
  </si>
  <si>
    <t xml:space="preserve">Type </t>
  </si>
  <si>
    <t>kVA</t>
  </si>
  <si>
    <t>Electrical Utilities</t>
  </si>
  <si>
    <t>Version 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</si>
</sst>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409]d\-mmm\-yy;@"/>
    <numFmt numFmtId="165" formatCode="[$-409]mmmm\ d\,\ yyyy;@"/>
    <numFmt numFmtId="166" formatCode="[$$-409]#,##0.00_);\([$$-409]#,##0.00\)"/>
    <numFmt numFmtId="167" formatCode="m/d/yyyy;@"/>
    <numFmt numFmtId="168" formatCode="&quot;$&quot;#,##0.00"/>
    <numFmt numFmtId="169" formatCode="&quot;$&quot;#,##0"/>
    <numFmt numFmtId="170" formatCode="_(* #,##0_);_(* \(#,##0\);_(* &quot;-&quot;??_);_(@_)"/>
  </numFmts>
  <fonts count="54">
    <font>
      <sz val="11"/>
      <color theme="1"/>
      <name val="Calibri"/>
      <family val="2"/>
      <scheme val="minor"/>
    </font>
    <font>
      <sz val="12"/>
      <name val="Arial"/>
      <family val="2"/>
    </font>
    <font>
      <b/>
      <sz val="14"/>
      <name val="Arial"/>
      <family val="2"/>
    </font>
    <font>
      <b/>
      <sz val="12"/>
      <name val="Arial"/>
      <family val="2"/>
    </font>
    <font>
      <sz val="12"/>
      <name val="Arial"/>
      <family val="2"/>
    </font>
    <font>
      <sz val="10"/>
      <name val="Arial"/>
      <family val="2"/>
    </font>
    <font>
      <sz val="9"/>
      <name val="Arial"/>
      <family val="2"/>
    </font>
    <font>
      <b/>
      <i/>
      <sz val="12"/>
      <name val="Arial"/>
      <family val="2"/>
    </font>
    <font>
      <i/>
      <sz val="12"/>
      <name val="Arial"/>
      <family val="2"/>
    </font>
    <font>
      <sz val="8"/>
      <name val="Arial"/>
      <family val="2"/>
    </font>
    <font>
      <sz val="10"/>
      <color indexed="8"/>
      <name val="Arial"/>
      <family val="2"/>
    </font>
    <font>
      <b/>
      <sz val="11"/>
      <color theme="1"/>
      <name val="Calibri"/>
      <family val="2"/>
      <scheme val="minor"/>
    </font>
    <font>
      <sz val="11"/>
      <color theme="1"/>
      <name val="Calibri"/>
      <family val="2"/>
      <scheme val="minor"/>
    </font>
    <font>
      <sz val="10"/>
      <name val="Calibri"/>
      <family val="2"/>
      <scheme val="minor"/>
    </font>
    <font>
      <sz val="11"/>
      <name val="Calibri"/>
      <family val="2"/>
      <scheme val="minor"/>
    </font>
    <font>
      <sz val="9"/>
      <name val="Calibri"/>
      <family val="2"/>
      <scheme val="minor"/>
    </font>
    <font>
      <b/>
      <sz val="14"/>
      <color theme="1"/>
      <name val="Calibri"/>
      <family val="2"/>
      <scheme val="minor"/>
    </font>
    <font>
      <b/>
      <sz val="11"/>
      <color theme="0"/>
      <name val="Calibri"/>
      <family val="2"/>
      <scheme val="minor"/>
    </font>
    <font>
      <b/>
      <sz val="10"/>
      <color theme="1"/>
      <name val="Calibri"/>
      <family val="2"/>
      <scheme val="minor"/>
    </font>
    <font>
      <b/>
      <sz val="10"/>
      <name val="Calibri"/>
      <family val="2"/>
      <scheme val="minor"/>
    </font>
    <font>
      <b/>
      <sz val="10"/>
      <color theme="0"/>
      <name val="Calibri"/>
      <family val="2"/>
      <scheme val="minor"/>
    </font>
    <font>
      <b/>
      <sz val="12"/>
      <color theme="1"/>
      <name val="Calibri"/>
      <family val="2"/>
      <scheme val="minor"/>
    </font>
    <font>
      <b/>
      <i/>
      <sz val="11"/>
      <color theme="1"/>
      <name val="Calibri"/>
      <family val="2"/>
      <scheme val="minor"/>
    </font>
    <font>
      <b/>
      <i/>
      <sz val="11"/>
      <color theme="0"/>
      <name val="Calibri"/>
      <family val="2"/>
      <scheme val="minor"/>
    </font>
    <font>
      <sz val="8"/>
      <color theme="1"/>
      <name val="Calibri"/>
      <family val="2"/>
      <scheme val="minor"/>
    </font>
    <font>
      <sz val="11"/>
      <color theme="0"/>
      <name val="Calibri"/>
      <family val="2"/>
      <scheme val="minor"/>
    </font>
    <font>
      <b/>
      <i/>
      <sz val="11"/>
      <color rgb="FFFF0000"/>
      <name val="Calibri"/>
      <family val="2"/>
      <scheme val="minor"/>
    </font>
    <font>
      <b/>
      <sz val="11"/>
      <name val="Calibri"/>
      <family val="2"/>
      <scheme val="minor"/>
    </font>
    <font>
      <sz val="9"/>
      <color theme="1"/>
      <name val="Calibri"/>
      <family val="2"/>
      <scheme val="minor"/>
    </font>
    <font>
      <b/>
      <sz val="12"/>
      <color theme="0"/>
      <name val="Calibri"/>
      <family val="2"/>
      <scheme val="minor"/>
    </font>
    <font>
      <b/>
      <sz val="8"/>
      <color theme="1"/>
      <name val="Calibri"/>
      <family val="2"/>
      <scheme val="minor"/>
    </font>
    <font>
      <i/>
      <sz val="11"/>
      <color theme="1"/>
      <name val="Calibri"/>
      <family val="2"/>
      <scheme val="minor"/>
    </font>
    <font>
      <i/>
      <sz val="9"/>
      <color theme="1"/>
      <name val="Calibri"/>
      <family val="2"/>
      <scheme val="minor"/>
    </font>
    <font>
      <i/>
      <sz val="11"/>
      <name val="Calibri"/>
      <family val="2"/>
      <scheme val="minor"/>
    </font>
    <font>
      <sz val="10"/>
      <color theme="1"/>
      <name val="Calibri"/>
      <family val="2"/>
      <scheme val="minor"/>
    </font>
    <font>
      <b/>
      <sz val="14"/>
      <color theme="0"/>
      <name val="Calibri"/>
      <family val="2"/>
      <scheme val="minor"/>
    </font>
    <font>
      <b/>
      <sz val="8"/>
      <color rgb="FFFF0000"/>
      <name val="Calibri"/>
      <family val="2"/>
      <scheme val="minor"/>
    </font>
    <font>
      <b/>
      <sz val="11"/>
      <color rgb="FFFF0000"/>
      <name val="Calibri"/>
      <family val="2"/>
      <scheme val="minor"/>
    </font>
    <font>
      <sz val="10"/>
      <name val="Tms Rmn"/>
    </font>
    <font>
      <sz val="10"/>
      <name val="Geneva"/>
      <family val="2"/>
    </font>
    <font>
      <b/>
      <sz val="18"/>
      <name val="Calibri"/>
      <family val="2"/>
      <scheme val="minor"/>
    </font>
    <font>
      <b/>
      <sz val="12"/>
      <name val="Calibri"/>
      <family val="2"/>
      <scheme val="minor"/>
    </font>
    <font>
      <sz val="10"/>
      <color indexed="10"/>
      <name val="Calibri"/>
      <family val="2"/>
      <scheme val="minor"/>
    </font>
    <font>
      <i/>
      <sz val="10"/>
      <name val="Calibri"/>
      <family val="2"/>
      <scheme val="minor"/>
    </font>
    <font>
      <b/>
      <sz val="10"/>
      <color rgb="FFFF0000"/>
      <name val="Calibri"/>
      <family val="2"/>
      <scheme val="minor"/>
    </font>
    <font>
      <sz val="14"/>
      <color theme="1"/>
      <name val="Calibri"/>
      <family val="2"/>
      <scheme val="minor"/>
    </font>
    <font>
      <b/>
      <i/>
      <sz val="14"/>
      <name val="Arial"/>
      <family val="2"/>
    </font>
    <font>
      <i/>
      <sz val="11"/>
      <color rgb="FF00B050"/>
      <name val="Calibri"/>
      <family val="2"/>
      <scheme val="minor"/>
    </font>
    <font>
      <sz val="11"/>
      <color rgb="FF00B050"/>
      <name val="Calibri"/>
      <family val="2"/>
      <scheme val="minor"/>
    </font>
    <font>
      <i/>
      <sz val="8"/>
      <color theme="1"/>
      <name val="Calibri"/>
      <family val="2"/>
      <scheme val="minor"/>
    </font>
    <font>
      <b/>
      <u/>
      <sz val="11"/>
      <color theme="1"/>
      <name val="Calibri"/>
      <family val="2"/>
      <scheme val="minor"/>
    </font>
    <font>
      <sz val="8"/>
      <color rgb="FF000000"/>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9"/>
        <bgColor indexed="8"/>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13"/>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9" tint="-0.499984740745262"/>
        <bgColor indexed="64"/>
      </patternFill>
    </fill>
    <fill>
      <patternFill patternType="solid">
        <fgColor theme="2"/>
        <bgColor indexed="6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medium">
        <color indexed="64"/>
      </left>
      <right style="thick">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s>
  <cellStyleXfs count="11">
    <xf numFmtId="0" fontId="0" fillId="0" borderId="0"/>
    <xf numFmtId="0" fontId="1" fillId="0" borderId="0"/>
    <xf numFmtId="44" fontId="1" fillId="0" borderId="0" applyFont="0" applyFill="0" applyBorder="0" applyAlignment="0" applyProtection="0"/>
    <xf numFmtId="0" fontId="10" fillId="0" borderId="0"/>
    <xf numFmtId="9" fontId="12" fillId="0" borderId="0" applyFont="0" applyFill="0" applyBorder="0" applyAlignment="0" applyProtection="0"/>
    <xf numFmtId="44" fontId="12" fillId="0" borderId="0" applyFont="0" applyFill="0" applyBorder="0" applyAlignment="0" applyProtection="0"/>
    <xf numFmtId="0" fontId="38" fillId="0" borderId="0"/>
    <xf numFmtId="8" fontId="39" fillId="0" borderId="0" applyFont="0" applyFill="0" applyBorder="0" applyAlignment="0" applyProtection="0"/>
    <xf numFmtId="9" fontId="39" fillId="0" borderId="0" applyFont="0" applyFill="0" applyBorder="0" applyAlignment="0" applyProtection="0"/>
    <xf numFmtId="40" fontId="39" fillId="0" borderId="0" applyFont="0" applyFill="0" applyBorder="0" applyAlignment="0" applyProtection="0"/>
    <xf numFmtId="43" fontId="12" fillId="0" borderId="0" applyFont="0" applyFill="0" applyBorder="0" applyAlignment="0" applyProtection="0"/>
  </cellStyleXfs>
  <cellXfs count="1000">
    <xf numFmtId="0" fontId="0" fillId="0" borderId="0" xfId="0"/>
    <xf numFmtId="0" fontId="1" fillId="0" borderId="0" xfId="1"/>
    <xf numFmtId="0" fontId="3" fillId="2" borderId="4" xfId="1" applyFont="1" applyFill="1" applyBorder="1" applyAlignment="1">
      <alignment horizontal="center"/>
    </xf>
    <xf numFmtId="0" fontId="4" fillId="2" borderId="5" xfId="1" quotePrefix="1" applyFont="1" applyFill="1" applyBorder="1" applyAlignment="1">
      <alignment horizontal="right" vertical="center" wrapText="1"/>
    </xf>
    <xf numFmtId="0" fontId="4" fillId="0" borderId="5" xfId="1" applyNumberFormat="1" applyFont="1" applyBorder="1" applyAlignment="1" applyProtection="1">
      <alignment horizontal="left" vertical="center" wrapText="1"/>
      <protection locked="0"/>
    </xf>
    <xf numFmtId="37" fontId="4" fillId="2" borderId="8" xfId="1" applyNumberFormat="1" applyFont="1" applyFill="1" applyBorder="1" applyAlignment="1">
      <alignment horizontal="right" vertical="center" wrapText="1"/>
    </xf>
    <xf numFmtId="37" fontId="5" fillId="0" borderId="9" xfId="1" applyNumberFormat="1" applyFont="1" applyBorder="1" applyAlignment="1" applyProtection="1">
      <alignment horizontal="left" vertical="center" wrapText="1"/>
      <protection locked="0"/>
    </xf>
    <xf numFmtId="0" fontId="4" fillId="2" borderId="8" xfId="1" applyFont="1" applyFill="1" applyBorder="1" applyAlignment="1">
      <alignment horizontal="right" vertical="center" wrapText="1"/>
    </xf>
    <xf numFmtId="37" fontId="1" fillId="0" borderId="8" xfId="1" applyNumberFormat="1" applyBorder="1" applyAlignment="1" applyProtection="1">
      <alignment horizontal="left" vertical="center" wrapText="1"/>
      <protection locked="0"/>
    </xf>
    <xf numFmtId="37" fontId="4" fillId="2" borderId="8" xfId="1" applyNumberFormat="1" applyFont="1" applyFill="1" applyBorder="1" applyAlignment="1">
      <alignment horizontal="right" vertical="center"/>
    </xf>
    <xf numFmtId="164" fontId="1" fillId="0" borderId="9" xfId="1" applyNumberFormat="1" applyFont="1" applyBorder="1" applyAlignment="1" applyProtection="1">
      <alignment horizontal="left" vertical="center"/>
      <protection locked="0"/>
    </xf>
    <xf numFmtId="37" fontId="4" fillId="2" borderId="10" xfId="1" applyNumberFormat="1" applyFont="1" applyFill="1" applyBorder="1" applyAlignment="1">
      <alignment horizontal="right" vertical="center"/>
    </xf>
    <xf numFmtId="0" fontId="3" fillId="2" borderId="12" xfId="1" applyFont="1" applyFill="1" applyBorder="1" applyAlignment="1">
      <alignment horizontal="center"/>
    </xf>
    <xf numFmtId="37" fontId="1" fillId="0" borderId="15" xfId="1" applyNumberFormat="1" applyBorder="1" applyAlignment="1" applyProtection="1">
      <alignment horizontal="left" vertical="center" wrapText="1"/>
      <protection locked="0"/>
    </xf>
    <xf numFmtId="37" fontId="4" fillId="2" borderId="16" xfId="1" applyNumberFormat="1" applyFont="1" applyFill="1" applyBorder="1" applyAlignment="1">
      <alignment horizontal="right" vertical="center"/>
    </xf>
    <xf numFmtId="164" fontId="1" fillId="0" borderId="17" xfId="1" applyNumberFormat="1" applyFont="1" applyBorder="1" applyAlignment="1" applyProtection="1">
      <alignment horizontal="left" vertical="center"/>
      <protection locked="0"/>
    </xf>
    <xf numFmtId="37" fontId="3" fillId="3" borderId="19" xfId="1" applyNumberFormat="1" applyFont="1" applyFill="1" applyBorder="1" applyAlignment="1">
      <alignment horizontal="center" vertical="center" wrapText="1"/>
    </xf>
    <xf numFmtId="0" fontId="7" fillId="4" borderId="21" xfId="1" applyFont="1" applyFill="1" applyBorder="1" applyAlignment="1">
      <alignment horizontal="center" vertical="top"/>
    </xf>
    <xf numFmtId="0" fontId="7" fillId="4" borderId="2" xfId="1" applyFont="1" applyFill="1" applyBorder="1" applyAlignment="1">
      <alignment vertical="top" wrapText="1"/>
    </xf>
    <xf numFmtId="37" fontId="1" fillId="4" borderId="2" xfId="1" applyNumberFormat="1" applyFill="1" applyBorder="1" applyAlignment="1">
      <alignment vertical="top"/>
    </xf>
    <xf numFmtId="37" fontId="3" fillId="4" borderId="2" xfId="1" applyNumberFormat="1" applyFont="1" applyFill="1" applyBorder="1" applyAlignment="1">
      <alignment vertical="top"/>
    </xf>
    <xf numFmtId="37" fontId="1" fillId="4" borderId="3" xfId="1" applyNumberFormat="1" applyFill="1" applyBorder="1" applyAlignment="1">
      <alignment vertical="top"/>
    </xf>
    <xf numFmtId="0" fontId="7" fillId="0" borderId="22" xfId="1" quotePrefix="1" applyFont="1" applyBorder="1" applyAlignment="1">
      <alignment horizontal="center" vertical="top"/>
    </xf>
    <xf numFmtId="0" fontId="1" fillId="0" borderId="23" xfId="1" applyBorder="1" applyAlignment="1">
      <alignment horizontal="left" vertical="top" wrapText="1"/>
    </xf>
    <xf numFmtId="5" fontId="1" fillId="0" borderId="24" xfId="2" applyNumberFormat="1" applyFont="1" applyBorder="1" applyAlignment="1">
      <alignment horizontal="right" vertical="top"/>
    </xf>
    <xf numFmtId="5" fontId="4" fillId="0" borderId="24" xfId="2" applyNumberFormat="1" applyFont="1" applyBorder="1" applyAlignment="1" applyProtection="1">
      <alignment horizontal="right" vertical="top"/>
      <protection locked="0"/>
    </xf>
    <xf numFmtId="5" fontId="3" fillId="0" borderId="24" xfId="2" applyNumberFormat="1" applyFont="1" applyBorder="1" applyAlignment="1" applyProtection="1">
      <alignment horizontal="right" vertical="top"/>
      <protection locked="0"/>
    </xf>
    <xf numFmtId="5" fontId="4" fillId="0" borderId="25" xfId="2" applyNumberFormat="1" applyFont="1" applyBorder="1" applyAlignment="1" applyProtection="1">
      <alignment horizontal="right" vertical="top"/>
      <protection locked="0"/>
    </xf>
    <xf numFmtId="0" fontId="7" fillId="4" borderId="26" xfId="1" applyFont="1" applyFill="1" applyBorder="1" applyAlignment="1">
      <alignment vertical="top" wrapText="1"/>
    </xf>
    <xf numFmtId="5" fontId="1" fillId="4" borderId="27" xfId="1" applyNumberFormat="1" applyFill="1" applyBorder="1" applyAlignment="1">
      <alignment horizontal="right" vertical="top"/>
    </xf>
    <xf numFmtId="5" fontId="3" fillId="4" borderId="27" xfId="1" applyNumberFormat="1" applyFont="1" applyFill="1" applyBorder="1" applyAlignment="1">
      <alignment horizontal="right" vertical="top"/>
    </xf>
    <xf numFmtId="5" fontId="1" fillId="4" borderId="28" xfId="1" applyNumberFormat="1" applyFill="1" applyBorder="1" applyAlignment="1">
      <alignment horizontal="right" vertical="top"/>
    </xf>
    <xf numFmtId="0" fontId="7" fillId="0" borderId="29" xfId="1" quotePrefix="1" applyFont="1" applyBorder="1" applyAlignment="1">
      <alignment horizontal="center" vertical="top"/>
    </xf>
    <xf numFmtId="0" fontId="1" fillId="0" borderId="30" xfId="1" applyBorder="1" applyAlignment="1">
      <alignment horizontal="left" vertical="top" wrapText="1"/>
    </xf>
    <xf numFmtId="5" fontId="1" fillId="0" borderId="5" xfId="2" applyNumberFormat="1" applyFont="1" applyBorder="1" applyAlignment="1">
      <alignment horizontal="right" vertical="top"/>
    </xf>
    <xf numFmtId="5" fontId="1" fillId="0" borderId="5" xfId="2" applyNumberFormat="1" applyFont="1" applyBorder="1" applyAlignment="1" applyProtection="1">
      <alignment horizontal="right" vertical="top"/>
      <protection locked="0"/>
    </xf>
    <xf numFmtId="5" fontId="3" fillId="0" borderId="5" xfId="2" applyNumberFormat="1" applyFont="1" applyBorder="1" applyAlignment="1" applyProtection="1">
      <alignment horizontal="right" vertical="top"/>
      <protection locked="0"/>
    </xf>
    <xf numFmtId="5" fontId="1" fillId="0" borderId="31" xfId="2" applyNumberFormat="1" applyFont="1" applyBorder="1" applyAlignment="1" applyProtection="1">
      <alignment horizontal="right" vertical="top"/>
      <protection locked="0"/>
    </xf>
    <xf numFmtId="0" fontId="7" fillId="0" borderId="32" xfId="1" quotePrefix="1" applyFont="1" applyBorder="1" applyAlignment="1">
      <alignment horizontal="center" vertical="top"/>
    </xf>
    <xf numFmtId="0" fontId="1" fillId="0" borderId="11" xfId="1" applyBorder="1" applyAlignment="1">
      <alignment horizontal="left" vertical="top" wrapText="1"/>
    </xf>
    <xf numFmtId="5" fontId="1" fillId="0" borderId="8" xfId="2" applyNumberFormat="1" applyFont="1" applyBorder="1" applyAlignment="1">
      <alignment horizontal="right" vertical="top"/>
    </xf>
    <xf numFmtId="5" fontId="1" fillId="0" borderId="8" xfId="2" applyNumberFormat="1" applyFont="1" applyBorder="1" applyAlignment="1" applyProtection="1">
      <alignment horizontal="right" vertical="top"/>
      <protection locked="0"/>
    </xf>
    <xf numFmtId="5" fontId="3" fillId="0" borderId="8" xfId="2" applyNumberFormat="1" applyFont="1" applyBorder="1" applyAlignment="1" applyProtection="1">
      <alignment horizontal="right" vertical="top"/>
      <protection locked="0"/>
    </xf>
    <xf numFmtId="5" fontId="1" fillId="0" borderId="9" xfId="2" applyNumberFormat="1" applyFont="1" applyBorder="1" applyAlignment="1" applyProtection="1">
      <alignment horizontal="right" vertical="top"/>
      <protection locked="0"/>
    </xf>
    <xf numFmtId="0" fontId="1" fillId="0" borderId="33" xfId="1" applyBorder="1" applyAlignment="1">
      <alignment horizontal="left" vertical="top" wrapText="1"/>
    </xf>
    <xf numFmtId="5" fontId="3" fillId="0" borderId="34" xfId="2" applyNumberFormat="1" applyFont="1" applyBorder="1" applyAlignment="1" applyProtection="1">
      <alignment horizontal="right" vertical="top"/>
      <protection locked="0"/>
    </xf>
    <xf numFmtId="0" fontId="1" fillId="0" borderId="11" xfId="1" applyBorder="1" applyAlignment="1" applyProtection="1">
      <alignment horizontal="left" vertical="top" wrapText="1"/>
      <protection locked="0"/>
    </xf>
    <xf numFmtId="10" fontId="1" fillId="0" borderId="8" xfId="2" applyNumberFormat="1" applyFont="1" applyBorder="1" applyAlignment="1">
      <alignment horizontal="right" vertical="top"/>
    </xf>
    <xf numFmtId="10" fontId="1" fillId="0" borderId="8" xfId="2" applyNumberFormat="1" applyFont="1" applyBorder="1" applyAlignment="1" applyProtection="1">
      <alignment horizontal="right" vertical="top"/>
      <protection locked="0"/>
    </xf>
    <xf numFmtId="10" fontId="3" fillId="0" borderId="8" xfId="2" applyNumberFormat="1" applyFont="1" applyBorder="1" applyAlignment="1" applyProtection="1">
      <alignment horizontal="right" vertical="top"/>
      <protection locked="0"/>
    </xf>
    <xf numFmtId="10" fontId="1" fillId="0" borderId="9" xfId="2" applyNumberFormat="1" applyFont="1" applyBorder="1" applyAlignment="1" applyProtection="1">
      <alignment horizontal="right" vertical="top"/>
      <protection locked="0"/>
    </xf>
    <xf numFmtId="0" fontId="7" fillId="0" borderId="35" xfId="1" quotePrefix="1" applyFont="1" applyBorder="1" applyAlignment="1">
      <alignment horizontal="center" vertical="top"/>
    </xf>
    <xf numFmtId="0" fontId="1" fillId="0" borderId="36" xfId="1" applyBorder="1" applyAlignment="1">
      <alignment horizontal="left" vertical="top" wrapText="1"/>
    </xf>
    <xf numFmtId="5" fontId="1" fillId="0" borderId="37" xfId="2" applyNumberFormat="1" applyFont="1" applyBorder="1" applyAlignment="1">
      <alignment horizontal="right" vertical="top"/>
    </xf>
    <xf numFmtId="5" fontId="1" fillId="0" borderId="37" xfId="2" applyNumberFormat="1" applyFont="1" applyBorder="1" applyAlignment="1" applyProtection="1">
      <alignment horizontal="right" vertical="top"/>
      <protection locked="0"/>
    </xf>
    <xf numFmtId="5" fontId="3" fillId="0" borderId="37" xfId="2" applyNumberFormat="1" applyFont="1" applyBorder="1" applyAlignment="1" applyProtection="1">
      <alignment horizontal="right" vertical="top"/>
      <protection locked="0"/>
    </xf>
    <xf numFmtId="5" fontId="1" fillId="0" borderId="38" xfId="2" applyNumberFormat="1" applyFont="1" applyBorder="1" applyAlignment="1" applyProtection="1">
      <alignment horizontal="right" vertical="top"/>
      <protection locked="0"/>
    </xf>
    <xf numFmtId="0" fontId="7" fillId="0" borderId="39" xfId="1" quotePrefix="1" applyFont="1" applyBorder="1" applyAlignment="1">
      <alignment horizontal="center" vertical="top"/>
    </xf>
    <xf numFmtId="0" fontId="8" fillId="0" borderId="40" xfId="1" applyFont="1" applyBorder="1" applyAlignment="1" applyProtection="1">
      <alignment horizontal="left" vertical="top" wrapText="1"/>
      <protection locked="0"/>
    </xf>
    <xf numFmtId="5" fontId="4" fillId="0" borderId="41" xfId="2" applyNumberFormat="1" applyFont="1" applyBorder="1" applyAlignment="1">
      <alignment horizontal="right" vertical="top"/>
    </xf>
    <xf numFmtId="5" fontId="4" fillId="0" borderId="42" xfId="2" applyNumberFormat="1" applyFont="1" applyBorder="1" applyAlignment="1">
      <alignment horizontal="right" vertical="top"/>
    </xf>
    <xf numFmtId="5" fontId="3" fillId="4" borderId="26" xfId="2" applyNumberFormat="1" applyFont="1" applyFill="1" applyBorder="1" applyAlignment="1">
      <alignment horizontal="right" vertical="top"/>
    </xf>
    <xf numFmtId="5" fontId="1" fillId="4" borderId="26" xfId="2" applyNumberFormat="1" applyFont="1" applyFill="1" applyBorder="1" applyAlignment="1">
      <alignment horizontal="right" vertical="top"/>
    </xf>
    <xf numFmtId="5" fontId="1" fillId="4" borderId="43" xfId="2" applyNumberFormat="1" applyFont="1" applyFill="1" applyBorder="1" applyAlignment="1">
      <alignment horizontal="right" vertical="top"/>
    </xf>
    <xf numFmtId="0" fontId="3" fillId="0" borderId="32" xfId="1" applyFont="1" applyBorder="1" applyAlignment="1">
      <alignment horizontal="center" vertical="top"/>
    </xf>
    <xf numFmtId="0" fontId="4" fillId="0" borderId="11" xfId="1" applyFont="1" applyBorder="1" applyAlignment="1">
      <alignment horizontal="left" vertical="top" wrapText="1"/>
    </xf>
    <xf numFmtId="0" fontId="1" fillId="0" borderId="21" xfId="1" applyBorder="1" applyAlignment="1" applyProtection="1">
      <alignment horizontal="left" vertical="top" wrapText="1"/>
      <protection locked="0"/>
    </xf>
    <xf numFmtId="5" fontId="1" fillId="5" borderId="10" xfId="2" applyNumberFormat="1" applyFont="1" applyFill="1" applyBorder="1" applyAlignment="1" applyProtection="1">
      <alignment horizontal="right" vertical="top"/>
    </xf>
    <xf numFmtId="5" fontId="1" fillId="5" borderId="44" xfId="2" applyNumberFormat="1" applyFont="1" applyFill="1" applyBorder="1" applyAlignment="1" applyProtection="1">
      <alignment horizontal="right" vertical="top"/>
    </xf>
    <xf numFmtId="5" fontId="3" fillId="5" borderId="44" xfId="2" applyNumberFormat="1" applyFont="1" applyFill="1" applyBorder="1" applyAlignment="1" applyProtection="1">
      <alignment horizontal="right" vertical="top"/>
    </xf>
    <xf numFmtId="5" fontId="1" fillId="5" borderId="45" xfId="2" applyNumberFormat="1" applyFont="1" applyFill="1" applyBorder="1" applyAlignment="1" applyProtection="1">
      <alignment horizontal="right" vertical="top"/>
    </xf>
    <xf numFmtId="0" fontId="4" fillId="0" borderId="8" xfId="1" applyFont="1" applyBorder="1" applyAlignment="1" applyProtection="1">
      <alignment horizontal="left" vertical="top" wrapText="1"/>
      <protection locked="0"/>
    </xf>
    <xf numFmtId="0" fontId="1" fillId="0" borderId="33" xfId="1" applyBorder="1" applyAlignment="1" applyProtection="1">
      <alignment horizontal="left" vertical="top" wrapText="1"/>
      <protection locked="0"/>
    </xf>
    <xf numFmtId="5" fontId="3" fillId="0" borderId="8" xfId="2" applyNumberFormat="1" applyFont="1" applyBorder="1" applyAlignment="1">
      <alignment horizontal="right" vertical="top"/>
    </xf>
    <xf numFmtId="5" fontId="1" fillId="0" borderId="9" xfId="2" applyNumberFormat="1" applyFont="1" applyBorder="1" applyAlignment="1">
      <alignment horizontal="right" vertical="top"/>
    </xf>
    <xf numFmtId="0" fontId="1" fillId="0" borderId="47" xfId="1" applyBorder="1" applyAlignment="1" applyProtection="1">
      <alignment horizontal="left" vertical="top" wrapText="1"/>
      <protection locked="0"/>
    </xf>
    <xf numFmtId="10" fontId="1" fillId="0" borderId="37" xfId="2" applyNumberFormat="1" applyFont="1" applyBorder="1" applyAlignment="1">
      <alignment horizontal="right" vertical="top"/>
    </xf>
    <xf numFmtId="10" fontId="1" fillId="0" borderId="37" xfId="2" applyNumberFormat="1" applyFont="1" applyBorder="1" applyAlignment="1" applyProtection="1">
      <alignment horizontal="right" vertical="top"/>
      <protection locked="0"/>
    </xf>
    <xf numFmtId="10" fontId="3" fillId="0" borderId="37" xfId="2" applyNumberFormat="1" applyFont="1" applyBorder="1" applyAlignment="1" applyProtection="1">
      <alignment horizontal="right" vertical="top"/>
      <protection locked="0"/>
    </xf>
    <xf numFmtId="10" fontId="1" fillId="0" borderId="38" xfId="2" applyNumberFormat="1" applyFont="1" applyBorder="1" applyAlignment="1" applyProtection="1">
      <alignment horizontal="right" vertical="top"/>
      <protection locked="0"/>
    </xf>
    <xf numFmtId="0" fontId="8" fillId="0" borderId="40" xfId="1" applyFont="1" applyBorder="1" applyAlignment="1">
      <alignment horizontal="left" vertical="top" wrapText="1"/>
    </xf>
    <xf numFmtId="5" fontId="3" fillId="4" borderId="2" xfId="2" applyNumberFormat="1" applyFont="1" applyFill="1" applyBorder="1" applyAlignment="1">
      <alignment horizontal="right" vertical="top"/>
    </xf>
    <xf numFmtId="5" fontId="1" fillId="4" borderId="2" xfId="2" applyNumberFormat="1" applyFont="1" applyFill="1" applyBorder="1" applyAlignment="1">
      <alignment horizontal="right" vertical="top"/>
    </xf>
    <xf numFmtId="5" fontId="1" fillId="4" borderId="3" xfId="2" applyNumberFormat="1" applyFont="1" applyFill="1" applyBorder="1" applyAlignment="1">
      <alignment horizontal="right" vertical="top"/>
    </xf>
    <xf numFmtId="5" fontId="1" fillId="0" borderId="34" xfId="2" applyNumberFormat="1" applyFont="1" applyBorder="1" applyAlignment="1" applyProtection="1">
      <alignment horizontal="right" vertical="top"/>
      <protection locked="0"/>
    </xf>
    <xf numFmtId="5" fontId="1" fillId="0" borderId="48" xfId="2" applyNumberFormat="1" applyFont="1" applyBorder="1" applyAlignment="1" applyProtection="1">
      <alignment horizontal="right" vertical="top"/>
      <protection locked="0"/>
    </xf>
    <xf numFmtId="0" fontId="7" fillId="0" borderId="49" xfId="1" quotePrefix="1" applyFont="1" applyBorder="1" applyAlignment="1">
      <alignment horizontal="center" vertical="top"/>
    </xf>
    <xf numFmtId="0" fontId="1" fillId="0" borderId="50" xfId="1" applyBorder="1" applyAlignment="1">
      <alignment horizontal="left" vertical="top" wrapText="1"/>
    </xf>
    <xf numFmtId="0" fontId="1" fillId="0" borderId="8" xfId="1" applyBorder="1" applyAlignment="1" applyProtection="1">
      <alignment horizontal="left" vertical="top" wrapText="1"/>
      <protection locked="0"/>
    </xf>
    <xf numFmtId="0" fontId="7" fillId="0" borderId="51" xfId="1" quotePrefix="1" applyFont="1" applyBorder="1" applyAlignment="1">
      <alignment horizontal="center" vertical="top"/>
    </xf>
    <xf numFmtId="0" fontId="1" fillId="0" borderId="24" xfId="1" applyBorder="1" applyAlignment="1" applyProtection="1">
      <alignment horizontal="left" vertical="top" wrapText="1"/>
      <protection locked="0"/>
    </xf>
    <xf numFmtId="0" fontId="7" fillId="0" borderId="52" xfId="1" quotePrefix="1" applyFont="1" applyBorder="1" applyAlignment="1">
      <alignment horizontal="center" vertical="top"/>
    </xf>
    <xf numFmtId="0" fontId="8" fillId="0" borderId="53" xfId="1" applyFont="1" applyBorder="1" applyAlignment="1">
      <alignment horizontal="left" vertical="top" wrapText="1"/>
    </xf>
    <xf numFmtId="5" fontId="1" fillId="0" borderId="54" xfId="2" applyNumberFormat="1" applyFont="1" applyBorder="1" applyAlignment="1">
      <alignment horizontal="right" vertical="top"/>
    </xf>
    <xf numFmtId="5" fontId="1" fillId="0" borderId="54" xfId="2" applyNumberFormat="1" applyFont="1" applyBorder="1" applyAlignment="1" applyProtection="1">
      <alignment horizontal="right" vertical="top"/>
      <protection locked="0"/>
    </xf>
    <xf numFmtId="5" fontId="3" fillId="0" borderId="54" xfId="2" applyNumberFormat="1" applyFont="1" applyBorder="1" applyAlignment="1" applyProtection="1">
      <alignment horizontal="right" vertical="top"/>
      <protection locked="0"/>
    </xf>
    <xf numFmtId="5" fontId="1" fillId="0" borderId="55" xfId="2" applyNumberFormat="1" applyFont="1" applyBorder="1" applyAlignment="1" applyProtection="1">
      <alignment horizontal="right" vertical="top"/>
      <protection locked="0"/>
    </xf>
    <xf numFmtId="0" fontId="3" fillId="0" borderId="18" xfId="1" quotePrefix="1" applyFont="1" applyBorder="1" applyAlignment="1">
      <alignment horizontal="left" vertical="top" wrapText="1"/>
    </xf>
    <xf numFmtId="5" fontId="1" fillId="0" borderId="2" xfId="2" applyNumberFormat="1" applyFont="1" applyBorder="1" applyAlignment="1">
      <alignment horizontal="right" vertical="top"/>
    </xf>
    <xf numFmtId="5" fontId="3" fillId="0" borderId="2" xfId="2" applyNumberFormat="1" applyFont="1" applyBorder="1" applyAlignment="1">
      <alignment horizontal="right" vertical="top"/>
    </xf>
    <xf numFmtId="5" fontId="1" fillId="0" borderId="3" xfId="2" applyNumberFormat="1" applyFont="1" applyBorder="1" applyAlignment="1">
      <alignment horizontal="right" vertical="top"/>
    </xf>
    <xf numFmtId="0" fontId="1" fillId="0" borderId="11" xfId="1" quotePrefix="1" applyBorder="1" applyAlignment="1">
      <alignment horizontal="left" vertical="top" wrapText="1"/>
    </xf>
    <xf numFmtId="0" fontId="1" fillId="0" borderId="47" xfId="1" quotePrefix="1" applyBorder="1" applyAlignment="1">
      <alignment horizontal="left" vertical="top" wrapText="1"/>
    </xf>
    <xf numFmtId="0" fontId="8" fillId="0" borderId="50" xfId="1" applyFont="1" applyBorder="1" applyAlignment="1">
      <alignment horizontal="left" vertical="top" wrapText="1"/>
    </xf>
    <xf numFmtId="5" fontId="1" fillId="0" borderId="15" xfId="2" applyNumberFormat="1" applyFont="1" applyBorder="1" applyAlignment="1">
      <alignment horizontal="right" vertical="top"/>
    </xf>
    <xf numFmtId="5" fontId="1" fillId="0" borderId="15" xfId="2" applyNumberFormat="1" applyFont="1" applyBorder="1" applyAlignment="1" applyProtection="1">
      <alignment horizontal="right" vertical="top"/>
      <protection locked="0"/>
    </xf>
    <xf numFmtId="5" fontId="3" fillId="0" borderId="15" xfId="2" applyNumberFormat="1" applyFont="1" applyBorder="1" applyAlignment="1" applyProtection="1">
      <alignment horizontal="right" vertical="top"/>
      <protection locked="0"/>
    </xf>
    <xf numFmtId="5" fontId="1" fillId="0" borderId="17" xfId="2" applyNumberFormat="1" applyFont="1" applyBorder="1" applyAlignment="1" applyProtection="1">
      <alignment horizontal="right" vertical="top"/>
      <protection locked="0"/>
    </xf>
    <xf numFmtId="5" fontId="3" fillId="0" borderId="19" xfId="2" applyNumberFormat="1" applyFont="1" applyBorder="1" applyAlignment="1">
      <alignment horizontal="right" vertical="top"/>
    </xf>
    <xf numFmtId="5" fontId="3" fillId="0" borderId="20" xfId="2" applyNumberFormat="1" applyFont="1" applyBorder="1" applyAlignment="1">
      <alignment horizontal="right" vertical="top"/>
    </xf>
    <xf numFmtId="0" fontId="1" fillId="0" borderId="11" xfId="1" applyBorder="1" applyAlignment="1">
      <alignment horizontal="right" vertical="top"/>
    </xf>
    <xf numFmtId="0" fontId="1" fillId="0" borderId="11" xfId="1" applyBorder="1" applyAlignment="1">
      <alignment horizontal="right" vertical="top" wrapText="1"/>
    </xf>
    <xf numFmtId="0" fontId="3" fillId="0" borderId="56" xfId="1" applyFont="1" applyBorder="1" applyAlignment="1">
      <alignment horizontal="center" vertical="top"/>
    </xf>
    <xf numFmtId="0" fontId="1" fillId="0" borderId="14" xfId="1" applyBorder="1" applyAlignment="1">
      <alignment horizontal="right" vertical="top" wrapText="1"/>
    </xf>
    <xf numFmtId="5" fontId="1" fillId="0" borderId="57" xfId="2" applyNumberFormat="1" applyFont="1" applyBorder="1" applyAlignment="1">
      <alignment horizontal="right" vertical="top"/>
    </xf>
    <xf numFmtId="5" fontId="1" fillId="0" borderId="57" xfId="2" applyNumberFormat="1" applyFont="1" applyBorder="1" applyAlignment="1" applyProtection="1">
      <alignment horizontal="right" vertical="top"/>
      <protection locked="0"/>
    </xf>
    <xf numFmtId="5" fontId="3" fillId="0" borderId="57" xfId="2" applyNumberFormat="1" applyFont="1" applyBorder="1" applyAlignment="1" applyProtection="1">
      <alignment horizontal="right" vertical="top"/>
      <protection locked="0"/>
    </xf>
    <xf numFmtId="5" fontId="1" fillId="0" borderId="58" xfId="2" applyNumberFormat="1" applyFont="1" applyBorder="1" applyAlignment="1" applyProtection="1">
      <alignment horizontal="right" vertical="top"/>
      <protection locked="0"/>
    </xf>
    <xf numFmtId="0" fontId="3" fillId="6" borderId="0" xfId="1" applyFont="1" applyFill="1" applyBorder="1" applyAlignment="1">
      <alignment horizontal="center"/>
    </xf>
    <xf numFmtId="0" fontId="1" fillId="6" borderId="0" xfId="1" applyFill="1" applyAlignment="1">
      <alignment wrapText="1"/>
    </xf>
    <xf numFmtId="5" fontId="9" fillId="6" borderId="0" xfId="1" applyNumberFormat="1" applyFont="1" applyFill="1" applyBorder="1"/>
    <xf numFmtId="37" fontId="1" fillId="6" borderId="0" xfId="1" applyNumberFormat="1" applyFill="1"/>
    <xf numFmtId="37" fontId="1" fillId="6" borderId="0" xfId="1" applyNumberFormat="1" applyFill="1" applyBorder="1"/>
    <xf numFmtId="0" fontId="10" fillId="7" borderId="59" xfId="3" applyFont="1" applyFill="1" applyBorder="1" applyAlignment="1" applyProtection="1">
      <alignment horizontal="left" wrapText="1"/>
      <protection hidden="1"/>
    </xf>
    <xf numFmtId="0" fontId="10" fillId="7" borderId="59" xfId="3" applyFont="1" applyFill="1" applyBorder="1" applyAlignment="1">
      <alignment horizontal="left" wrapText="1"/>
    </xf>
    <xf numFmtId="0" fontId="3" fillId="0" borderId="8" xfId="1" applyFont="1" applyBorder="1" applyAlignment="1">
      <alignment horizontal="center"/>
    </xf>
    <xf numFmtId="37" fontId="1" fillId="0" borderId="0" xfId="1" applyNumberFormat="1"/>
    <xf numFmtId="0" fontId="3" fillId="4" borderId="21" xfId="1" applyFont="1" applyFill="1" applyBorder="1" applyAlignment="1">
      <alignment horizontal="center" vertical="center"/>
    </xf>
    <xf numFmtId="0" fontId="3" fillId="0" borderId="22" xfId="1" quotePrefix="1" applyFont="1" applyBorder="1" applyAlignment="1">
      <alignment horizontal="center" vertical="top"/>
    </xf>
    <xf numFmtId="0" fontId="3" fillId="0" borderId="29" xfId="1" quotePrefix="1" applyFont="1" applyBorder="1" applyAlignment="1">
      <alignment horizontal="center" vertical="top"/>
    </xf>
    <xf numFmtId="0" fontId="3" fillId="0" borderId="32" xfId="1" quotePrefix="1" applyFont="1" applyBorder="1" applyAlignment="1">
      <alignment horizontal="center" vertical="top"/>
    </xf>
    <xf numFmtId="0" fontId="3" fillId="0" borderId="39" xfId="1" quotePrefix="1" applyFont="1" applyBorder="1" applyAlignment="1">
      <alignment horizontal="center" vertical="top"/>
    </xf>
    <xf numFmtId="0" fontId="3" fillId="0" borderId="49" xfId="1" quotePrefix="1" applyFont="1" applyBorder="1" applyAlignment="1">
      <alignment horizontal="center" vertical="top"/>
    </xf>
    <xf numFmtId="0" fontId="3" fillId="0" borderId="35" xfId="1" quotePrefix="1" applyFont="1" applyBorder="1" applyAlignment="1">
      <alignment horizontal="center" vertical="top"/>
    </xf>
    <xf numFmtId="0" fontId="3" fillId="0" borderId="60" xfId="1" applyFont="1" applyBorder="1" applyAlignment="1" applyProtection="1">
      <alignment horizontal="left" vertical="top" wrapText="1"/>
      <protection locked="0"/>
    </xf>
    <xf numFmtId="0" fontId="4" fillId="0" borderId="0" xfId="1" applyFont="1"/>
    <xf numFmtId="0" fontId="0" fillId="0" borderId="61" xfId="0" applyBorder="1"/>
    <xf numFmtId="0" fontId="0" fillId="0" borderId="0" xfId="0" applyBorder="1"/>
    <xf numFmtId="0" fontId="0" fillId="0" borderId="50" xfId="0" applyBorder="1"/>
    <xf numFmtId="0" fontId="0" fillId="0" borderId="62" xfId="0" applyBorder="1"/>
    <xf numFmtId="0" fontId="0" fillId="0" borderId="63" xfId="0" applyBorder="1"/>
    <xf numFmtId="0" fontId="0" fillId="0" borderId="30" xfId="0" applyBorder="1"/>
    <xf numFmtId="0" fontId="13" fillId="0" borderId="0" xfId="0" applyFont="1"/>
    <xf numFmtId="0" fontId="14" fillId="0" borderId="61" xfId="0" applyFont="1" applyBorder="1"/>
    <xf numFmtId="0" fontId="14" fillId="0" borderId="0" xfId="0" applyFont="1" applyBorder="1"/>
    <xf numFmtId="2" fontId="14" fillId="0" borderId="0" xfId="0" applyNumberFormat="1" applyFont="1" applyBorder="1"/>
    <xf numFmtId="0" fontId="13" fillId="0" borderId="62" xfId="0" applyFont="1" applyBorder="1"/>
    <xf numFmtId="0" fontId="13" fillId="0" borderId="63" xfId="0" applyFont="1" applyBorder="1"/>
    <xf numFmtId="0" fontId="0" fillId="0" borderId="0" xfId="0" applyFont="1"/>
    <xf numFmtId="10" fontId="14" fillId="0" borderId="0" xfId="4" applyNumberFormat="1" applyFont="1" applyBorder="1"/>
    <xf numFmtId="0" fontId="15" fillId="0" borderId="0" xfId="0" applyFont="1"/>
    <xf numFmtId="0" fontId="0" fillId="0" borderId="50" xfId="0" applyFont="1" applyBorder="1"/>
    <xf numFmtId="0" fontId="14" fillId="0" borderId="63" xfId="0" applyFont="1" applyBorder="1"/>
    <xf numFmtId="0" fontId="0" fillId="0" borderId="30" xfId="0" applyFont="1" applyBorder="1"/>
    <xf numFmtId="0" fontId="14" fillId="0" borderId="62" xfId="0" applyFont="1" applyFill="1" applyBorder="1"/>
    <xf numFmtId="0" fontId="0" fillId="9" borderId="8" xfId="0" applyFill="1" applyBorder="1" applyProtection="1">
      <protection locked="0"/>
    </xf>
    <xf numFmtId="0" fontId="0" fillId="9" borderId="5" xfId="0" applyFill="1" applyBorder="1" applyProtection="1">
      <protection locked="0"/>
    </xf>
    <xf numFmtId="0" fontId="16" fillId="0" borderId="0" xfId="0" applyFont="1"/>
    <xf numFmtId="0" fontId="0" fillId="0" borderId="4" xfId="0" applyBorder="1"/>
    <xf numFmtId="0" fontId="0" fillId="0" borderId="68" xfId="0" applyBorder="1"/>
    <xf numFmtId="0" fontId="0" fillId="0" borderId="26" xfId="0" applyBorder="1"/>
    <xf numFmtId="0" fontId="0" fillId="0" borderId="43" xfId="0" applyBorder="1"/>
    <xf numFmtId="0" fontId="0" fillId="11" borderId="8" xfId="0" applyFill="1" applyBorder="1" applyProtection="1">
      <protection locked="0"/>
    </xf>
    <xf numFmtId="0" fontId="0" fillId="11" borderId="5" xfId="0" applyFill="1" applyBorder="1" applyProtection="1">
      <protection locked="0"/>
    </xf>
    <xf numFmtId="0" fontId="19" fillId="0" borderId="8" xfId="0" applyFont="1" applyBorder="1" applyAlignment="1">
      <alignment horizontal="left" vertical="center" wrapText="1"/>
    </xf>
    <xf numFmtId="0" fontId="11" fillId="0" borderId="8" xfId="0" applyFont="1" applyBorder="1"/>
    <xf numFmtId="0" fontId="0" fillId="0" borderId="8" xfId="0" applyBorder="1"/>
    <xf numFmtId="0" fontId="19" fillId="0" borderId="9" xfId="0" applyFont="1" applyBorder="1" applyAlignment="1">
      <alignment horizontal="left" vertical="center" wrapText="1"/>
    </xf>
    <xf numFmtId="0" fontId="13" fillId="0" borderId="72" xfId="0" applyFont="1" applyBorder="1"/>
    <xf numFmtId="0" fontId="13" fillId="0" borderId="73" xfId="0" applyFont="1" applyFill="1" applyBorder="1"/>
    <xf numFmtId="0" fontId="0" fillId="11" borderId="57" xfId="0" applyFill="1" applyBorder="1" applyProtection="1">
      <protection locked="0"/>
    </xf>
    <xf numFmtId="0" fontId="0" fillId="0" borderId="57" xfId="0" applyBorder="1"/>
    <xf numFmtId="0" fontId="17" fillId="10" borderId="0" xfId="0" applyFont="1" applyFill="1"/>
    <xf numFmtId="0" fontId="20" fillId="10" borderId="12" xfId="0" applyFont="1" applyFill="1" applyBorder="1"/>
    <xf numFmtId="0" fontId="0" fillId="0" borderId="0" xfId="0" applyAlignment="1">
      <alignment wrapText="1"/>
    </xf>
    <xf numFmtId="10" fontId="0" fillId="0" borderId="0" xfId="0" applyNumberFormat="1"/>
    <xf numFmtId="2" fontId="0" fillId="11" borderId="8" xfId="0" applyNumberFormat="1" applyFill="1" applyBorder="1" applyProtection="1">
      <protection locked="0"/>
    </xf>
    <xf numFmtId="0" fontId="24" fillId="9" borderId="8" xfId="0" applyFont="1" applyFill="1" applyBorder="1"/>
    <xf numFmtId="0" fontId="24" fillId="9" borderId="72" xfId="0" applyFont="1" applyFill="1" applyBorder="1"/>
    <xf numFmtId="0" fontId="24" fillId="9" borderId="9" xfId="0" applyFont="1" applyFill="1" applyBorder="1"/>
    <xf numFmtId="166" fontId="0" fillId="11" borderId="72" xfId="5" applyNumberFormat="1" applyFont="1" applyFill="1" applyBorder="1" applyProtection="1">
      <protection locked="0"/>
    </xf>
    <xf numFmtId="166" fontId="0" fillId="9" borderId="9" xfId="0" applyNumberFormat="1" applyFill="1" applyBorder="1"/>
    <xf numFmtId="7" fontId="0" fillId="11" borderId="72" xfId="5" applyNumberFormat="1" applyFont="1" applyFill="1" applyBorder="1"/>
    <xf numFmtId="7" fontId="0" fillId="11" borderId="73" xfId="5" applyNumberFormat="1" applyFont="1" applyFill="1" applyBorder="1"/>
    <xf numFmtId="2" fontId="0" fillId="11" borderId="57" xfId="0" applyNumberFormat="1" applyFill="1" applyBorder="1" applyProtection="1">
      <protection locked="0"/>
    </xf>
    <xf numFmtId="166" fontId="0" fillId="9" borderId="58" xfId="0" applyNumberFormat="1" applyFill="1" applyBorder="1"/>
    <xf numFmtId="0" fontId="0" fillId="9" borderId="4" xfId="0" applyFill="1" applyBorder="1"/>
    <xf numFmtId="0" fontId="0" fillId="9" borderId="0" xfId="0" applyFill="1" applyBorder="1"/>
    <xf numFmtId="0" fontId="0" fillId="9" borderId="74" xfId="0" applyFill="1" applyBorder="1"/>
    <xf numFmtId="0" fontId="11" fillId="0" borderId="0" xfId="0" applyFont="1"/>
    <xf numFmtId="0" fontId="0" fillId="12" borderId="44" xfId="0" applyFill="1" applyBorder="1"/>
    <xf numFmtId="0" fontId="11" fillId="13" borderId="70" xfId="0" applyFont="1" applyFill="1" applyBorder="1" applyAlignment="1">
      <alignment horizontal="center" vertical="center" wrapText="1"/>
    </xf>
    <xf numFmtId="0" fontId="11" fillId="13" borderId="71" xfId="0" applyFont="1" applyFill="1" applyBorder="1" applyAlignment="1">
      <alignment horizontal="center" vertical="center" wrapText="1"/>
    </xf>
    <xf numFmtId="0" fontId="22" fillId="12" borderId="78" xfId="0" applyFont="1" applyFill="1" applyBorder="1"/>
    <xf numFmtId="0" fontId="0" fillId="12" borderId="45" xfId="0" applyFill="1" applyBorder="1"/>
    <xf numFmtId="167" fontId="0" fillId="11" borderId="8" xfId="0" applyNumberFormat="1" applyFill="1" applyBorder="1" applyProtection="1">
      <protection locked="0"/>
    </xf>
    <xf numFmtId="0" fontId="23" fillId="10" borderId="79" xfId="0" applyFont="1" applyFill="1" applyBorder="1"/>
    <xf numFmtId="0" fontId="23" fillId="10" borderId="80" xfId="0" applyFont="1" applyFill="1" applyBorder="1"/>
    <xf numFmtId="0" fontId="0" fillId="10" borderId="0" xfId="0" applyFill="1"/>
    <xf numFmtId="0" fontId="25" fillId="0" borderId="0" xfId="0" applyFont="1"/>
    <xf numFmtId="0" fontId="25" fillId="0" borderId="0" xfId="0" applyFont="1" applyFill="1" applyBorder="1"/>
    <xf numFmtId="0" fontId="0" fillId="0" borderId="72" xfId="0" applyBorder="1"/>
    <xf numFmtId="0" fontId="0" fillId="0" borderId="36" xfId="0" applyBorder="1"/>
    <xf numFmtId="0" fontId="0" fillId="0" borderId="85" xfId="0" applyBorder="1"/>
    <xf numFmtId="0" fontId="23" fillId="0" borderId="44" xfId="0" applyFont="1" applyFill="1" applyBorder="1" applyAlignment="1">
      <alignment horizontal="right"/>
    </xf>
    <xf numFmtId="0" fontId="0" fillId="12" borderId="78" xfId="0" applyFill="1" applyBorder="1"/>
    <xf numFmtId="0" fontId="17" fillId="10" borderId="68" xfId="0" applyFont="1" applyFill="1" applyBorder="1"/>
    <xf numFmtId="0" fontId="17" fillId="10" borderId="26" xfId="0" applyFont="1" applyFill="1" applyBorder="1"/>
    <xf numFmtId="7" fontId="14" fillId="0" borderId="0" xfId="5" applyNumberFormat="1" applyFont="1" applyBorder="1"/>
    <xf numFmtId="7" fontId="0" fillId="0" borderId="0" xfId="5" applyNumberFormat="1" applyFont="1" applyBorder="1"/>
    <xf numFmtId="0" fontId="23" fillId="10" borderId="4" xfId="0" applyFont="1" applyFill="1" applyBorder="1"/>
    <xf numFmtId="0" fontId="23" fillId="10" borderId="0" xfId="0" applyFont="1" applyFill="1" applyBorder="1"/>
    <xf numFmtId="0" fontId="23" fillId="0" borderId="4" xfId="0" applyFont="1" applyFill="1" applyBorder="1"/>
    <xf numFmtId="0" fontId="23" fillId="0" borderId="0" xfId="0" applyFont="1" applyFill="1" applyBorder="1"/>
    <xf numFmtId="0" fontId="23" fillId="0" borderId="45" xfId="0" applyFont="1" applyFill="1" applyBorder="1" applyAlignment="1">
      <alignment horizontal="right"/>
    </xf>
    <xf numFmtId="0" fontId="29" fillId="10" borderId="75" xfId="0" applyFont="1" applyFill="1" applyBorder="1"/>
    <xf numFmtId="0" fontId="25" fillId="10" borderId="76" xfId="0" applyFont="1" applyFill="1" applyBorder="1"/>
    <xf numFmtId="0" fontId="0" fillId="0" borderId="5" xfId="0" applyFill="1" applyBorder="1" applyProtection="1"/>
    <xf numFmtId="0" fontId="0" fillId="0" borderId="8" xfId="0" applyFill="1" applyBorder="1" applyProtection="1"/>
    <xf numFmtId="0" fontId="0" fillId="0" borderId="0" xfId="0" applyProtection="1">
      <protection locked="0"/>
    </xf>
    <xf numFmtId="0" fontId="11" fillId="12" borderId="8" xfId="0" applyFont="1" applyFill="1" applyBorder="1" applyAlignment="1">
      <alignment horizontal="center" wrapText="1"/>
    </xf>
    <xf numFmtId="0" fontId="11" fillId="12" borderId="44" xfId="0" applyFont="1" applyFill="1" applyBorder="1"/>
    <xf numFmtId="0" fontId="11" fillId="12" borderId="8" xfId="0" applyFont="1" applyFill="1" applyBorder="1" applyAlignment="1">
      <alignment horizontal="center" vertical="center"/>
    </xf>
    <xf numFmtId="0" fontId="11" fillId="12" borderId="45" xfId="0" applyFont="1" applyFill="1" applyBorder="1" applyAlignment="1">
      <alignment horizontal="center" wrapText="1"/>
    </xf>
    <xf numFmtId="9" fontId="0" fillId="11" borderId="31" xfId="4" applyFont="1" applyFill="1" applyBorder="1" applyProtection="1">
      <protection locked="0"/>
    </xf>
    <xf numFmtId="9" fontId="0" fillId="11" borderId="9" xfId="4" applyFont="1" applyFill="1" applyBorder="1" applyProtection="1">
      <protection locked="0"/>
    </xf>
    <xf numFmtId="9" fontId="0" fillId="11" borderId="58" xfId="4" applyFont="1" applyFill="1" applyBorder="1" applyProtection="1">
      <protection locked="0"/>
    </xf>
    <xf numFmtId="9" fontId="0" fillId="0" borderId="8" xfId="4" applyFont="1" applyFill="1" applyBorder="1" applyProtection="1"/>
    <xf numFmtId="0" fontId="18" fillId="0" borderId="8" xfId="0" applyFont="1" applyBorder="1" applyAlignment="1">
      <alignment vertical="center"/>
    </xf>
    <xf numFmtId="0" fontId="18" fillId="0" borderId="72" xfId="0" applyFont="1" applyBorder="1" applyAlignment="1">
      <alignment vertical="center"/>
    </xf>
    <xf numFmtId="165" fontId="28" fillId="0" borderId="0" xfId="0" applyNumberFormat="1" applyFont="1"/>
    <xf numFmtId="5" fontId="0" fillId="0" borderId="9" xfId="5" applyNumberFormat="1" applyFont="1" applyBorder="1"/>
    <xf numFmtId="169" fontId="0" fillId="0" borderId="9" xfId="5" applyNumberFormat="1" applyFont="1" applyBorder="1"/>
    <xf numFmtId="169" fontId="0" fillId="0" borderId="31" xfId="5" applyNumberFormat="1" applyFont="1" applyBorder="1"/>
    <xf numFmtId="169" fontId="0" fillId="11" borderId="8" xfId="5" applyNumberFormat="1" applyFont="1" applyFill="1" applyBorder="1" applyProtection="1">
      <protection locked="0"/>
    </xf>
    <xf numFmtId="0" fontId="30" fillId="0" borderId="0" xfId="0" applyFont="1"/>
    <xf numFmtId="0" fontId="24" fillId="0" borderId="0" xfId="0" applyFont="1"/>
    <xf numFmtId="0" fontId="24" fillId="0" borderId="0" xfId="0" applyFont="1" applyProtection="1">
      <protection locked="0"/>
    </xf>
    <xf numFmtId="0" fontId="0" fillId="0" borderId="0" xfId="0" applyAlignment="1">
      <alignment horizontal="left" indent="2"/>
    </xf>
    <xf numFmtId="0" fontId="0" fillId="0" borderId="0" xfId="0" applyAlignment="1">
      <alignment horizontal="left" indent="1"/>
    </xf>
    <xf numFmtId="0" fontId="11" fillId="15" borderId="10" xfId="0" applyFont="1" applyFill="1" applyBorder="1"/>
    <xf numFmtId="0" fontId="11" fillId="15" borderId="44" xfId="0" applyFont="1" applyFill="1" applyBorder="1"/>
    <xf numFmtId="0" fontId="11" fillId="15" borderId="11" xfId="0" applyFont="1" applyFill="1" applyBorder="1"/>
    <xf numFmtId="0" fontId="31" fillId="14" borderId="10" xfId="0" applyFont="1" applyFill="1" applyBorder="1" applyAlignment="1">
      <alignment horizontal="left" indent="1"/>
    </xf>
    <xf numFmtId="0" fontId="31" fillId="14" borderId="44" xfId="0" applyFont="1" applyFill="1" applyBorder="1"/>
    <xf numFmtId="0" fontId="31" fillId="14" borderId="11" xfId="0" applyFont="1" applyFill="1" applyBorder="1"/>
    <xf numFmtId="0" fontId="32" fillId="0" borderId="0" xfId="0" applyFont="1" applyAlignment="1">
      <alignment horizontal="left" indent="4"/>
    </xf>
    <xf numFmtId="0" fontId="0" fillId="0" borderId="0" xfId="0" applyAlignment="1">
      <alignment horizontal="left" indent="4"/>
    </xf>
    <xf numFmtId="0" fontId="28" fillId="0" borderId="0" xfId="0" applyFont="1" applyAlignment="1">
      <alignment horizontal="left" indent="4"/>
    </xf>
    <xf numFmtId="0" fontId="17" fillId="10" borderId="10" xfId="0" applyFont="1" applyFill="1" applyBorder="1"/>
    <xf numFmtId="0" fontId="17" fillId="10" borderId="44" xfId="0" applyFont="1" applyFill="1" applyBorder="1"/>
    <xf numFmtId="0" fontId="17" fillId="10" borderId="11" xfId="0" applyFont="1" applyFill="1" applyBorder="1"/>
    <xf numFmtId="0" fontId="0" fillId="15" borderId="10" xfId="0" applyFill="1" applyBorder="1"/>
    <xf numFmtId="0" fontId="0" fillId="15" borderId="44" xfId="0" applyFill="1" applyBorder="1"/>
    <xf numFmtId="0" fontId="0" fillId="15" borderId="11" xfId="0" applyFill="1" applyBorder="1"/>
    <xf numFmtId="0" fontId="33" fillId="14" borderId="10" xfId="0" applyFont="1" applyFill="1" applyBorder="1" applyAlignment="1">
      <alignment horizontal="left" indent="1"/>
    </xf>
    <xf numFmtId="0" fontId="33" fillId="14" borderId="44" xfId="0" applyFont="1" applyFill="1" applyBorder="1"/>
    <xf numFmtId="0" fontId="33" fillId="14" borderId="11" xfId="0" applyFont="1" applyFill="1" applyBorder="1"/>
    <xf numFmtId="0" fontId="28" fillId="0" borderId="0" xfId="0" applyFont="1" applyAlignment="1">
      <alignment horizontal="right" indent="2"/>
    </xf>
    <xf numFmtId="0" fontId="28" fillId="0" borderId="0" xfId="0" applyFont="1" applyAlignment="1">
      <alignment horizontal="right" indent="1"/>
    </xf>
    <xf numFmtId="0" fontId="0" fillId="15" borderId="10" xfId="0" applyFont="1" applyFill="1" applyBorder="1"/>
    <xf numFmtId="0" fontId="0" fillId="15" borderId="44" xfId="0" applyFont="1" applyFill="1" applyBorder="1"/>
    <xf numFmtId="0" fontId="0" fillId="15" borderId="11" xfId="0" applyFont="1" applyFill="1" applyBorder="1"/>
    <xf numFmtId="0" fontId="28" fillId="0" borderId="0" xfId="0" applyFont="1" applyAlignment="1">
      <alignment horizontal="left" indent="5"/>
    </xf>
    <xf numFmtId="0" fontId="0" fillId="0" borderId="11" xfId="0" applyBorder="1"/>
    <xf numFmtId="0" fontId="31" fillId="14" borderId="10" xfId="0" applyFont="1" applyFill="1" applyBorder="1"/>
    <xf numFmtId="0" fontId="32" fillId="0" borderId="0" xfId="0" applyFont="1" applyAlignment="1">
      <alignment horizontal="right"/>
    </xf>
    <xf numFmtId="0" fontId="28" fillId="0" borderId="0" xfId="0" applyFont="1"/>
    <xf numFmtId="0" fontId="17" fillId="0" borderId="0" xfId="0" applyFont="1" applyFill="1" applyBorder="1"/>
    <xf numFmtId="0" fontId="0" fillId="0" borderId="0" xfId="0" applyFill="1"/>
    <xf numFmtId="0" fontId="35" fillId="10" borderId="0" xfId="0" applyFont="1" applyFill="1"/>
    <xf numFmtId="0" fontId="0" fillId="11" borderId="8" xfId="0" applyFill="1" applyBorder="1"/>
    <xf numFmtId="10" fontId="0" fillId="0" borderId="0" xfId="4" applyNumberFormat="1" applyFont="1"/>
    <xf numFmtId="10" fontId="0" fillId="11" borderId="8" xfId="4" applyNumberFormat="1" applyFont="1" applyFill="1" applyBorder="1" applyProtection="1">
      <protection locked="0"/>
    </xf>
    <xf numFmtId="0" fontId="11" fillId="0" borderId="0" xfId="0" applyFont="1" applyAlignment="1"/>
    <xf numFmtId="167" fontId="11" fillId="0" borderId="0" xfId="0" applyNumberFormat="1" applyFont="1" applyAlignment="1"/>
    <xf numFmtId="0" fontId="11" fillId="0" borderId="63"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0" fillId="0" borderId="0" xfId="0" applyFill="1" applyBorder="1"/>
    <xf numFmtId="169" fontId="24" fillId="0" borderId="0" xfId="5" applyNumberFormat="1" applyFont="1"/>
    <xf numFmtId="0" fontId="11" fillId="15" borderId="8" xfId="0" applyFont="1" applyFill="1" applyBorder="1"/>
    <xf numFmtId="0" fontId="0" fillId="0" borderId="15" xfId="0" applyBorder="1"/>
    <xf numFmtId="0" fontId="0" fillId="15" borderId="8" xfId="0" applyFill="1" applyBorder="1"/>
    <xf numFmtId="0" fontId="0" fillId="15" borderId="8" xfId="0" applyFont="1" applyFill="1" applyBorder="1"/>
    <xf numFmtId="0" fontId="17" fillId="0" borderId="15" xfId="0" applyFont="1" applyFill="1" applyBorder="1"/>
    <xf numFmtId="0" fontId="11" fillId="0" borderId="10" xfId="0" applyFont="1" applyBorder="1" applyAlignment="1">
      <alignment horizontal="center" vertical="center" wrapText="1"/>
    </xf>
    <xf numFmtId="10" fontId="0" fillId="11" borderId="10" xfId="4" applyNumberFormat="1" applyFont="1" applyFill="1" applyBorder="1" applyProtection="1">
      <protection locked="0"/>
    </xf>
    <xf numFmtId="169" fontId="0" fillId="0" borderId="15" xfId="5" applyNumberFormat="1" applyFont="1" applyBorder="1"/>
    <xf numFmtId="169" fontId="17" fillId="10" borderId="8" xfId="5" applyNumberFormat="1" applyFont="1" applyFill="1" applyBorder="1"/>
    <xf numFmtId="169" fontId="11" fillId="15" borderId="8" xfId="5" applyNumberFormat="1" applyFont="1" applyFill="1" applyBorder="1"/>
    <xf numFmtId="169" fontId="31" fillId="14" borderId="8" xfId="5" applyNumberFormat="1" applyFont="1" applyFill="1" applyBorder="1"/>
    <xf numFmtId="169" fontId="17" fillId="10" borderId="15" xfId="5" applyNumberFormat="1" applyFont="1" applyFill="1" applyBorder="1"/>
    <xf numFmtId="169" fontId="0" fillId="15" borderId="8" xfId="5" applyNumberFormat="1" applyFont="1" applyFill="1" applyBorder="1"/>
    <xf numFmtId="169" fontId="33" fillId="14" borderId="8" xfId="5" applyNumberFormat="1" applyFont="1" applyFill="1" applyBorder="1"/>
    <xf numFmtId="169" fontId="17" fillId="0" borderId="15" xfId="5" applyNumberFormat="1" applyFont="1" applyFill="1" applyBorder="1"/>
    <xf numFmtId="169" fontId="35" fillId="10" borderId="5" xfId="5" applyNumberFormat="1" applyFont="1" applyFill="1" applyBorder="1"/>
    <xf numFmtId="0" fontId="0" fillId="11" borderId="8" xfId="0" applyFill="1" applyBorder="1" applyAlignment="1" applyProtection="1">
      <alignment horizontal="left" indent="2"/>
      <protection locked="0"/>
    </xf>
    <xf numFmtId="10" fontId="0" fillId="0" borderId="0" xfId="0" applyNumberFormat="1" applyFill="1" applyBorder="1" applyProtection="1"/>
    <xf numFmtId="169" fontId="0" fillId="0" borderId="5" xfId="5" applyNumberFormat="1" applyFont="1" applyBorder="1"/>
    <xf numFmtId="0" fontId="28" fillId="0" borderId="0" xfId="0" applyFont="1" applyFill="1" applyBorder="1" applyAlignment="1">
      <alignment vertical="center"/>
    </xf>
    <xf numFmtId="0" fontId="28" fillId="0" borderId="0" xfId="0" applyFont="1" applyFill="1" applyBorder="1" applyAlignment="1">
      <alignment horizontal="left" vertical="center"/>
    </xf>
    <xf numFmtId="0" fontId="34" fillId="0" borderId="0" xfId="0" applyFont="1" applyAlignment="1">
      <alignment horizontal="left" indent="4"/>
    </xf>
    <xf numFmtId="10" fontId="34" fillId="11" borderId="8" xfId="4" applyNumberFormat="1" applyFont="1" applyFill="1" applyBorder="1" applyProtection="1">
      <protection locked="0"/>
    </xf>
    <xf numFmtId="0" fontId="24" fillId="9" borderId="10" xfId="0" applyFont="1" applyFill="1" applyBorder="1"/>
    <xf numFmtId="2" fontId="0" fillId="11" borderId="10" xfId="0" applyNumberFormat="1" applyFill="1" applyBorder="1" applyProtection="1">
      <protection locked="0"/>
    </xf>
    <xf numFmtId="2" fontId="0" fillId="11" borderId="13" xfId="0" applyNumberFormat="1" applyFill="1" applyBorder="1" applyProtection="1">
      <protection locked="0"/>
    </xf>
    <xf numFmtId="169" fontId="24" fillId="0" borderId="61" xfId="5" applyNumberFormat="1" applyFont="1" applyBorder="1"/>
    <xf numFmtId="169" fontId="24" fillId="0" borderId="0" xfId="5" applyNumberFormat="1" applyFont="1" applyBorder="1"/>
    <xf numFmtId="10" fontId="0" fillId="0" borderId="0" xfId="4" applyNumberFormat="1" applyFont="1" applyBorder="1"/>
    <xf numFmtId="10" fontId="0" fillId="0" borderId="50" xfId="4" applyNumberFormat="1" applyFont="1" applyBorder="1"/>
    <xf numFmtId="10" fontId="11" fillId="0" borderId="50" xfId="4" applyNumberFormat="1" applyFont="1" applyBorder="1"/>
    <xf numFmtId="10" fontId="0" fillId="11" borderId="34" xfId="4" applyNumberFormat="1" applyFont="1" applyFill="1" applyBorder="1"/>
    <xf numFmtId="10" fontId="0" fillId="16" borderId="34" xfId="4" applyNumberFormat="1" applyFont="1" applyFill="1" applyBorder="1"/>
    <xf numFmtId="169" fontId="0" fillId="0" borderId="8" xfId="5" applyNumberFormat="1" applyFont="1" applyFill="1" applyBorder="1" applyProtection="1"/>
    <xf numFmtId="168" fontId="0" fillId="11" borderId="8" xfId="4" applyNumberFormat="1" applyFont="1" applyFill="1" applyBorder="1" applyProtection="1">
      <protection locked="0"/>
    </xf>
    <xf numFmtId="169" fontId="24" fillId="0" borderId="0" xfId="0" applyNumberFormat="1" applyFont="1"/>
    <xf numFmtId="0" fontId="28" fillId="11" borderId="8" xfId="0" applyFont="1" applyFill="1" applyBorder="1" applyProtection="1">
      <protection locked="0"/>
    </xf>
    <xf numFmtId="169" fontId="28" fillId="0" borderId="0" xfId="5" applyNumberFormat="1" applyFont="1"/>
    <xf numFmtId="0" fontId="0" fillId="0" borderId="0" xfId="0" applyFill="1" applyBorder="1" applyProtection="1">
      <protection locked="0"/>
    </xf>
    <xf numFmtId="0" fontId="0" fillId="0" borderId="0" xfId="0" applyAlignment="1" applyProtection="1">
      <alignment horizontal="left" indent="1"/>
    </xf>
    <xf numFmtId="0" fontId="0" fillId="0" borderId="0" xfId="0" applyAlignment="1" applyProtection="1">
      <alignment horizontal="left" indent="2"/>
    </xf>
    <xf numFmtId="169" fontId="0" fillId="0" borderId="15" xfId="5" applyNumberFormat="1" applyFont="1" applyFill="1" applyBorder="1" applyProtection="1"/>
    <xf numFmtId="0" fontId="0" fillId="0" borderId="80" xfId="0" applyBorder="1" applyAlignment="1"/>
    <xf numFmtId="10" fontId="0" fillId="0" borderId="34" xfId="0" applyNumberFormat="1" applyBorder="1"/>
    <xf numFmtId="169" fontId="0" fillId="0" borderId="15" xfId="0" applyNumberFormat="1" applyBorder="1"/>
    <xf numFmtId="169" fontId="11" fillId="15" borderId="8" xfId="0" applyNumberFormat="1" applyFont="1" applyFill="1" applyBorder="1"/>
    <xf numFmtId="169" fontId="0" fillId="15" borderId="8" xfId="0" applyNumberFormat="1" applyFill="1" applyBorder="1"/>
    <xf numFmtId="169" fontId="0" fillId="15" borderId="8" xfId="0" applyNumberFormat="1" applyFont="1" applyFill="1" applyBorder="1"/>
    <xf numFmtId="169" fontId="17" fillId="0" borderId="15" xfId="0" applyNumberFormat="1" applyFont="1" applyFill="1" applyBorder="1"/>
    <xf numFmtId="169" fontId="31" fillId="14" borderId="8" xfId="0" applyNumberFormat="1" applyFont="1" applyFill="1" applyBorder="1"/>
    <xf numFmtId="169" fontId="0" fillId="17" borderId="15" xfId="0" applyNumberFormat="1" applyFill="1" applyBorder="1"/>
    <xf numFmtId="169" fontId="0" fillId="17" borderId="15" xfId="0" applyNumberFormat="1" applyFill="1" applyBorder="1" applyAlignment="1">
      <alignment horizontal="center"/>
    </xf>
    <xf numFmtId="10" fontId="0" fillId="0" borderId="8" xfId="4" applyNumberFormat="1" applyFont="1" applyBorder="1"/>
    <xf numFmtId="10" fontId="0" fillId="0" borderId="8" xfId="0" applyNumberFormat="1" applyBorder="1"/>
    <xf numFmtId="0" fontId="0" fillId="17" borderId="15" xfId="0" applyFill="1" applyBorder="1" applyAlignment="1">
      <alignment horizontal="center"/>
    </xf>
    <xf numFmtId="169" fontId="0" fillId="17" borderId="15" xfId="5" applyNumberFormat="1" applyFont="1" applyFill="1" applyBorder="1"/>
    <xf numFmtId="169" fontId="0" fillId="0" borderId="0" xfId="0" applyNumberFormat="1"/>
    <xf numFmtId="0" fontId="37" fillId="0" borderId="0" xfId="0" applyFont="1"/>
    <xf numFmtId="0" fontId="40" fillId="0" borderId="0" xfId="6" applyFont="1"/>
    <xf numFmtId="0" fontId="13" fillId="0" borderId="0" xfId="6" applyFont="1"/>
    <xf numFmtId="0" fontId="41" fillId="0" borderId="0" xfId="6" applyFont="1"/>
    <xf numFmtId="0" fontId="19" fillId="0" borderId="0" xfId="6" applyFont="1"/>
    <xf numFmtId="165" fontId="19" fillId="0" borderId="0" xfId="6" applyNumberFormat="1" applyFont="1"/>
    <xf numFmtId="0" fontId="13" fillId="18" borderId="87" xfId="6" applyFont="1" applyFill="1" applyBorder="1" applyProtection="1">
      <protection locked="0"/>
    </xf>
    <xf numFmtId="0" fontId="13" fillId="18" borderId="0" xfId="6" applyFont="1" applyFill="1" applyProtection="1">
      <protection locked="0"/>
    </xf>
    <xf numFmtId="0" fontId="13" fillId="18" borderId="32" xfId="6" applyFont="1" applyFill="1" applyBorder="1" applyProtection="1">
      <protection locked="0"/>
    </xf>
    <xf numFmtId="0" fontId="13" fillId="18" borderId="56" xfId="6" applyFont="1" applyFill="1" applyBorder="1"/>
    <xf numFmtId="0" fontId="13" fillId="18" borderId="0" xfId="6" quotePrefix="1" applyFont="1" applyFill="1" applyProtection="1">
      <protection locked="0"/>
    </xf>
    <xf numFmtId="0" fontId="42" fillId="0" borderId="0" xfId="6" applyFont="1"/>
    <xf numFmtId="0" fontId="19" fillId="3" borderId="88" xfId="6" applyFont="1" applyFill="1" applyBorder="1"/>
    <xf numFmtId="0" fontId="13" fillId="3" borderId="89" xfId="6" applyFont="1" applyFill="1" applyBorder="1"/>
    <xf numFmtId="0" fontId="19" fillId="4" borderId="64" xfId="6" applyFont="1" applyFill="1" applyBorder="1"/>
    <xf numFmtId="0" fontId="13" fillId="4" borderId="65" xfId="6" applyFont="1" applyFill="1" applyBorder="1"/>
    <xf numFmtId="0" fontId="13" fillId="4" borderId="66" xfId="6" applyFont="1" applyFill="1" applyBorder="1"/>
    <xf numFmtId="0" fontId="13" fillId="3" borderId="4" xfId="6" applyFont="1" applyFill="1" applyBorder="1" applyAlignment="1">
      <alignment horizontal="right"/>
    </xf>
    <xf numFmtId="8" fontId="12" fillId="3" borderId="17" xfId="7" applyFont="1" applyFill="1" applyBorder="1"/>
    <xf numFmtId="0" fontId="13" fillId="4" borderId="90" xfId="6" applyFont="1" applyFill="1" applyBorder="1"/>
    <xf numFmtId="0" fontId="13" fillId="4" borderId="67" xfId="6" applyFont="1" applyFill="1" applyBorder="1"/>
    <xf numFmtId="0" fontId="13" fillId="4" borderId="4" xfId="6" applyFont="1" applyFill="1" applyBorder="1" applyAlignment="1">
      <alignment horizontal="right"/>
    </xf>
    <xf numFmtId="8" fontId="12" fillId="4" borderId="61" xfId="7" applyFont="1" applyFill="1" applyBorder="1"/>
    <xf numFmtId="0" fontId="13" fillId="4" borderId="50" xfId="6" applyFont="1" applyFill="1" applyBorder="1"/>
    <xf numFmtId="8" fontId="12" fillId="4" borderId="74" xfId="7" applyFont="1" applyFill="1" applyBorder="1"/>
    <xf numFmtId="0" fontId="13" fillId="4" borderId="50" xfId="6" quotePrefix="1" applyFont="1" applyFill="1" applyBorder="1"/>
    <xf numFmtId="0" fontId="13" fillId="4" borderId="90" xfId="6" applyFont="1" applyFill="1" applyBorder="1" applyAlignment="1">
      <alignment horizontal="right"/>
    </xf>
    <xf numFmtId="8" fontId="12" fillId="4" borderId="62" xfId="7" applyFont="1" applyFill="1" applyBorder="1"/>
    <xf numFmtId="0" fontId="13" fillId="4" borderId="30" xfId="6" quotePrefix="1" applyFont="1" applyFill="1" applyBorder="1"/>
    <xf numFmtId="8" fontId="12" fillId="4" borderId="67" xfId="7" applyFont="1" applyFill="1" applyBorder="1"/>
    <xf numFmtId="0" fontId="13" fillId="4" borderId="68" xfId="6" applyFont="1" applyFill="1" applyBorder="1"/>
    <xf numFmtId="0" fontId="13" fillId="4" borderId="26" xfId="6" applyFont="1" applyFill="1" applyBorder="1"/>
    <xf numFmtId="0" fontId="43" fillId="4" borderId="26" xfId="6" applyFont="1" applyFill="1" applyBorder="1" applyAlignment="1">
      <alignment horizontal="right"/>
    </xf>
    <xf numFmtId="8" fontId="19" fillId="4" borderId="58" xfId="6" applyNumberFormat="1" applyFont="1" applyFill="1" applyBorder="1"/>
    <xf numFmtId="8" fontId="12" fillId="0" borderId="0" xfId="7" applyFont="1"/>
    <xf numFmtId="0" fontId="19" fillId="19" borderId="64" xfId="6" applyFont="1" applyFill="1" applyBorder="1" applyAlignment="1">
      <alignment horizontal="left"/>
    </xf>
    <xf numFmtId="0" fontId="13" fillId="19" borderId="65" xfId="6" applyFont="1" applyFill="1" applyBorder="1"/>
    <xf numFmtId="0" fontId="13" fillId="19" borderId="66" xfId="6" applyFont="1" applyFill="1" applyBorder="1"/>
    <xf numFmtId="0" fontId="13" fillId="19" borderId="4" xfId="6" applyFont="1" applyFill="1" applyBorder="1"/>
    <xf numFmtId="0" fontId="13" fillId="19" borderId="0" xfId="6" applyFont="1" applyFill="1" applyBorder="1"/>
    <xf numFmtId="0" fontId="13" fillId="19" borderId="86" xfId="6" applyFont="1" applyFill="1" applyBorder="1"/>
    <xf numFmtId="0" fontId="13" fillId="19" borderId="48" xfId="6" applyFont="1" applyFill="1" applyBorder="1"/>
    <xf numFmtId="0" fontId="13" fillId="3" borderId="90" xfId="6" applyFont="1" applyFill="1" applyBorder="1" applyAlignment="1">
      <alignment horizontal="right"/>
    </xf>
    <xf numFmtId="8" fontId="12" fillId="3" borderId="31" xfId="7" applyFont="1" applyFill="1" applyBorder="1"/>
    <xf numFmtId="0" fontId="13" fillId="19" borderId="90" xfId="6" applyFont="1" applyFill="1" applyBorder="1"/>
    <xf numFmtId="0" fontId="13" fillId="19" borderId="63" xfId="6" applyFont="1" applyFill="1" applyBorder="1"/>
    <xf numFmtId="0" fontId="43" fillId="3" borderId="68" xfId="6" applyFont="1" applyFill="1" applyBorder="1" applyAlignment="1">
      <alignment horizontal="right"/>
    </xf>
    <xf numFmtId="8" fontId="19" fillId="3" borderId="42" xfId="6" applyNumberFormat="1" applyFont="1" applyFill="1" applyBorder="1"/>
    <xf numFmtId="0" fontId="13" fillId="19" borderId="68" xfId="6" applyFont="1" applyFill="1" applyBorder="1"/>
    <xf numFmtId="0" fontId="43" fillId="19" borderId="26" xfId="6" applyFont="1" applyFill="1" applyBorder="1" applyAlignment="1">
      <alignment horizontal="right"/>
    </xf>
    <xf numFmtId="0" fontId="19" fillId="20" borderId="64" xfId="6" applyFont="1" applyFill="1" applyBorder="1"/>
    <xf numFmtId="0" fontId="13" fillId="20" borderId="65" xfId="6" applyFont="1" applyFill="1" applyBorder="1"/>
    <xf numFmtId="0" fontId="13" fillId="20" borderId="66" xfId="6" applyFont="1" applyFill="1" applyBorder="1"/>
    <xf numFmtId="0" fontId="13" fillId="20" borderId="4" xfId="6" applyFont="1" applyFill="1" applyBorder="1"/>
    <xf numFmtId="0" fontId="13" fillId="20" borderId="0" xfId="6" applyFont="1" applyFill="1" applyBorder="1"/>
    <xf numFmtId="0" fontId="13" fillId="20" borderId="86" xfId="6" applyFont="1" applyFill="1" applyBorder="1"/>
    <xf numFmtId="0" fontId="13" fillId="20" borderId="48" xfId="6" applyFont="1" applyFill="1" applyBorder="1"/>
    <xf numFmtId="10" fontId="12" fillId="20" borderId="61" xfId="8" applyNumberFormat="1" applyFont="1" applyFill="1" applyBorder="1"/>
    <xf numFmtId="0" fontId="13" fillId="20" borderId="90" xfId="6" applyFont="1" applyFill="1" applyBorder="1"/>
    <xf numFmtId="0" fontId="13" fillId="20" borderId="63" xfId="6" applyFont="1" applyFill="1" applyBorder="1"/>
    <xf numFmtId="10" fontId="12" fillId="20" borderId="62" xfId="8" applyNumberFormat="1" applyFont="1" applyFill="1" applyBorder="1"/>
    <xf numFmtId="0" fontId="13" fillId="20" borderId="68" xfId="6" applyFont="1" applyFill="1" applyBorder="1"/>
    <xf numFmtId="0" fontId="13" fillId="20" borderId="26" xfId="6" applyFont="1" applyFill="1" applyBorder="1"/>
    <xf numFmtId="0" fontId="43" fillId="20" borderId="26" xfId="6" applyFont="1" applyFill="1" applyBorder="1" applyAlignment="1">
      <alignment horizontal="right"/>
    </xf>
    <xf numFmtId="0" fontId="13" fillId="0" borderId="72" xfId="6" applyFont="1" applyBorder="1"/>
    <xf numFmtId="0" fontId="13" fillId="0" borderId="8" xfId="6" applyFont="1" applyBorder="1"/>
    <xf numFmtId="0" fontId="13" fillId="0" borderId="9" xfId="6" applyFont="1" applyBorder="1"/>
    <xf numFmtId="0" fontId="13" fillId="0" borderId="34" xfId="6" applyFont="1" applyBorder="1"/>
    <xf numFmtId="0" fontId="13" fillId="0" borderId="15" xfId="6" applyFont="1" applyBorder="1"/>
    <xf numFmtId="0" fontId="13" fillId="18" borderId="72" xfId="6" applyFont="1" applyFill="1" applyBorder="1" applyProtection="1">
      <protection locked="0"/>
    </xf>
    <xf numFmtId="0" fontId="13" fillId="18" borderId="8" xfId="6" applyFont="1" applyFill="1" applyBorder="1" applyProtection="1">
      <protection locked="0"/>
    </xf>
    <xf numFmtId="0" fontId="13" fillId="0" borderId="63" xfId="6" applyFont="1" applyBorder="1"/>
    <xf numFmtId="0" fontId="13" fillId="18" borderId="73" xfId="6" applyFont="1" applyFill="1" applyBorder="1" applyProtection="1">
      <protection locked="0"/>
    </xf>
    <xf numFmtId="0" fontId="13" fillId="18" borderId="57" xfId="6" applyFont="1" applyFill="1" applyBorder="1" applyProtection="1">
      <protection locked="0"/>
    </xf>
    <xf numFmtId="0" fontId="13" fillId="0" borderId="58" xfId="6" applyFont="1" applyBorder="1"/>
    <xf numFmtId="8" fontId="12" fillId="21" borderId="21" xfId="7" applyFont="1" applyFill="1" applyBorder="1"/>
    <xf numFmtId="8" fontId="12" fillId="0" borderId="0" xfId="7" applyFont="1" applyFill="1" applyBorder="1"/>
    <xf numFmtId="0" fontId="13" fillId="0" borderId="5" xfId="6" applyFont="1" applyBorder="1"/>
    <xf numFmtId="8" fontId="13" fillId="21" borderId="21" xfId="6" applyNumberFormat="1" applyFont="1" applyFill="1" applyBorder="1"/>
    <xf numFmtId="0" fontId="13" fillId="0" borderId="0" xfId="6" applyFont="1" applyAlignment="1">
      <alignment horizontal="right"/>
    </xf>
    <xf numFmtId="0" fontId="13" fillId="0" borderId="50" xfId="6" applyFont="1" applyFill="1" applyBorder="1"/>
    <xf numFmtId="0" fontId="13" fillId="0" borderId="69" xfId="6" applyFont="1" applyBorder="1"/>
    <xf numFmtId="0" fontId="13" fillId="0" borderId="70" xfId="6" applyFont="1" applyBorder="1"/>
    <xf numFmtId="0" fontId="13" fillId="0" borderId="71" xfId="6" applyFont="1" applyBorder="1"/>
    <xf numFmtId="0" fontId="13" fillId="0" borderId="0" xfId="6" applyFont="1" applyFill="1" applyBorder="1"/>
    <xf numFmtId="0" fontId="13" fillId="0" borderId="86" xfId="6" applyFont="1" applyBorder="1"/>
    <xf numFmtId="0" fontId="13" fillId="0" borderId="33" xfId="6" applyFont="1" applyBorder="1"/>
    <xf numFmtId="0" fontId="13" fillId="0" borderId="62" xfId="6" applyFont="1" applyBorder="1"/>
    <xf numFmtId="0" fontId="13" fillId="0" borderId="30" xfId="6" applyFont="1" applyBorder="1"/>
    <xf numFmtId="0" fontId="13" fillId="0" borderId="61" xfId="6" applyFont="1" applyBorder="1"/>
    <xf numFmtId="8" fontId="12" fillId="0" borderId="0" xfId="7" applyFont="1" applyAlignment="1"/>
    <xf numFmtId="0" fontId="13" fillId="0" borderId="73" xfId="6" applyFont="1" applyBorder="1"/>
    <xf numFmtId="0" fontId="13" fillId="0" borderId="57" xfId="6" applyFont="1" applyBorder="1"/>
    <xf numFmtId="0" fontId="43" fillId="0" borderId="0" xfId="6" applyFont="1" applyAlignment="1">
      <alignment horizontal="right"/>
    </xf>
    <xf numFmtId="8" fontId="19" fillId="0" borderId="0" xfId="6" applyNumberFormat="1" applyFont="1"/>
    <xf numFmtId="0" fontId="19" fillId="0" borderId="58" xfId="6" applyFont="1" applyBorder="1"/>
    <xf numFmtId="0" fontId="13" fillId="9" borderId="72" xfId="0" applyFont="1" applyFill="1" applyBorder="1"/>
    <xf numFmtId="0" fontId="13" fillId="9" borderId="9" xfId="0" applyFont="1" applyFill="1" applyBorder="1" applyAlignment="1">
      <alignment wrapText="1"/>
    </xf>
    <xf numFmtId="0" fontId="13" fillId="9" borderId="9" xfId="0" applyFont="1" applyFill="1" applyBorder="1"/>
    <xf numFmtId="0" fontId="13" fillId="9" borderId="73" xfId="0" applyFont="1" applyFill="1" applyBorder="1"/>
    <xf numFmtId="0" fontId="13" fillId="11" borderId="9" xfId="0" applyFont="1" applyFill="1" applyBorder="1" applyProtection="1"/>
    <xf numFmtId="0" fontId="0" fillId="0" borderId="0" xfId="0" applyProtection="1"/>
    <xf numFmtId="0" fontId="13" fillId="11" borderId="58" xfId="0" applyFont="1" applyFill="1" applyBorder="1" applyProtection="1"/>
    <xf numFmtId="6" fontId="28" fillId="0" borderId="0" xfId="0" applyNumberFormat="1" applyFont="1"/>
    <xf numFmtId="0" fontId="18" fillId="0" borderId="10" xfId="0" applyFont="1" applyBorder="1" applyAlignment="1">
      <alignment horizontal="center" vertical="center" wrapText="1"/>
    </xf>
    <xf numFmtId="0" fontId="13" fillId="0" borderId="0" xfId="6" applyFont="1" applyFill="1" applyProtection="1"/>
    <xf numFmtId="0" fontId="13" fillId="23" borderId="64" xfId="6" applyFont="1" applyFill="1" applyBorder="1"/>
    <xf numFmtId="0" fontId="19" fillId="23" borderId="65" xfId="6" applyFont="1" applyFill="1" applyBorder="1"/>
    <xf numFmtId="0" fontId="13" fillId="23" borderId="65" xfId="6" applyFont="1" applyFill="1" applyBorder="1"/>
    <xf numFmtId="0" fontId="13" fillId="23" borderId="66" xfId="6" applyFont="1" applyFill="1" applyBorder="1"/>
    <xf numFmtId="0" fontId="13" fillId="0" borderId="4" xfId="6" applyFont="1" applyBorder="1"/>
    <xf numFmtId="0" fontId="13" fillId="0" borderId="0" xfId="6" applyFont="1" applyBorder="1"/>
    <xf numFmtId="0" fontId="13" fillId="0" borderId="74" xfId="6" applyFont="1" applyBorder="1"/>
    <xf numFmtId="6" fontId="13" fillId="0" borderId="0" xfId="6" applyNumberFormat="1" applyFont="1" applyBorder="1"/>
    <xf numFmtId="40" fontId="12" fillId="0" borderId="0" xfId="9" applyFont="1" applyBorder="1"/>
    <xf numFmtId="0" fontId="13" fillId="0" borderId="48" xfId="6" applyFont="1" applyBorder="1"/>
    <xf numFmtId="0" fontId="13" fillId="0" borderId="17" xfId="6" applyFont="1" applyBorder="1"/>
    <xf numFmtId="0" fontId="13" fillId="0" borderId="68" xfId="6" applyFont="1" applyBorder="1"/>
    <xf numFmtId="0" fontId="13" fillId="0" borderId="26" xfId="6" applyFont="1" applyBorder="1"/>
    <xf numFmtId="0" fontId="13" fillId="23" borderId="1" xfId="6" applyFont="1" applyFill="1" applyBorder="1"/>
    <xf numFmtId="0" fontId="19" fillId="23" borderId="2" xfId="6" applyFont="1" applyFill="1" applyBorder="1"/>
    <xf numFmtId="0" fontId="13" fillId="23" borderId="2" xfId="6" applyFont="1" applyFill="1" applyBorder="1"/>
    <xf numFmtId="168" fontId="13" fillId="18" borderId="41" xfId="5" applyNumberFormat="1" applyFont="1" applyFill="1" applyBorder="1" applyProtection="1">
      <protection locked="0"/>
    </xf>
    <xf numFmtId="168" fontId="13" fillId="18" borderId="42" xfId="5" applyNumberFormat="1" applyFont="1" applyFill="1" applyBorder="1" applyProtection="1">
      <protection locked="0"/>
    </xf>
    <xf numFmtId="0" fontId="13" fillId="0" borderId="91" xfId="6" applyFont="1" applyBorder="1" applyAlignment="1">
      <alignment horizontal="center"/>
    </xf>
    <xf numFmtId="0" fontId="13" fillId="0" borderId="20" xfId="6" applyFont="1" applyBorder="1" applyAlignment="1">
      <alignment horizontal="center"/>
    </xf>
    <xf numFmtId="0" fontId="13" fillId="23" borderId="3" xfId="6" applyFont="1" applyFill="1" applyBorder="1"/>
    <xf numFmtId="0" fontId="13" fillId="0" borderId="0" xfId="6" applyFont="1" applyBorder="1" applyAlignment="1">
      <alignment horizontal="left"/>
    </xf>
    <xf numFmtId="8" fontId="12" fillId="23" borderId="66" xfId="7" applyFont="1" applyFill="1" applyBorder="1"/>
    <xf numFmtId="8" fontId="12" fillId="22" borderId="0" xfId="7" applyFont="1" applyFill="1" applyBorder="1"/>
    <xf numFmtId="0" fontId="13" fillId="0" borderId="31" xfId="6" applyFont="1" applyBorder="1"/>
    <xf numFmtId="8" fontId="12" fillId="0" borderId="17" xfId="7" applyFont="1" applyBorder="1"/>
    <xf numFmtId="37" fontId="13" fillId="0" borderId="0" xfId="6" applyNumberFormat="1" applyFont="1" applyBorder="1"/>
    <xf numFmtId="8" fontId="12" fillId="0" borderId="17" xfId="7" applyFont="1" applyFill="1" applyBorder="1"/>
    <xf numFmtId="40" fontId="12" fillId="0" borderId="26" xfId="9" applyFont="1" applyBorder="1"/>
    <xf numFmtId="168" fontId="13" fillId="0" borderId="0" xfId="5" applyNumberFormat="1" applyFont="1" applyFill="1" applyBorder="1" applyProtection="1">
      <protection locked="0"/>
    </xf>
    <xf numFmtId="0" fontId="13" fillId="0" borderId="34" xfId="6" applyFont="1" applyBorder="1" applyAlignment="1">
      <alignment horizontal="center"/>
    </xf>
    <xf numFmtId="168" fontId="13" fillId="18" borderId="19" xfId="6" applyNumberFormat="1" applyFont="1" applyFill="1" applyBorder="1" applyProtection="1">
      <protection locked="0"/>
    </xf>
    <xf numFmtId="168" fontId="13" fillId="18" borderId="20" xfId="6" applyNumberFormat="1" applyFont="1" applyFill="1" applyBorder="1" applyProtection="1">
      <protection locked="0"/>
    </xf>
    <xf numFmtId="0" fontId="13" fillId="24" borderId="1" xfId="6" applyFont="1" applyFill="1" applyBorder="1"/>
    <xf numFmtId="0" fontId="19" fillId="24" borderId="2" xfId="6" applyFont="1" applyFill="1" applyBorder="1"/>
    <xf numFmtId="0" fontId="13" fillId="24" borderId="2" xfId="6" applyFont="1" applyFill="1" applyBorder="1"/>
    <xf numFmtId="0" fontId="13" fillId="24" borderId="3" xfId="6" applyFont="1" applyFill="1" applyBorder="1"/>
    <xf numFmtId="0" fontId="13" fillId="24" borderId="64" xfId="6" applyFont="1" applyFill="1" applyBorder="1"/>
    <xf numFmtId="0" fontId="19" fillId="24" borderId="65" xfId="6" applyFont="1" applyFill="1" applyBorder="1"/>
    <xf numFmtId="0" fontId="13" fillId="24" borderId="65" xfId="6" applyFont="1" applyFill="1" applyBorder="1"/>
    <xf numFmtId="0" fontId="13" fillId="24" borderId="66" xfId="6" applyFont="1" applyFill="1" applyBorder="1"/>
    <xf numFmtId="0" fontId="13" fillId="0" borderId="0" xfId="6" applyFont="1" applyBorder="1" applyAlignment="1">
      <alignment horizontal="right"/>
    </xf>
    <xf numFmtId="8" fontId="13" fillId="0" borderId="89" xfId="6" applyNumberFormat="1" applyFont="1" applyFill="1" applyBorder="1"/>
    <xf numFmtId="8" fontId="13" fillId="0" borderId="17" xfId="6" applyNumberFormat="1" applyFont="1" applyFill="1" applyBorder="1"/>
    <xf numFmtId="8" fontId="13" fillId="0" borderId="42" xfId="6" applyNumberFormat="1" applyFont="1" applyFill="1" applyBorder="1"/>
    <xf numFmtId="8" fontId="12" fillId="0" borderId="48" xfId="7" applyFont="1" applyBorder="1"/>
    <xf numFmtId="0" fontId="13" fillId="0" borderId="26" xfId="6" applyFont="1" applyBorder="1" applyAlignment="1">
      <alignment horizontal="right"/>
    </xf>
    <xf numFmtId="9" fontId="13" fillId="18" borderId="57" xfId="6" applyNumberFormat="1" applyFont="1" applyFill="1" applyBorder="1" applyProtection="1">
      <protection locked="0"/>
    </xf>
    <xf numFmtId="9" fontId="13" fillId="0" borderId="0" xfId="6" applyNumberFormat="1" applyFont="1" applyBorder="1"/>
    <xf numFmtId="8" fontId="13" fillId="21" borderId="39" xfId="6" applyNumberFormat="1" applyFont="1" applyFill="1" applyBorder="1"/>
    <xf numFmtId="8" fontId="12" fillId="0" borderId="9" xfId="7" applyFont="1" applyFill="1" applyBorder="1"/>
    <xf numFmtId="0" fontId="41" fillId="23" borderId="1" xfId="6" applyFont="1" applyFill="1" applyBorder="1"/>
    <xf numFmtId="8" fontId="28" fillId="0" borderId="0" xfId="0" applyNumberFormat="1" applyFont="1"/>
    <xf numFmtId="6" fontId="34" fillId="19" borderId="61" xfId="7" applyNumberFormat="1" applyFont="1" applyFill="1" applyBorder="1"/>
    <xf numFmtId="6" fontId="13" fillId="19" borderId="17" xfId="6" applyNumberFormat="1" applyFont="1" applyFill="1" applyBorder="1"/>
    <xf numFmtId="6" fontId="34" fillId="19" borderId="5" xfId="7" applyNumberFormat="1" applyFont="1" applyFill="1" applyBorder="1"/>
    <xf numFmtId="6" fontId="34" fillId="19" borderId="31" xfId="7" applyNumberFormat="1" applyFont="1" applyFill="1" applyBorder="1"/>
    <xf numFmtId="6" fontId="13" fillId="19" borderId="16" xfId="6" applyNumberFormat="1" applyFont="1" applyFill="1" applyBorder="1"/>
    <xf numFmtId="6" fontId="13" fillId="19" borderId="42" xfId="6" applyNumberFormat="1" applyFont="1" applyFill="1" applyBorder="1"/>
    <xf numFmtId="6" fontId="19" fillId="20" borderId="42" xfId="6" applyNumberFormat="1" applyFont="1" applyFill="1" applyBorder="1"/>
    <xf numFmtId="6" fontId="12" fillId="20" borderId="17" xfId="7" applyNumberFormat="1" applyFont="1" applyFill="1" applyBorder="1"/>
    <xf numFmtId="6" fontId="12" fillId="20" borderId="31" xfId="7" applyNumberFormat="1" applyFont="1" applyFill="1" applyBorder="1"/>
    <xf numFmtId="169" fontId="0" fillId="0" borderId="34" xfId="5" applyNumberFormat="1" applyFont="1" applyBorder="1"/>
    <xf numFmtId="0" fontId="18" fillId="11" borderId="8" xfId="0" applyFont="1" applyFill="1" applyBorder="1" applyAlignment="1" applyProtection="1">
      <alignment horizontal="center" vertical="center" wrapText="1"/>
      <protection locked="0"/>
    </xf>
    <xf numFmtId="0" fontId="24" fillId="11" borderId="8" xfId="0" applyFont="1" applyFill="1" applyBorder="1" applyAlignment="1" applyProtection="1">
      <alignment wrapText="1"/>
      <protection locked="0"/>
    </xf>
    <xf numFmtId="169" fontId="24" fillId="11" borderId="8" xfId="0" applyNumberFormat="1" applyFont="1" applyFill="1" applyBorder="1" applyAlignment="1" applyProtection="1">
      <alignment wrapText="1"/>
      <protection locked="0"/>
    </xf>
    <xf numFmtId="0" fontId="24" fillId="0" borderId="8" xfId="0" applyFont="1" applyFill="1" applyBorder="1" applyAlignment="1" applyProtection="1">
      <alignment wrapText="1"/>
      <protection locked="0"/>
    </xf>
    <xf numFmtId="9" fontId="32" fillId="0" borderId="33" xfId="0" applyNumberFormat="1" applyFont="1" applyFill="1" applyBorder="1" applyAlignment="1" applyProtection="1">
      <alignment horizontal="left"/>
      <protection locked="0"/>
    </xf>
    <xf numFmtId="9" fontId="32" fillId="0" borderId="30" xfId="0" applyNumberFormat="1" applyFont="1" applyFill="1" applyBorder="1" applyAlignment="1" applyProtection="1">
      <alignment horizontal="left"/>
      <protection locked="0"/>
    </xf>
    <xf numFmtId="169" fontId="1" fillId="0" borderId="0" xfId="1" applyNumberFormat="1"/>
    <xf numFmtId="169" fontId="1" fillId="25" borderId="8" xfId="1" applyNumberFormat="1" applyFill="1" applyBorder="1"/>
    <xf numFmtId="5" fontId="1" fillId="0" borderId="0" xfId="1" applyNumberFormat="1"/>
    <xf numFmtId="169" fontId="3" fillId="25" borderId="8" xfId="1" applyNumberFormat="1" applyFont="1" applyFill="1" applyBorder="1"/>
    <xf numFmtId="0" fontId="45" fillId="0" borderId="4" xfId="0" applyFont="1" applyBorder="1"/>
    <xf numFmtId="0" fontId="45" fillId="0" borderId="0" xfId="0" applyFont="1" applyBorder="1"/>
    <xf numFmtId="0" fontId="45" fillId="0" borderId="0" xfId="0" applyFont="1"/>
    <xf numFmtId="0" fontId="0" fillId="0" borderId="0" xfId="0" applyFont="1" applyBorder="1"/>
    <xf numFmtId="0" fontId="7" fillId="4" borderId="1" xfId="1" applyFont="1" applyFill="1" applyBorder="1" applyAlignment="1">
      <alignment vertical="top" wrapText="1"/>
    </xf>
    <xf numFmtId="169" fontId="3" fillId="0" borderId="0" xfId="1" applyNumberFormat="1" applyFont="1" applyAlignment="1">
      <alignment horizontal="center" vertical="center" wrapText="1"/>
    </xf>
    <xf numFmtId="169" fontId="1" fillId="0" borderId="0" xfId="1" applyNumberFormat="1" applyFill="1" applyBorder="1"/>
    <xf numFmtId="0" fontId="34" fillId="15" borderId="8" xfId="0" applyFont="1" applyFill="1" applyBorder="1"/>
    <xf numFmtId="10" fontId="0" fillId="14" borderId="8" xfId="4" applyNumberFormat="1" applyFont="1" applyFill="1" applyBorder="1"/>
    <xf numFmtId="5" fontId="1" fillId="0" borderId="86" xfId="2" applyNumberFormat="1" applyFont="1" applyBorder="1" applyAlignment="1" applyProtection="1">
      <alignment horizontal="right" vertical="top"/>
      <protection locked="0"/>
    </xf>
    <xf numFmtId="5" fontId="1" fillId="0" borderId="13" xfId="2" applyNumberFormat="1" applyFont="1" applyBorder="1" applyAlignment="1" applyProtection="1">
      <alignment horizontal="right" vertical="top"/>
      <protection locked="0"/>
    </xf>
    <xf numFmtId="5" fontId="3" fillId="4" borderId="95" xfId="2" applyNumberFormat="1" applyFont="1" applyFill="1" applyBorder="1" applyAlignment="1">
      <alignment horizontal="right" vertical="top"/>
    </xf>
    <xf numFmtId="5" fontId="1" fillId="4" borderId="95" xfId="2" applyNumberFormat="1" applyFont="1" applyFill="1" applyBorder="1" applyAlignment="1">
      <alignment horizontal="right" vertical="top"/>
    </xf>
    <xf numFmtId="5" fontId="1" fillId="4" borderId="96" xfId="2" applyNumberFormat="1" applyFont="1" applyFill="1" applyBorder="1" applyAlignment="1">
      <alignment horizontal="right" vertical="top"/>
    </xf>
    <xf numFmtId="0" fontId="7" fillId="4" borderId="68" xfId="1" applyFont="1" applyFill="1" applyBorder="1" applyAlignment="1">
      <alignment vertical="top" wrapText="1"/>
    </xf>
    <xf numFmtId="0" fontId="1" fillId="0" borderId="72" xfId="1" applyBorder="1" applyAlignment="1">
      <alignment horizontal="left" vertical="top" wrapText="1"/>
    </xf>
    <xf numFmtId="0" fontId="1" fillId="0" borderId="97" xfId="1" applyBorder="1" applyAlignment="1">
      <alignment horizontal="left" vertical="top" wrapText="1"/>
    </xf>
    <xf numFmtId="0" fontId="1" fillId="0" borderId="72" xfId="1" applyBorder="1" applyAlignment="1" applyProtection="1">
      <alignment horizontal="left" vertical="top" wrapText="1"/>
      <protection locked="0"/>
    </xf>
    <xf numFmtId="0" fontId="1" fillId="0" borderId="97" xfId="1" applyBorder="1" applyAlignment="1" applyProtection="1">
      <alignment horizontal="left" vertical="top" wrapText="1"/>
      <protection locked="0"/>
    </xf>
    <xf numFmtId="0" fontId="1" fillId="0" borderId="36" xfId="1" applyBorder="1" applyAlignment="1" applyProtection="1">
      <alignment horizontal="left" vertical="top" wrapText="1"/>
      <protection locked="0"/>
    </xf>
    <xf numFmtId="0" fontId="1" fillId="0" borderId="12" xfId="1" applyBorder="1" applyAlignment="1">
      <alignment horizontal="left" vertical="top" wrapText="1"/>
    </xf>
    <xf numFmtId="0" fontId="8" fillId="0" borderId="72" xfId="1" applyFont="1" applyBorder="1" applyAlignment="1">
      <alignment horizontal="left" vertical="top" wrapText="1"/>
    </xf>
    <xf numFmtId="0" fontId="1" fillId="0" borderId="72" xfId="1" quotePrefix="1" applyBorder="1" applyAlignment="1">
      <alignment horizontal="left" vertical="top" wrapText="1"/>
    </xf>
    <xf numFmtId="0" fontId="1" fillId="0" borderId="36" xfId="1" quotePrefix="1" applyBorder="1" applyAlignment="1">
      <alignment horizontal="left" vertical="top" wrapText="1"/>
    </xf>
    <xf numFmtId="0" fontId="8" fillId="0" borderId="12" xfId="1" applyFont="1" applyBorder="1" applyAlignment="1">
      <alignment horizontal="left" vertical="top" wrapText="1"/>
    </xf>
    <xf numFmtId="0" fontId="3" fillId="0" borderId="91" xfId="1" quotePrefix="1" applyFont="1" applyBorder="1" applyAlignment="1">
      <alignment horizontal="left" vertical="top" wrapText="1"/>
    </xf>
    <xf numFmtId="0" fontId="1" fillId="0" borderId="72" xfId="1" applyBorder="1" applyAlignment="1">
      <alignment horizontal="right" vertical="top"/>
    </xf>
    <xf numFmtId="0" fontId="1" fillId="0" borderId="72" xfId="1" applyBorder="1" applyAlignment="1">
      <alignment horizontal="right" vertical="top" wrapText="1"/>
    </xf>
    <xf numFmtId="0" fontId="1" fillId="0" borderId="73" xfId="1" applyBorder="1" applyAlignment="1">
      <alignment horizontal="right" vertical="top" wrapText="1"/>
    </xf>
    <xf numFmtId="0" fontId="31" fillId="0" borderId="0" xfId="0" applyFont="1"/>
    <xf numFmtId="43" fontId="0" fillId="0" borderId="0" xfId="10" applyFont="1"/>
    <xf numFmtId="170" fontId="0" fillId="0" borderId="0" xfId="10" applyNumberFormat="1" applyFont="1"/>
    <xf numFmtId="9" fontId="0" fillId="0" borderId="0" xfId="4" applyFont="1"/>
    <xf numFmtId="170" fontId="32" fillId="0" borderId="0" xfId="10" applyNumberFormat="1" applyFont="1"/>
    <xf numFmtId="43" fontId="32" fillId="0" borderId="0" xfId="10" applyFont="1"/>
    <xf numFmtId="0" fontId="11" fillId="13" borderId="46" xfId="0" applyFont="1" applyFill="1" applyBorder="1" applyAlignment="1">
      <alignment horizontal="center" vertical="center" wrapText="1"/>
    </xf>
    <xf numFmtId="0" fontId="0" fillId="0" borderId="49" xfId="0" applyBorder="1"/>
    <xf numFmtId="0" fontId="0" fillId="0" borderId="49" xfId="0" applyBorder="1" applyProtection="1">
      <protection locked="0"/>
    </xf>
    <xf numFmtId="0" fontId="0" fillId="0" borderId="39" xfId="0" applyBorder="1" applyProtection="1">
      <protection locked="0"/>
    </xf>
    <xf numFmtId="0" fontId="24" fillId="11" borderId="32" xfId="0" applyFont="1" applyFill="1" applyBorder="1" applyProtection="1">
      <protection locked="0"/>
    </xf>
    <xf numFmtId="0" fontId="17" fillId="28" borderId="1" xfId="0" applyFont="1" applyFill="1" applyBorder="1"/>
    <xf numFmtId="0" fontId="17" fillId="28" borderId="2" xfId="0" applyFont="1" applyFill="1" applyBorder="1"/>
    <xf numFmtId="0" fontId="17" fillId="28" borderId="3" xfId="0" applyFont="1" applyFill="1" applyBorder="1"/>
    <xf numFmtId="168" fontId="0" fillId="0" borderId="0" xfId="0" applyNumberFormat="1"/>
    <xf numFmtId="0" fontId="31" fillId="0" borderId="0" xfId="0" applyFont="1" applyFill="1" applyBorder="1"/>
    <xf numFmtId="169" fontId="31" fillId="0" borderId="0" xfId="0" applyNumberFormat="1" applyFont="1" applyFill="1" applyBorder="1"/>
    <xf numFmtId="0" fontId="0" fillId="0" borderId="0" xfId="0" quotePrefix="1"/>
    <xf numFmtId="0" fontId="31" fillId="27" borderId="10" xfId="0" applyFont="1" applyFill="1" applyBorder="1"/>
    <xf numFmtId="0" fontId="31" fillId="27" borderId="44" xfId="0" applyFont="1" applyFill="1" applyBorder="1"/>
    <xf numFmtId="169" fontId="31" fillId="27" borderId="44" xfId="0" applyNumberFormat="1" applyFont="1" applyFill="1" applyBorder="1"/>
    <xf numFmtId="169" fontId="31" fillId="27" borderId="11" xfId="0" applyNumberFormat="1" applyFont="1" applyFill="1" applyBorder="1"/>
    <xf numFmtId="170" fontId="28" fillId="0" borderId="0" xfId="0" applyNumberFormat="1" applyFont="1"/>
    <xf numFmtId="0" fontId="47" fillId="0" borderId="10" xfId="0" applyFont="1" applyBorder="1"/>
    <xf numFmtId="0" fontId="48" fillId="0" borderId="44" xfId="0" applyFont="1" applyBorder="1"/>
    <xf numFmtId="0" fontId="48" fillId="0" borderId="11" xfId="0" applyFont="1" applyBorder="1"/>
    <xf numFmtId="0" fontId="0" fillId="27" borderId="10" xfId="0" applyFill="1" applyBorder="1"/>
    <xf numFmtId="0" fontId="0" fillId="27" borderId="44" xfId="0" applyFill="1" applyBorder="1"/>
    <xf numFmtId="0" fontId="0" fillId="27" borderId="11" xfId="0" applyFill="1" applyBorder="1"/>
    <xf numFmtId="169" fontId="0" fillId="27" borderId="44" xfId="0" applyNumberFormat="1" applyFill="1" applyBorder="1"/>
    <xf numFmtId="0" fontId="0" fillId="27" borderId="10" xfId="0" applyFill="1" applyBorder="1" applyAlignment="1"/>
    <xf numFmtId="0" fontId="0" fillId="27" borderId="44" xfId="0" applyFill="1" applyBorder="1" applyAlignment="1"/>
    <xf numFmtId="169" fontId="0" fillId="27" borderId="44" xfId="0" applyNumberFormat="1" applyFill="1" applyBorder="1" applyAlignment="1"/>
    <xf numFmtId="9" fontId="49" fillId="11" borderId="8" xfId="4" applyFont="1" applyFill="1" applyBorder="1" applyProtection="1">
      <protection locked="0"/>
    </xf>
    <xf numFmtId="9" fontId="49" fillId="11" borderId="5" xfId="4" applyFont="1" applyFill="1" applyBorder="1" applyProtection="1">
      <protection locked="0"/>
    </xf>
    <xf numFmtId="9" fontId="0" fillId="0" borderId="8" xfId="4" applyFont="1" applyBorder="1"/>
    <xf numFmtId="9" fontId="49" fillId="0" borderId="8" xfId="0" applyNumberFormat="1" applyFont="1" applyBorder="1"/>
    <xf numFmtId="0" fontId="0" fillId="27" borderId="62" xfId="0" applyFill="1" applyBorder="1"/>
    <xf numFmtId="0" fontId="0" fillId="27" borderId="63" xfId="0" applyFill="1" applyBorder="1"/>
    <xf numFmtId="0" fontId="0" fillId="27" borderId="30" xfId="0" applyFill="1" applyBorder="1"/>
    <xf numFmtId="9" fontId="32" fillId="11" borderId="8" xfId="4" applyFont="1" applyFill="1" applyBorder="1" applyProtection="1">
      <protection locked="0"/>
    </xf>
    <xf numFmtId="170" fontId="0" fillId="0" borderId="0" xfId="0" applyNumberFormat="1"/>
    <xf numFmtId="9" fontId="32" fillId="11" borderId="34" xfId="4" applyFont="1" applyFill="1" applyBorder="1" applyProtection="1">
      <protection locked="0"/>
    </xf>
    <xf numFmtId="0" fontId="34" fillId="0" borderId="0" xfId="0" applyFont="1" applyAlignment="1">
      <alignment horizontal="right"/>
    </xf>
    <xf numFmtId="0" fontId="28" fillId="0" borderId="0" xfId="0" applyFont="1" applyAlignment="1">
      <alignment horizontal="right"/>
    </xf>
    <xf numFmtId="0" fontId="34" fillId="0" borderId="0" xfId="0" applyFont="1" applyAlignment="1">
      <alignment horizontal="center"/>
    </xf>
    <xf numFmtId="0" fontId="0" fillId="11" borderId="34" xfId="0" applyFill="1" applyBorder="1" applyProtection="1">
      <protection locked="0"/>
    </xf>
    <xf numFmtId="0" fontId="0" fillId="27" borderId="10" xfId="0" applyFont="1" applyFill="1" applyBorder="1" applyAlignment="1">
      <alignment horizontal="left"/>
    </xf>
    <xf numFmtId="0" fontId="31" fillId="27" borderId="10" xfId="0" applyFont="1" applyFill="1" applyBorder="1" applyAlignment="1">
      <alignment horizontal="left"/>
    </xf>
    <xf numFmtId="168" fontId="0" fillId="0" borderId="0" xfId="0" applyNumberFormat="1" applyProtection="1">
      <protection locked="0"/>
    </xf>
    <xf numFmtId="0" fontId="0" fillId="0" borderId="74" xfId="0" applyBorder="1"/>
    <xf numFmtId="0" fontId="11" fillId="8" borderId="64" xfId="0" applyFont="1" applyFill="1" applyBorder="1"/>
    <xf numFmtId="0" fontId="11" fillId="8" borderId="65" xfId="0" applyFont="1" applyFill="1" applyBorder="1"/>
    <xf numFmtId="0" fontId="11" fillId="8" borderId="66" xfId="0" applyFont="1" applyFill="1" applyBorder="1"/>
    <xf numFmtId="0" fontId="25" fillId="0" borderId="0" xfId="0" applyFont="1" applyBorder="1"/>
    <xf numFmtId="10" fontId="0" fillId="11" borderId="9" xfId="0" applyNumberFormat="1" applyFill="1" applyBorder="1" applyProtection="1">
      <protection locked="0"/>
    </xf>
    <xf numFmtId="10" fontId="0" fillId="11" borderId="9" xfId="4" applyNumberFormat="1" applyFont="1" applyFill="1" applyBorder="1" applyAlignment="1" applyProtection="1">
      <alignment horizontal="right" vertical="center"/>
      <protection locked="0"/>
    </xf>
    <xf numFmtId="10" fontId="0" fillId="11" borderId="9" xfId="4" applyNumberFormat="1" applyFont="1" applyFill="1" applyBorder="1" applyProtection="1">
      <protection locked="0"/>
    </xf>
    <xf numFmtId="0" fontId="0" fillId="0" borderId="4" xfId="0" applyBorder="1" applyAlignment="1">
      <alignment horizontal="left" indent="1"/>
    </xf>
    <xf numFmtId="0" fontId="28" fillId="0" borderId="4" xfId="0" applyFont="1" applyBorder="1" applyAlignment="1">
      <alignment horizontal="right"/>
    </xf>
    <xf numFmtId="0" fontId="11" fillId="8" borderId="64" xfId="0" applyFont="1" applyFill="1" applyBorder="1" applyAlignment="1">
      <alignment horizontal="left"/>
    </xf>
    <xf numFmtId="0" fontId="11" fillId="8" borderId="65" xfId="0" applyFont="1" applyFill="1" applyBorder="1" applyAlignment="1">
      <alignment horizontal="left"/>
    </xf>
    <xf numFmtId="0" fontId="11" fillId="8" borderId="66" xfId="0" applyFont="1" applyFill="1" applyBorder="1" applyAlignment="1">
      <alignment horizontal="left"/>
    </xf>
    <xf numFmtId="0" fontId="0" fillId="0" borderId="81" xfId="0" applyBorder="1" applyAlignment="1"/>
    <xf numFmtId="169" fontId="28" fillId="0" borderId="9" xfId="5" applyNumberFormat="1" applyFont="1" applyBorder="1"/>
    <xf numFmtId="10" fontId="0" fillId="0" borderId="0" xfId="0" applyNumberFormat="1" applyBorder="1"/>
    <xf numFmtId="169" fontId="0" fillId="0" borderId="74" xfId="0" applyNumberFormat="1" applyBorder="1"/>
    <xf numFmtId="0" fontId="0" fillId="0" borderId="0" xfId="0" applyBorder="1" applyAlignment="1">
      <alignment horizontal="right"/>
    </xf>
    <xf numFmtId="169" fontId="0" fillId="27" borderId="11" xfId="0" applyNumberFormat="1" applyFill="1" applyBorder="1"/>
    <xf numFmtId="168" fontId="0" fillId="11" borderId="8" xfId="0" applyNumberFormat="1" applyFill="1" applyBorder="1" applyProtection="1">
      <protection locked="0"/>
    </xf>
    <xf numFmtId="0" fontId="0" fillId="0" borderId="8" xfId="0" applyFill="1" applyBorder="1"/>
    <xf numFmtId="0" fontId="24" fillId="11" borderId="8" xfId="0" applyFont="1" applyFill="1" applyBorder="1" applyProtection="1">
      <protection locked="0"/>
    </xf>
    <xf numFmtId="168" fontId="0" fillId="11" borderId="5" xfId="5" applyNumberFormat="1" applyFont="1" applyFill="1" applyBorder="1" applyProtection="1">
      <protection locked="0"/>
    </xf>
    <xf numFmtId="168" fontId="0" fillId="11" borderId="8" xfId="5" applyNumberFormat="1" applyFont="1" applyFill="1" applyBorder="1" applyProtection="1">
      <protection locked="0"/>
    </xf>
    <xf numFmtId="167" fontId="0" fillId="11" borderId="5" xfId="0" applyNumberFormat="1" applyFill="1" applyBorder="1" applyProtection="1">
      <protection locked="0"/>
    </xf>
    <xf numFmtId="169" fontId="24" fillId="11" borderId="8" xfId="0" applyNumberFormat="1" applyFont="1" applyFill="1" applyBorder="1" applyProtection="1">
      <protection locked="0"/>
    </xf>
    <xf numFmtId="0" fontId="14" fillId="9" borderId="8" xfId="0" applyFont="1" applyFill="1" applyBorder="1" applyProtection="1">
      <protection locked="0"/>
    </xf>
    <xf numFmtId="0" fontId="0" fillId="11" borderId="8" xfId="0" applyFont="1" applyFill="1" applyBorder="1" applyProtection="1">
      <protection locked="0"/>
    </xf>
    <xf numFmtId="4" fontId="12" fillId="11" borderId="8" xfId="5" applyNumberFormat="1" applyFont="1" applyFill="1" applyBorder="1" applyProtection="1">
      <protection locked="0"/>
    </xf>
    <xf numFmtId="4" fontId="12" fillId="11" borderId="8" xfId="0" applyNumberFormat="1" applyFont="1" applyFill="1" applyBorder="1" applyProtection="1">
      <protection locked="0"/>
    </xf>
    <xf numFmtId="169" fontId="23" fillId="10" borderId="0" xfId="5" applyNumberFormat="1" applyFont="1" applyFill="1" applyBorder="1"/>
    <xf numFmtId="168" fontId="34" fillId="11" borderId="8" xfId="4" applyNumberFormat="1" applyFont="1" applyFill="1" applyBorder="1" applyProtection="1">
      <protection locked="0"/>
    </xf>
    <xf numFmtId="0" fontId="0" fillId="0" borderId="34" xfId="0" applyBorder="1"/>
    <xf numFmtId="0" fontId="0" fillId="0" borderId="5" xfId="0" applyBorder="1"/>
    <xf numFmtId="169" fontId="0" fillId="17" borderId="5" xfId="0" applyNumberFormat="1" applyFill="1" applyBorder="1" applyProtection="1">
      <protection locked="0"/>
    </xf>
    <xf numFmtId="0" fontId="3" fillId="0" borderId="29" xfId="1" applyFont="1" applyBorder="1" applyAlignment="1">
      <alignment horizontal="center" vertical="top"/>
    </xf>
    <xf numFmtId="0" fontId="1" fillId="0" borderId="0" xfId="1" quotePrefix="1" applyBorder="1" applyAlignment="1" applyProtection="1">
      <alignment horizontal="left" vertical="top" wrapText="1"/>
      <protection locked="0"/>
    </xf>
    <xf numFmtId="5" fontId="1" fillId="0" borderId="8" xfId="2" applyNumberFormat="1" applyFont="1" applyFill="1" applyBorder="1" applyAlignment="1" applyProtection="1">
      <alignment horizontal="right" vertical="top"/>
    </xf>
    <xf numFmtId="5" fontId="3" fillId="0" borderId="8" xfId="2" applyNumberFormat="1" applyFont="1" applyFill="1" applyBorder="1" applyAlignment="1" applyProtection="1">
      <alignment horizontal="right" vertical="top"/>
    </xf>
    <xf numFmtId="0" fontId="0" fillId="0" borderId="0" xfId="0" applyAlignment="1">
      <alignment horizontal="center"/>
    </xf>
    <xf numFmtId="0" fontId="0" fillId="0" borderId="68" xfId="0" applyBorder="1" applyAlignment="1">
      <alignment horizontal="left" indent="1"/>
    </xf>
    <xf numFmtId="169" fontId="0" fillId="0" borderId="74" xfId="0" applyNumberFormat="1" applyFont="1" applyBorder="1" applyAlignment="1"/>
    <xf numFmtId="0" fontId="0" fillId="14" borderId="63" xfId="0" applyFill="1" applyBorder="1"/>
    <xf numFmtId="44" fontId="0" fillId="0" borderId="0" xfId="5" applyFont="1"/>
    <xf numFmtId="0" fontId="0" fillId="14" borderId="44" xfId="0" applyFill="1" applyBorder="1"/>
    <xf numFmtId="0" fontId="25" fillId="0" borderId="0" xfId="0" applyFont="1" applyFill="1"/>
    <xf numFmtId="44" fontId="0" fillId="0" borderId="0" xfId="0" applyNumberFormat="1"/>
    <xf numFmtId="9" fontId="25" fillId="0" borderId="0" xfId="4" applyFont="1" applyAlignment="1">
      <alignment horizontal="center"/>
    </xf>
    <xf numFmtId="44" fontId="11" fillId="0" borderId="0" xfId="5" applyFont="1"/>
    <xf numFmtId="0" fontId="0" fillId="14" borderId="0" xfId="0" applyFill="1" applyAlignment="1">
      <alignment horizontal="center"/>
    </xf>
    <xf numFmtId="44" fontId="0" fillId="0" borderId="0" xfId="5" applyFont="1" applyAlignment="1">
      <alignment horizontal="center"/>
    </xf>
    <xf numFmtId="0" fontId="21" fillId="0" borderId="0" xfId="0" applyFont="1"/>
    <xf numFmtId="165" fontId="0" fillId="0" borderId="0" xfId="0" applyNumberFormat="1"/>
    <xf numFmtId="0" fontId="17" fillId="29" borderId="0" xfId="0" applyFont="1" applyFill="1"/>
    <xf numFmtId="0" fontId="17" fillId="29" borderId="1" xfId="0" applyFont="1" applyFill="1" applyBorder="1"/>
    <xf numFmtId="0" fontId="25" fillId="29" borderId="2" xfId="0" applyFont="1" applyFill="1" applyBorder="1"/>
    <xf numFmtId="0" fontId="25" fillId="29" borderId="3" xfId="0" applyFont="1" applyFill="1" applyBorder="1"/>
    <xf numFmtId="0" fontId="28" fillId="30" borderId="8" xfId="0" applyFont="1" applyFill="1" applyBorder="1" applyProtection="1">
      <protection locked="0"/>
    </xf>
    <xf numFmtId="44" fontId="0" fillId="11" borderId="8" xfId="5" applyFont="1" applyFill="1" applyBorder="1" applyProtection="1">
      <protection locked="0"/>
    </xf>
    <xf numFmtId="0" fontId="31" fillId="30" borderId="10" xfId="0" applyFont="1" applyFill="1" applyBorder="1"/>
    <xf numFmtId="0" fontId="31" fillId="30" borderId="44" xfId="0" applyFont="1" applyFill="1" applyBorder="1"/>
    <xf numFmtId="44" fontId="31" fillId="30" borderId="44" xfId="5" applyFont="1" applyFill="1" applyBorder="1"/>
    <xf numFmtId="169" fontId="0" fillId="0" borderId="0" xfId="5" applyNumberFormat="1" applyFont="1"/>
    <xf numFmtId="169" fontId="31" fillId="30" borderId="11" xfId="5" applyNumberFormat="1" applyFont="1" applyFill="1" applyBorder="1"/>
    <xf numFmtId="169" fontId="31" fillId="30" borderId="8" xfId="0" applyNumberFormat="1" applyFont="1" applyFill="1" applyBorder="1"/>
    <xf numFmtId="0" fontId="0" fillId="0" borderId="0" xfId="0" applyFill="1" applyBorder="1" applyAlignment="1">
      <alignment horizontal="center"/>
    </xf>
    <xf numFmtId="0" fontId="0" fillId="30" borderId="63" xfId="0" applyFill="1" applyBorder="1"/>
    <xf numFmtId="44" fontId="0" fillId="30" borderId="63" xfId="5" applyFont="1" applyFill="1" applyBorder="1"/>
    <xf numFmtId="0" fontId="0" fillId="30" borderId="30" xfId="0" applyFill="1" applyBorder="1"/>
    <xf numFmtId="0" fontId="31" fillId="30" borderId="62" xfId="0" applyFont="1" applyFill="1" applyBorder="1"/>
    <xf numFmtId="0" fontId="0" fillId="9" borderId="8" xfId="0" applyFill="1" applyBorder="1"/>
    <xf numFmtId="170" fontId="0" fillId="0" borderId="8" xfId="10" applyNumberFormat="1" applyFont="1" applyFill="1" applyBorder="1" applyAlignment="1">
      <alignment horizontal="center"/>
    </xf>
    <xf numFmtId="170" fontId="0" fillId="0" borderId="8" xfId="10" applyNumberFormat="1" applyFont="1" applyFill="1" applyBorder="1"/>
    <xf numFmtId="170" fontId="0" fillId="0" borderId="5" xfId="10" applyNumberFormat="1" applyFont="1" applyFill="1" applyBorder="1"/>
    <xf numFmtId="0" fontId="0" fillId="30" borderId="44" xfId="0" applyFill="1" applyBorder="1"/>
    <xf numFmtId="0" fontId="0" fillId="30" borderId="11" xfId="0" applyFill="1" applyBorder="1"/>
    <xf numFmtId="0" fontId="31" fillId="30" borderId="11" xfId="0" applyFont="1" applyFill="1" applyBorder="1"/>
    <xf numFmtId="170" fontId="25" fillId="0" borderId="0" xfId="0" applyNumberFormat="1" applyFont="1" applyFill="1"/>
    <xf numFmtId="170" fontId="0" fillId="0" borderId="34" xfId="10" applyNumberFormat="1" applyFont="1" applyFill="1" applyBorder="1"/>
    <xf numFmtId="0" fontId="11" fillId="0" borderId="44" xfId="0" applyFont="1" applyBorder="1" applyAlignment="1">
      <alignment horizontal="left" indent="1"/>
    </xf>
    <xf numFmtId="0" fontId="11" fillId="0" borderId="44" xfId="0" applyFont="1" applyBorder="1"/>
    <xf numFmtId="170" fontId="11" fillId="0" borderId="8" xfId="10" applyNumberFormat="1" applyFont="1" applyFill="1" applyBorder="1" applyAlignment="1">
      <alignment horizontal="center"/>
    </xf>
    <xf numFmtId="0" fontId="24" fillId="11" borderId="0" xfId="0" applyFont="1" applyFill="1" applyBorder="1" applyProtection="1">
      <protection locked="0"/>
    </xf>
    <xf numFmtId="170" fontId="0" fillId="0" borderId="0" xfId="10" applyNumberFormat="1" applyFont="1" applyFill="1" applyBorder="1"/>
    <xf numFmtId="170" fontId="0" fillId="30" borderId="44" xfId="10" applyNumberFormat="1" applyFont="1" applyFill="1" applyBorder="1"/>
    <xf numFmtId="9" fontId="25" fillId="30" borderId="11" xfId="4" applyFont="1" applyFill="1" applyBorder="1" applyAlignment="1">
      <alignment horizontal="center"/>
    </xf>
    <xf numFmtId="0" fontId="11" fillId="30" borderId="63" xfId="0" applyFont="1" applyFill="1" applyBorder="1"/>
    <xf numFmtId="170" fontId="0" fillId="11" borderId="15" xfId="10" applyNumberFormat="1" applyFont="1" applyFill="1" applyBorder="1" applyAlignment="1" applyProtection="1">
      <alignment horizontal="center"/>
      <protection locked="0"/>
    </xf>
    <xf numFmtId="0" fontId="0" fillId="11" borderId="8" xfId="0" applyFill="1" applyBorder="1" applyAlignment="1" applyProtection="1">
      <alignment horizontal="center"/>
      <protection locked="0"/>
    </xf>
    <xf numFmtId="170" fontId="14" fillId="11" borderId="8" xfId="10" applyNumberFormat="1" applyFont="1" applyFill="1" applyBorder="1" applyAlignment="1" applyProtection="1">
      <alignment horizontal="center"/>
      <protection locked="0"/>
    </xf>
    <xf numFmtId="170" fontId="0" fillId="11" borderId="34" xfId="10" applyNumberFormat="1" applyFont="1" applyFill="1" applyBorder="1" applyAlignment="1" applyProtection="1">
      <alignment horizontal="center"/>
      <protection locked="0"/>
    </xf>
    <xf numFmtId="168" fontId="0" fillId="0" borderId="0" xfId="5" applyNumberFormat="1" applyFont="1"/>
    <xf numFmtId="168" fontId="31" fillId="30" borderId="11" xfId="0" applyNumberFormat="1" applyFont="1" applyFill="1" applyBorder="1"/>
    <xf numFmtId="168" fontId="25" fillId="0" borderId="0" xfId="0" applyNumberFormat="1" applyFont="1"/>
    <xf numFmtId="168" fontId="0" fillId="11" borderId="34" xfId="0" applyNumberFormat="1" applyFill="1" applyBorder="1" applyProtection="1">
      <protection locked="0"/>
    </xf>
    <xf numFmtId="168" fontId="31" fillId="30" borderId="8" xfId="0" applyNumberFormat="1" applyFont="1" applyFill="1" applyBorder="1"/>
    <xf numFmtId="1" fontId="0" fillId="0" borderId="0" xfId="5" applyNumberFormat="1" applyFont="1"/>
    <xf numFmtId="0" fontId="0" fillId="0" borderId="80" xfId="0" applyBorder="1"/>
    <xf numFmtId="0" fontId="0" fillId="0" borderId="33" xfId="0" applyBorder="1"/>
    <xf numFmtId="0" fontId="0" fillId="8" borderId="10" xfId="0" applyFill="1" applyBorder="1"/>
    <xf numFmtId="0" fontId="0" fillId="8" borderId="44" xfId="0" applyFill="1" applyBorder="1"/>
    <xf numFmtId="0" fontId="0" fillId="8" borderId="11" xfId="0" applyFill="1" applyBorder="1"/>
    <xf numFmtId="0" fontId="0" fillId="0" borderId="8" xfId="0" applyBorder="1" applyAlignment="1">
      <alignment horizontal="center"/>
    </xf>
    <xf numFmtId="0" fontId="0" fillId="9" borderId="44" xfId="0" applyFill="1" applyBorder="1"/>
    <xf numFmtId="0" fontId="0" fillId="9" borderId="11" xfId="0" applyFill="1" applyBorder="1"/>
    <xf numFmtId="0" fontId="0" fillId="9" borderId="10" xfId="0" applyFill="1" applyBorder="1" applyProtection="1">
      <protection locked="0"/>
    </xf>
    <xf numFmtId="1" fontId="0" fillId="11" borderId="8" xfId="5" applyNumberFormat="1" applyFont="1" applyFill="1" applyBorder="1" applyAlignment="1" applyProtection="1">
      <alignment horizontal="right"/>
      <protection locked="0"/>
    </xf>
    <xf numFmtId="0" fontId="11" fillId="0" borderId="8" xfId="0" applyFont="1" applyBorder="1" applyAlignment="1">
      <alignment horizontal="center" vertical="center"/>
    </xf>
    <xf numFmtId="0" fontId="31" fillId="0" borderId="8" xfId="0" applyFont="1" applyBorder="1"/>
    <xf numFmtId="0" fontId="31" fillId="0" borderId="61" xfId="0" applyFont="1" applyBorder="1"/>
    <xf numFmtId="0" fontId="31" fillId="0" borderId="0" xfId="0" applyFont="1" applyBorder="1"/>
    <xf numFmtId="0" fontId="31" fillId="0" borderId="50" xfId="0" applyFont="1" applyBorder="1"/>
    <xf numFmtId="0" fontId="0" fillId="0" borderId="0" xfId="0" applyAlignment="1">
      <alignment horizontal="center" vertical="center"/>
    </xf>
    <xf numFmtId="1" fontId="0" fillId="11" borderId="5" xfId="5" applyNumberFormat="1" applyFont="1" applyFill="1" applyBorder="1" applyAlignment="1" applyProtection="1">
      <alignment horizontal="right"/>
      <protection locked="0"/>
    </xf>
    <xf numFmtId="0" fontId="37" fillId="0" borderId="11" xfId="0" applyFont="1" applyBorder="1"/>
    <xf numFmtId="0" fontId="11" fillId="0" borderId="34" xfId="0" applyFont="1" applyFill="1" applyBorder="1" applyAlignment="1">
      <alignment horizontal="center" vertical="center" wrapText="1"/>
    </xf>
    <xf numFmtId="0" fontId="0" fillId="11" borderId="62" xfId="0" applyFill="1" applyBorder="1" applyProtection="1">
      <protection locked="0"/>
    </xf>
    <xf numFmtId="0" fontId="0" fillId="11" borderId="10" xfId="0" applyFill="1" applyBorder="1" applyProtection="1">
      <protection locked="0"/>
    </xf>
    <xf numFmtId="0" fontId="0" fillId="0" borderId="5" xfId="0" applyBorder="1" applyAlignment="1">
      <alignment horizontal="center" vertical="center"/>
    </xf>
    <xf numFmtId="0" fontId="0" fillId="0" borderId="8" xfId="0" applyBorder="1" applyAlignment="1">
      <alignment horizontal="center" vertical="center"/>
    </xf>
    <xf numFmtId="168" fontId="0" fillId="0" borderId="0" xfId="0" applyNumberFormat="1" applyBorder="1"/>
    <xf numFmtId="168" fontId="0" fillId="0" borderId="0" xfId="0" applyNumberFormat="1" applyFill="1" applyBorder="1"/>
    <xf numFmtId="168" fontId="0" fillId="9" borderId="8" xfId="0" applyNumberFormat="1" applyFill="1" applyBorder="1" applyProtection="1">
      <protection locked="0"/>
    </xf>
    <xf numFmtId="0" fontId="0" fillId="0" borderId="44" xfId="0" applyBorder="1"/>
    <xf numFmtId="44" fontId="11" fillId="0" borderId="8" xfId="5" applyFont="1" applyBorder="1" applyAlignment="1">
      <alignment horizontal="center" vertical="center" wrapText="1"/>
    </xf>
    <xf numFmtId="0" fontId="30" fillId="0" borderId="8" xfId="0" applyFont="1" applyBorder="1" applyAlignment="1">
      <alignment textRotation="90" wrapText="1"/>
    </xf>
    <xf numFmtId="168" fontId="31" fillId="0" borderId="8" xfId="5" applyNumberFormat="1" applyFont="1" applyBorder="1" applyAlignment="1">
      <alignment horizontal="center"/>
    </xf>
    <xf numFmtId="168" fontId="0" fillId="0" borderId="8" xfId="0" applyNumberFormat="1" applyBorder="1" applyAlignment="1">
      <alignment horizontal="center" vertical="center"/>
    </xf>
    <xf numFmtId="9" fontId="0" fillId="0" borderId="8" xfId="4" applyFont="1" applyBorder="1" applyAlignment="1">
      <alignment wrapText="1"/>
    </xf>
    <xf numFmtId="169" fontId="0" fillId="0" borderId="8" xfId="0" applyNumberFormat="1" applyBorder="1"/>
    <xf numFmtId="168" fontId="0" fillId="0" borderId="8" xfId="0" applyNumberFormat="1" applyBorder="1"/>
    <xf numFmtId="168" fontId="0" fillId="0" borderId="34" xfId="0" applyNumberFormat="1" applyBorder="1"/>
    <xf numFmtId="168" fontId="11" fillId="0" borderId="21" xfId="0" applyNumberFormat="1" applyFont="1" applyBorder="1"/>
    <xf numFmtId="0" fontId="11" fillId="0" borderId="11" xfId="0" applyFont="1" applyBorder="1"/>
    <xf numFmtId="0" fontId="31" fillId="0" borderId="44" xfId="0" applyFont="1" applyFill="1" applyBorder="1" applyAlignment="1">
      <alignment horizontal="left"/>
    </xf>
    <xf numFmtId="0" fontId="31" fillId="0" borderId="11" xfId="0" applyFont="1" applyFill="1" applyBorder="1" applyAlignment="1">
      <alignment horizontal="left"/>
    </xf>
    <xf numFmtId="0" fontId="28" fillId="11" borderId="82" xfId="0" applyFont="1" applyFill="1" applyBorder="1" applyAlignment="1" applyProtection="1">
      <alignment horizontal="left"/>
      <protection locked="0"/>
    </xf>
    <xf numFmtId="0" fontId="28" fillId="11" borderId="83" xfId="0" applyFont="1" applyFill="1" applyBorder="1" applyAlignment="1" applyProtection="1">
      <alignment horizontal="left"/>
      <protection locked="0"/>
    </xf>
    <xf numFmtId="0" fontId="28" fillId="11" borderId="84" xfId="0" applyFont="1" applyFill="1" applyBorder="1" applyAlignment="1" applyProtection="1">
      <alignment horizontal="left"/>
      <protection locked="0"/>
    </xf>
    <xf numFmtId="169" fontId="0" fillId="0" borderId="0" xfId="0" applyNumberFormat="1" applyBorder="1" applyAlignment="1">
      <alignment horizontal="right"/>
    </xf>
    <xf numFmtId="169" fontId="0" fillId="0" borderId="74" xfId="0" applyNumberFormat="1" applyBorder="1" applyAlignment="1">
      <alignment horizontal="right"/>
    </xf>
    <xf numFmtId="169" fontId="24" fillId="0" borderId="0" xfId="5" applyNumberFormat="1" applyFont="1" applyAlignment="1">
      <alignment horizontal="right"/>
    </xf>
    <xf numFmtId="10" fontId="0" fillId="11" borderId="10" xfId="0" applyNumberFormat="1" applyFill="1" applyBorder="1" applyAlignment="1" applyProtection="1">
      <alignment horizontal="left"/>
      <protection locked="0"/>
    </xf>
    <xf numFmtId="10" fontId="0" fillId="11" borderId="44" xfId="0" applyNumberFormat="1" applyFill="1" applyBorder="1" applyAlignment="1" applyProtection="1">
      <alignment horizontal="left"/>
      <protection locked="0"/>
    </xf>
    <xf numFmtId="10" fontId="0" fillId="11" borderId="45" xfId="0" applyNumberFormat="1" applyFill="1" applyBorder="1" applyAlignment="1" applyProtection="1">
      <alignment horizontal="left"/>
      <protection locked="0"/>
    </xf>
    <xf numFmtId="0" fontId="11" fillId="8" borderId="64" xfId="0" applyFont="1" applyFill="1" applyBorder="1" applyAlignment="1">
      <alignment horizontal="left" vertical="top"/>
    </xf>
    <xf numFmtId="0" fontId="11" fillId="8" borderId="65" xfId="0" applyFont="1" applyFill="1" applyBorder="1" applyAlignment="1">
      <alignment horizontal="left" vertical="top"/>
    </xf>
    <xf numFmtId="0" fontId="11" fillId="8" borderId="66" xfId="0" applyFont="1" applyFill="1" applyBorder="1" applyAlignment="1">
      <alignment horizontal="left" vertical="top"/>
    </xf>
    <xf numFmtId="165" fontId="0" fillId="11" borderId="10" xfId="0" applyNumberFormat="1" applyFill="1" applyBorder="1" applyAlignment="1" applyProtection="1">
      <alignment horizontal="left" vertical="top"/>
      <protection locked="0"/>
    </xf>
    <xf numFmtId="165" fontId="0" fillId="11" borderId="44" xfId="0" applyNumberFormat="1" applyFill="1" applyBorder="1" applyAlignment="1" applyProtection="1">
      <alignment horizontal="left" vertical="top"/>
      <protection locked="0"/>
    </xf>
    <xf numFmtId="165" fontId="0" fillId="11" borderId="45" xfId="0" applyNumberFormat="1" applyFill="1" applyBorder="1" applyAlignment="1" applyProtection="1">
      <alignment horizontal="left" vertical="top"/>
      <protection locked="0"/>
    </xf>
    <xf numFmtId="165" fontId="0" fillId="11" borderId="10" xfId="0" applyNumberFormat="1" applyFill="1" applyBorder="1" applyAlignment="1" applyProtection="1">
      <alignment horizontal="left"/>
      <protection locked="0"/>
    </xf>
    <xf numFmtId="165" fontId="0" fillId="11" borderId="44" xfId="0" applyNumberFormat="1" applyFill="1" applyBorder="1" applyAlignment="1" applyProtection="1">
      <alignment horizontal="left"/>
      <protection locked="0"/>
    </xf>
    <xf numFmtId="165" fontId="0" fillId="11" borderId="45" xfId="0" applyNumberFormat="1" applyFill="1" applyBorder="1" applyAlignment="1" applyProtection="1">
      <alignment horizontal="left"/>
      <protection locked="0"/>
    </xf>
    <xf numFmtId="0" fontId="0" fillId="0" borderId="0" xfId="0" applyBorder="1" applyAlignment="1">
      <alignment horizontal="left"/>
    </xf>
    <xf numFmtId="0" fontId="0" fillId="0" borderId="0" xfId="0" quotePrefix="1" applyBorder="1" applyAlignment="1">
      <alignment horizontal="left"/>
    </xf>
    <xf numFmtId="0" fontId="0" fillId="0" borderId="74" xfId="0" applyBorder="1" applyAlignment="1">
      <alignment horizontal="left"/>
    </xf>
    <xf numFmtId="0" fontId="44" fillId="0" borderId="0" xfId="0" applyFont="1" applyBorder="1" applyAlignment="1">
      <alignment horizontal="left"/>
    </xf>
    <xf numFmtId="0" fontId="44" fillId="0" borderId="74" xfId="0" applyFont="1" applyBorder="1" applyAlignment="1">
      <alignment horizontal="left"/>
    </xf>
    <xf numFmtId="0" fontId="28" fillId="0" borderId="61" xfId="0" applyFont="1" applyBorder="1" applyAlignment="1">
      <alignment horizontal="right"/>
    </xf>
    <xf numFmtId="0" fontId="28" fillId="0" borderId="0" xfId="0" applyFont="1" applyBorder="1" applyAlignment="1">
      <alignment horizontal="right"/>
    </xf>
    <xf numFmtId="170" fontId="0" fillId="11" borderId="10" xfId="10" applyNumberFormat="1" applyFont="1" applyFill="1" applyBorder="1" applyAlignment="1" applyProtection="1">
      <alignment horizontal="left"/>
      <protection locked="0"/>
    </xf>
    <xf numFmtId="170" fontId="0" fillId="11" borderId="45" xfId="10" applyNumberFormat="1" applyFont="1" applyFill="1" applyBorder="1" applyAlignment="1" applyProtection="1">
      <alignment horizontal="left"/>
      <protection locked="0"/>
    </xf>
    <xf numFmtId="170" fontId="0" fillId="11" borderId="10" xfId="10" applyNumberFormat="1" applyFont="1" applyFill="1" applyBorder="1" applyAlignment="1" applyProtection="1">
      <alignment horizontal="right"/>
      <protection locked="0"/>
    </xf>
    <xf numFmtId="170" fontId="0" fillId="11" borderId="45" xfId="10" applyNumberFormat="1" applyFont="1" applyFill="1" applyBorder="1" applyAlignment="1" applyProtection="1">
      <alignment horizontal="right"/>
      <protection locked="0"/>
    </xf>
    <xf numFmtId="0" fontId="28" fillId="11" borderId="10" xfId="0" applyFont="1" applyFill="1" applyBorder="1" applyAlignment="1" applyProtection="1">
      <alignment horizontal="left"/>
      <protection locked="0"/>
    </xf>
    <xf numFmtId="0" fontId="28" fillId="11" borderId="44" xfId="0" applyFont="1" applyFill="1" applyBorder="1" applyAlignment="1" applyProtection="1">
      <alignment horizontal="left"/>
      <protection locked="0"/>
    </xf>
    <xf numFmtId="0" fontId="28" fillId="11" borderId="45" xfId="0" applyFont="1" applyFill="1" applyBorder="1" applyAlignment="1" applyProtection="1">
      <alignment horizontal="left"/>
      <protection locked="0"/>
    </xf>
    <xf numFmtId="0" fontId="11" fillId="8" borderId="69" xfId="0" applyFont="1" applyFill="1" applyBorder="1" applyAlignment="1">
      <alignment horizontal="left"/>
    </xf>
    <xf numFmtId="0" fontId="11" fillId="8" borderId="70" xfId="0" applyFont="1" applyFill="1" applyBorder="1" applyAlignment="1">
      <alignment horizontal="left"/>
    </xf>
    <xf numFmtId="0" fontId="11" fillId="8" borderId="71" xfId="0" applyFont="1" applyFill="1" applyBorder="1" applyAlignment="1">
      <alignment horizontal="left"/>
    </xf>
    <xf numFmtId="0" fontId="18" fillId="0" borderId="72" xfId="0" applyFont="1" applyBorder="1" applyAlignment="1">
      <alignment horizontal="left"/>
    </xf>
    <xf numFmtId="0" fontId="18" fillId="0" borderId="8" xfId="0" applyFont="1" applyBorder="1" applyAlignment="1">
      <alignment horizontal="left"/>
    </xf>
    <xf numFmtId="0" fontId="18" fillId="0" borderId="9" xfId="0" applyFont="1" applyBorder="1" applyAlignment="1">
      <alignment horizontal="left"/>
    </xf>
    <xf numFmtId="0" fontId="0" fillId="0" borderId="0" xfId="0" applyBorder="1" applyAlignment="1">
      <alignment horizontal="left" vertical="top"/>
    </xf>
    <xf numFmtId="10" fontId="0" fillId="11" borderId="10" xfId="4" applyNumberFormat="1" applyFont="1" applyFill="1" applyBorder="1" applyAlignment="1" applyProtection="1">
      <alignment horizontal="right"/>
      <protection locked="0"/>
    </xf>
    <xf numFmtId="10" fontId="0" fillId="11" borderId="45" xfId="4" applyNumberFormat="1" applyFont="1" applyFill="1" applyBorder="1" applyAlignment="1" applyProtection="1">
      <alignment horizontal="right"/>
      <protection locked="0"/>
    </xf>
    <xf numFmtId="10" fontId="0" fillId="0" borderId="10" xfId="0" applyNumberFormat="1" applyFill="1" applyBorder="1" applyAlignment="1">
      <alignment horizontal="right"/>
    </xf>
    <xf numFmtId="0" fontId="0" fillId="0" borderId="45" xfId="0" applyFill="1" applyBorder="1" applyAlignment="1">
      <alignment horizontal="right"/>
    </xf>
    <xf numFmtId="0" fontId="36" fillId="0" borderId="0" xfId="0" applyFont="1" applyBorder="1" applyAlignment="1">
      <alignment horizontal="center" vertical="center"/>
    </xf>
    <xf numFmtId="165" fontId="11" fillId="0" borderId="0" xfId="0" applyNumberFormat="1" applyFont="1" applyAlignment="1">
      <alignment horizontal="left"/>
    </xf>
    <xf numFmtId="0" fontId="26" fillId="0" borderId="0" xfId="0" applyFont="1" applyFill="1" applyBorder="1" applyAlignment="1">
      <alignment horizontal="left"/>
    </xf>
    <xf numFmtId="0" fontId="27" fillId="8" borderId="64" xfId="0" applyFont="1" applyFill="1" applyBorder="1" applyAlignment="1">
      <alignment horizontal="left"/>
    </xf>
    <xf numFmtId="0" fontId="27" fillId="8" borderId="65" xfId="0" applyFont="1" applyFill="1" applyBorder="1" applyAlignment="1">
      <alignment horizontal="left"/>
    </xf>
    <xf numFmtId="0" fontId="27" fillId="8" borderId="66" xfId="0" applyFont="1" applyFill="1" applyBorder="1" applyAlignment="1">
      <alignment horizontal="left"/>
    </xf>
    <xf numFmtId="0" fontId="11" fillId="8" borderId="69" xfId="0" applyFont="1" applyFill="1" applyBorder="1" applyAlignment="1">
      <alignment horizontal="left" vertical="top"/>
    </xf>
    <xf numFmtId="0" fontId="11" fillId="8" borderId="70" xfId="0" applyFont="1" applyFill="1" applyBorder="1" applyAlignment="1">
      <alignment horizontal="left" vertical="top"/>
    </xf>
    <xf numFmtId="0" fontId="11" fillId="8" borderId="71" xfId="0" applyFont="1" applyFill="1" applyBorder="1" applyAlignment="1">
      <alignment horizontal="left" vertical="top"/>
    </xf>
    <xf numFmtId="0" fontId="45" fillId="11" borderId="5" xfId="0" applyFont="1" applyFill="1" applyBorder="1" applyAlignment="1" applyProtection="1">
      <alignment horizontal="left" vertical="top"/>
      <protection locked="0"/>
    </xf>
    <xf numFmtId="0" fontId="45" fillId="11" borderId="31" xfId="0" applyFont="1" applyFill="1" applyBorder="1" applyAlignment="1" applyProtection="1">
      <alignment horizontal="left" vertical="top"/>
      <protection locked="0"/>
    </xf>
    <xf numFmtId="0" fontId="0" fillId="11" borderId="8" xfId="0" applyFill="1" applyBorder="1" applyAlignment="1" applyProtection="1">
      <alignment horizontal="left" vertical="top"/>
      <protection locked="0"/>
    </xf>
    <xf numFmtId="0" fontId="0" fillId="11" borderId="9" xfId="0" applyFill="1" applyBorder="1" applyAlignment="1" applyProtection="1">
      <alignment horizontal="left" vertical="top"/>
      <protection locked="0"/>
    </xf>
    <xf numFmtId="165" fontId="0" fillId="11" borderId="8" xfId="0" applyNumberFormat="1" applyFill="1" applyBorder="1" applyAlignment="1" applyProtection="1">
      <alignment horizontal="left" vertical="top"/>
      <protection locked="0"/>
    </xf>
    <xf numFmtId="165" fontId="0" fillId="11" borderId="9" xfId="0" applyNumberFormat="1" applyFill="1" applyBorder="1" applyAlignment="1" applyProtection="1">
      <alignment horizontal="left" vertical="top"/>
      <protection locked="0"/>
    </xf>
    <xf numFmtId="169" fontId="16" fillId="0" borderId="80" xfId="0" applyNumberFormat="1" applyFont="1" applyBorder="1" applyAlignment="1">
      <alignment horizontal="right"/>
    </xf>
    <xf numFmtId="169" fontId="16" fillId="0" borderId="81" xfId="0" applyNumberFormat="1" applyFont="1" applyBorder="1" applyAlignment="1">
      <alignment horizontal="right"/>
    </xf>
    <xf numFmtId="0" fontId="0" fillId="11" borderId="0" xfId="0" applyFill="1" applyBorder="1" applyAlignment="1" applyProtection="1">
      <alignment horizontal="left" vertical="top"/>
      <protection locked="0"/>
    </xf>
    <xf numFmtId="0" fontId="0" fillId="11" borderId="74" xfId="0" applyFill="1" applyBorder="1" applyAlignment="1" applyProtection="1">
      <alignment horizontal="left" vertical="top"/>
      <protection locked="0"/>
    </xf>
    <xf numFmtId="0" fontId="0" fillId="0" borderId="26" xfId="0" applyBorder="1" applyAlignment="1">
      <alignment horizontal="right"/>
    </xf>
    <xf numFmtId="0" fontId="34" fillId="0" borderId="79" xfId="0" applyFont="1" applyBorder="1" applyAlignment="1" applyProtection="1">
      <alignment horizontal="left" vertical="top"/>
      <protection locked="0"/>
    </xf>
    <xf numFmtId="0" fontId="34" fillId="0" borderId="80" xfId="0" applyFont="1" applyBorder="1" applyAlignment="1" applyProtection="1">
      <alignment horizontal="left" vertical="top"/>
      <protection locked="0"/>
    </xf>
    <xf numFmtId="0" fontId="34" fillId="0" borderId="81" xfId="0" applyFont="1" applyBorder="1" applyAlignment="1" applyProtection="1">
      <alignment horizontal="left" vertical="top"/>
      <protection locked="0"/>
    </xf>
    <xf numFmtId="0" fontId="34" fillId="0" borderId="4" xfId="0" applyFont="1" applyBorder="1" applyAlignment="1" applyProtection="1">
      <alignment horizontal="left" vertical="top"/>
      <protection locked="0"/>
    </xf>
    <xf numFmtId="0" fontId="34" fillId="0" borderId="0" xfId="0" applyFont="1" applyBorder="1" applyAlignment="1" applyProtection="1">
      <alignment horizontal="left" vertical="top"/>
      <protection locked="0"/>
    </xf>
    <xf numFmtId="0" fontId="34" fillId="0" borderId="74" xfId="0" applyFont="1" applyBorder="1" applyAlignment="1" applyProtection="1">
      <alignment horizontal="left" vertical="top"/>
      <protection locked="0"/>
    </xf>
    <xf numFmtId="0" fontId="34" fillId="0" borderId="68" xfId="0" applyFont="1" applyBorder="1" applyAlignment="1" applyProtection="1">
      <alignment horizontal="left" vertical="top"/>
      <protection locked="0"/>
    </xf>
    <xf numFmtId="0" fontId="34" fillId="0" borderId="26" xfId="0" applyFont="1" applyBorder="1" applyAlignment="1" applyProtection="1">
      <alignment horizontal="left" vertical="top"/>
      <protection locked="0"/>
    </xf>
    <xf numFmtId="0" fontId="34" fillId="0" borderId="43" xfId="0" applyFont="1" applyBorder="1" applyAlignment="1" applyProtection="1">
      <alignment horizontal="left" vertical="top"/>
      <protection locked="0"/>
    </xf>
    <xf numFmtId="0" fontId="11" fillId="8" borderId="64" xfId="0" applyFont="1" applyFill="1" applyBorder="1" applyAlignment="1">
      <alignment horizontal="left"/>
    </xf>
    <xf numFmtId="0" fontId="11" fillId="8" borderId="65" xfId="0" applyFont="1" applyFill="1" applyBorder="1" applyAlignment="1">
      <alignment horizontal="left"/>
    </xf>
    <xf numFmtId="0" fontId="11" fillId="8" borderId="66" xfId="0" applyFont="1" applyFill="1" applyBorder="1" applyAlignment="1">
      <alignment horizontal="left"/>
    </xf>
    <xf numFmtId="0" fontId="37" fillId="0" borderId="0" xfId="0" applyFont="1" applyBorder="1" applyAlignment="1">
      <alignment horizontal="center"/>
    </xf>
    <xf numFmtId="0" fontId="37" fillId="0" borderId="74" xfId="0" applyFont="1" applyBorder="1" applyAlignment="1">
      <alignment horizontal="center"/>
    </xf>
    <xf numFmtId="0" fontId="0" fillId="11" borderId="10" xfId="0" applyFill="1" applyBorder="1" applyAlignment="1" applyProtection="1">
      <alignment horizontal="right"/>
      <protection locked="0"/>
    </xf>
    <xf numFmtId="0" fontId="0" fillId="11" borderId="45" xfId="0" applyFill="1" applyBorder="1" applyAlignment="1" applyProtection="1">
      <alignment horizontal="right"/>
      <protection locked="0"/>
    </xf>
    <xf numFmtId="0" fontId="28" fillId="11" borderId="62" xfId="0" applyFont="1" applyFill="1" applyBorder="1" applyAlignment="1" applyProtection="1">
      <alignment horizontal="left"/>
      <protection locked="0"/>
    </xf>
    <xf numFmtId="0" fontId="28" fillId="11" borderId="63" xfId="0" applyFont="1" applyFill="1" applyBorder="1" applyAlignment="1" applyProtection="1">
      <alignment horizontal="left"/>
      <protection locked="0"/>
    </xf>
    <xf numFmtId="0" fontId="28" fillId="11" borderId="67" xfId="0" applyFont="1" applyFill="1" applyBorder="1" applyAlignment="1" applyProtection="1">
      <alignment horizontal="left"/>
      <protection locked="0"/>
    </xf>
    <xf numFmtId="0" fontId="11" fillId="8" borderId="64" xfId="0" applyFont="1" applyFill="1" applyBorder="1" applyAlignment="1">
      <alignment horizontal="left" vertical="center"/>
    </xf>
    <xf numFmtId="0" fontId="11" fillId="8" borderId="65" xfId="0" applyFont="1" applyFill="1" applyBorder="1" applyAlignment="1">
      <alignment horizontal="left" vertical="center"/>
    </xf>
    <xf numFmtId="0" fontId="11" fillId="8" borderId="66" xfId="0" applyFont="1" applyFill="1" applyBorder="1" applyAlignment="1">
      <alignment horizontal="left" vertical="center"/>
    </xf>
    <xf numFmtId="0" fontId="24" fillId="0" borderId="75" xfId="0" applyFont="1" applyBorder="1" applyAlignment="1">
      <alignment horizontal="left"/>
    </xf>
    <xf numFmtId="0" fontId="24" fillId="0" borderId="76" xfId="0" applyFont="1" applyBorder="1" applyAlignment="1">
      <alignment horizontal="left"/>
    </xf>
    <xf numFmtId="0" fontId="24" fillId="0" borderId="77" xfId="0" applyFont="1" applyBorder="1" applyAlignment="1">
      <alignment horizontal="left"/>
    </xf>
    <xf numFmtId="0" fontId="14" fillId="9" borderId="69"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22" fillId="12" borderId="78" xfId="0" applyFont="1" applyFill="1" applyBorder="1" applyAlignment="1">
      <alignment horizontal="left"/>
    </xf>
    <xf numFmtId="0" fontId="22" fillId="12" borderId="44" xfId="0" applyFont="1" applyFill="1" applyBorder="1" applyAlignment="1">
      <alignment horizontal="left"/>
    </xf>
    <xf numFmtId="0" fontId="22" fillId="12" borderId="45" xfId="0" applyFont="1" applyFill="1" applyBorder="1" applyAlignment="1">
      <alignment horizontal="left"/>
    </xf>
    <xf numFmtId="0" fontId="11" fillId="0" borderId="0" xfId="0" applyFont="1" applyAlignment="1">
      <alignment horizontal="left"/>
    </xf>
    <xf numFmtId="0" fontId="0" fillId="0" borderId="0" xfId="0" applyAlignment="1">
      <alignment horizontal="center"/>
    </xf>
    <xf numFmtId="5" fontId="23" fillId="10" borderId="80" xfId="5" applyNumberFormat="1" applyFont="1" applyFill="1" applyBorder="1" applyAlignment="1">
      <alignment horizontal="right"/>
    </xf>
    <xf numFmtId="5" fontId="23" fillId="10" borderId="81" xfId="5" applyNumberFormat="1" applyFont="1" applyFill="1" applyBorder="1" applyAlignment="1">
      <alignment horizontal="right"/>
    </xf>
    <xf numFmtId="0" fontId="0" fillId="9" borderId="69" xfId="0" applyFill="1" applyBorder="1" applyAlignment="1">
      <alignment horizontal="center" vertical="center" wrapText="1"/>
    </xf>
    <xf numFmtId="0" fontId="0" fillId="9" borderId="70" xfId="0" applyFill="1" applyBorder="1" applyAlignment="1">
      <alignment horizontal="center" vertical="center" wrapText="1"/>
    </xf>
    <xf numFmtId="0" fontId="0" fillId="9" borderId="6" xfId="0" applyFill="1" applyBorder="1" applyAlignment="1">
      <alignment horizontal="center" vertical="center" wrapText="1"/>
    </xf>
    <xf numFmtId="0" fontId="0" fillId="9" borderId="71" xfId="0" applyFill="1" applyBorder="1" applyAlignment="1">
      <alignment horizontal="center" vertical="center" wrapText="1"/>
    </xf>
    <xf numFmtId="0" fontId="0" fillId="9" borderId="72" xfId="0" applyFill="1" applyBorder="1" applyAlignment="1">
      <alignment horizontal="center" vertical="center" wrapText="1"/>
    </xf>
    <xf numFmtId="0" fontId="0" fillId="9" borderId="8"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9" xfId="0" applyFill="1" applyBorder="1" applyAlignment="1">
      <alignment horizontal="center" vertical="center" wrapText="1"/>
    </xf>
    <xf numFmtId="0" fontId="21" fillId="0" borderId="0" xfId="0" applyFont="1" applyAlignment="1">
      <alignment horizontal="left"/>
    </xf>
    <xf numFmtId="0" fontId="11" fillId="13" borderId="6"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13" borderId="64" xfId="0" applyFont="1" applyFill="1" applyBorder="1" applyAlignment="1">
      <alignment horizontal="center" vertical="center"/>
    </xf>
    <xf numFmtId="0" fontId="11" fillId="13" borderId="7" xfId="0" applyFont="1" applyFill="1" applyBorder="1" applyAlignment="1">
      <alignment horizontal="center" vertical="center"/>
    </xf>
    <xf numFmtId="0" fontId="0" fillId="12" borderId="10" xfId="0" applyFill="1" applyBorder="1" applyAlignment="1">
      <alignment horizontal="center"/>
    </xf>
    <xf numFmtId="0" fontId="0" fillId="12" borderId="11" xfId="0" applyFill="1" applyBorder="1" applyAlignment="1">
      <alignment horizontal="center"/>
    </xf>
    <xf numFmtId="0" fontId="24" fillId="0" borderId="3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5" xfId="0" applyFont="1" applyBorder="1" applyAlignment="1">
      <alignment horizontal="center" vertical="center" wrapText="1"/>
    </xf>
    <xf numFmtId="169" fontId="23" fillId="10" borderId="44" xfId="5" applyNumberFormat="1" applyFont="1" applyFill="1" applyBorder="1" applyAlignment="1">
      <alignment horizontal="right"/>
    </xf>
    <xf numFmtId="169" fontId="23" fillId="10" borderId="45" xfId="5" applyNumberFormat="1" applyFont="1" applyFill="1" applyBorder="1" applyAlignment="1">
      <alignment horizontal="right"/>
    </xf>
    <xf numFmtId="0" fontId="28" fillId="11" borderId="8" xfId="0" applyFont="1" applyFill="1" applyBorder="1" applyAlignment="1" applyProtection="1">
      <alignment horizontal="left"/>
      <protection locked="0"/>
    </xf>
    <xf numFmtId="0" fontId="11" fillId="12" borderId="64" xfId="0" applyFont="1" applyFill="1" applyBorder="1" applyAlignment="1">
      <alignment horizontal="left"/>
    </xf>
    <xf numFmtId="0" fontId="11" fillId="12" borderId="65" xfId="0" applyFont="1" applyFill="1" applyBorder="1" applyAlignment="1">
      <alignment horizontal="left"/>
    </xf>
    <xf numFmtId="0" fontId="11" fillId="12" borderId="66" xfId="0" applyFont="1" applyFill="1" applyBorder="1" applyAlignment="1">
      <alignment horizontal="left"/>
    </xf>
    <xf numFmtId="169" fontId="17" fillId="10" borderId="76" xfId="5" applyNumberFormat="1" applyFont="1" applyFill="1" applyBorder="1" applyAlignment="1">
      <alignment horizontal="right"/>
    </xf>
    <xf numFmtId="169" fontId="17" fillId="10" borderId="77" xfId="5" applyNumberFormat="1" applyFont="1" applyFill="1" applyBorder="1" applyAlignment="1">
      <alignment horizontal="right"/>
    </xf>
    <xf numFmtId="0" fontId="28" fillId="11" borderId="8" xfId="0" applyFont="1" applyFill="1" applyBorder="1" applyAlignment="1" applyProtection="1">
      <alignment horizontal="center"/>
      <protection locked="0"/>
    </xf>
    <xf numFmtId="169" fontId="29" fillId="10" borderId="76" xfId="5" applyNumberFormat="1" applyFont="1" applyFill="1" applyBorder="1" applyAlignment="1">
      <alignment horizontal="right"/>
    </xf>
    <xf numFmtId="169" fontId="29" fillId="10" borderId="77" xfId="5" applyNumberFormat="1" applyFont="1" applyFill="1" applyBorder="1" applyAlignment="1">
      <alignment horizontal="right"/>
    </xf>
    <xf numFmtId="169" fontId="0" fillId="27" borderId="10" xfId="0" applyNumberFormat="1" applyFill="1" applyBorder="1" applyAlignment="1">
      <alignment horizontal="right"/>
    </xf>
    <xf numFmtId="169" fontId="0" fillId="27" borderId="11" xfId="0" applyNumberFormat="1" applyFill="1" applyBorder="1" applyAlignment="1">
      <alignment horizontal="right"/>
    </xf>
    <xf numFmtId="169" fontId="0" fillId="27" borderId="44" xfId="0" applyNumberFormat="1" applyFill="1" applyBorder="1" applyAlignment="1">
      <alignment horizontal="right"/>
    </xf>
    <xf numFmtId="0" fontId="0" fillId="27" borderId="10" xfId="0" applyFill="1" applyBorder="1" applyAlignment="1">
      <alignment horizontal="left"/>
    </xf>
    <xf numFmtId="0" fontId="0" fillId="27" borderId="44" xfId="0" applyFill="1" applyBorder="1" applyAlignment="1">
      <alignment horizontal="left"/>
    </xf>
    <xf numFmtId="0" fontId="0" fillId="27" borderId="11" xfId="0" applyFill="1" applyBorder="1" applyAlignment="1">
      <alignment horizontal="left"/>
    </xf>
    <xf numFmtId="169" fontId="31" fillId="27" borderId="10" xfId="0" applyNumberFormat="1" applyFont="1" applyFill="1" applyBorder="1" applyAlignment="1">
      <alignment horizontal="right"/>
    </xf>
    <xf numFmtId="169" fontId="31" fillId="27" borderId="11" xfId="0" applyNumberFormat="1" applyFont="1" applyFill="1" applyBorder="1" applyAlignment="1">
      <alignment horizontal="right"/>
    </xf>
    <xf numFmtId="0" fontId="0" fillId="27" borderId="11" xfId="0" applyFill="1" applyBorder="1" applyAlignment="1">
      <alignment horizontal="right"/>
    </xf>
    <xf numFmtId="0" fontId="17" fillId="28" borderId="1" xfId="0" applyFont="1" applyFill="1" applyBorder="1" applyAlignment="1">
      <alignment horizontal="left"/>
    </xf>
    <xf numFmtId="0" fontId="17" fillId="28" borderId="2" xfId="0" applyFont="1" applyFill="1" applyBorder="1" applyAlignment="1">
      <alignment horizontal="left"/>
    </xf>
    <xf numFmtId="0" fontId="17" fillId="28" borderId="3" xfId="0" applyFont="1" applyFill="1" applyBorder="1" applyAlignment="1">
      <alignment horizontal="left"/>
    </xf>
    <xf numFmtId="165" fontId="28" fillId="0" borderId="0" xfId="0" applyNumberFormat="1" applyFont="1" applyAlignment="1">
      <alignment horizontal="left"/>
    </xf>
    <xf numFmtId="0" fontId="0" fillId="0" borderId="0" xfId="0" applyAlignment="1">
      <alignment horizontal="left"/>
    </xf>
    <xf numFmtId="0" fontId="17" fillId="28" borderId="88" xfId="0" applyFont="1" applyFill="1" applyBorder="1" applyAlignment="1">
      <alignment horizontal="left"/>
    </xf>
    <xf numFmtId="0" fontId="17" fillId="28" borderId="95" xfId="0" applyFont="1" applyFill="1" applyBorder="1" applyAlignment="1">
      <alignment horizontal="left"/>
    </xf>
    <xf numFmtId="0" fontId="17" fillId="28" borderId="96" xfId="0" applyFont="1" applyFill="1" applyBorder="1" applyAlignment="1">
      <alignment horizontal="left"/>
    </xf>
    <xf numFmtId="0" fontId="47" fillId="0" borderId="10" xfId="0" applyFont="1" applyBorder="1" applyAlignment="1">
      <alignment horizontal="left"/>
    </xf>
    <xf numFmtId="0" fontId="47" fillId="0" borderId="44" xfId="0" applyFont="1" applyBorder="1" applyAlignment="1">
      <alignment horizontal="left"/>
    </xf>
    <xf numFmtId="0" fontId="47" fillId="0" borderId="11" xfId="0" applyFont="1" applyBorder="1" applyAlignment="1">
      <alignment horizontal="left"/>
    </xf>
    <xf numFmtId="1" fontId="0" fillId="11" borderId="10" xfId="5" applyNumberFormat="1" applyFont="1" applyFill="1" applyBorder="1" applyAlignment="1" applyProtection="1">
      <alignment horizontal="center"/>
      <protection locked="0"/>
    </xf>
    <xf numFmtId="1" fontId="0" fillId="11" borderId="11" xfId="5" applyNumberFormat="1" applyFont="1" applyFill="1" applyBorder="1" applyAlignment="1" applyProtection="1">
      <alignment horizontal="center"/>
      <protection locked="0"/>
    </xf>
    <xf numFmtId="0" fontId="11" fillId="0" borderId="8"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11" borderId="10" xfId="0" applyFill="1" applyBorder="1" applyAlignment="1" applyProtection="1">
      <alignment horizontal="left"/>
      <protection locked="0"/>
    </xf>
    <xf numFmtId="0" fontId="0" fillId="11" borderId="11" xfId="0" applyFill="1" applyBorder="1" applyAlignment="1" applyProtection="1">
      <alignment horizontal="left"/>
      <protection locked="0"/>
    </xf>
    <xf numFmtId="0" fontId="17" fillId="29" borderId="1" xfId="0" applyFont="1" applyFill="1" applyBorder="1" applyAlignment="1">
      <alignment horizontal="left"/>
    </xf>
    <xf numFmtId="0" fontId="17" fillId="29" borderId="2" xfId="0" applyFont="1" applyFill="1" applyBorder="1" applyAlignment="1">
      <alignment horizontal="left"/>
    </xf>
    <xf numFmtId="0" fontId="17" fillId="29" borderId="3" xfId="0" applyFont="1" applyFill="1" applyBorder="1" applyAlignment="1">
      <alignment horizontal="left"/>
    </xf>
    <xf numFmtId="165" fontId="0" fillId="0" borderId="0" xfId="0" applyNumberFormat="1" applyAlignment="1">
      <alignment horizontal="right"/>
    </xf>
    <xf numFmtId="0" fontId="31" fillId="30" borderId="10" xfId="0" applyFont="1" applyFill="1" applyBorder="1" applyAlignment="1">
      <alignment horizontal="left"/>
    </xf>
    <xf numFmtId="0" fontId="31" fillId="30" borderId="44" xfId="0" applyFont="1" applyFill="1" applyBorder="1" applyAlignment="1">
      <alignment horizontal="left"/>
    </xf>
    <xf numFmtId="0" fontId="31" fillId="30" borderId="11" xfId="0" applyFont="1" applyFill="1" applyBorder="1" applyAlignment="1">
      <alignment horizontal="left"/>
    </xf>
    <xf numFmtId="0" fontId="11" fillId="0" borderId="8" xfId="0" applyFont="1" applyBorder="1" applyAlignment="1">
      <alignment horizontal="center" wrapText="1"/>
    </xf>
    <xf numFmtId="168" fontId="31" fillId="0" borderId="8" xfId="0" applyNumberFormat="1" applyFont="1" applyBorder="1" applyAlignment="1">
      <alignment horizontal="center"/>
    </xf>
    <xf numFmtId="0" fontId="0" fillId="0" borderId="10" xfId="0" applyBorder="1" applyAlignment="1">
      <alignment horizontal="left"/>
    </xf>
    <xf numFmtId="0" fontId="0" fillId="0" borderId="44" xfId="0" applyBorder="1" applyAlignment="1">
      <alignment horizontal="left"/>
    </xf>
    <xf numFmtId="0" fontId="31" fillId="30" borderId="10" xfId="0" applyFont="1" applyFill="1" applyBorder="1" applyAlignment="1">
      <alignment horizontal="right"/>
    </xf>
    <xf numFmtId="0" fontId="31" fillId="30" borderId="44" xfId="0" applyFont="1" applyFill="1" applyBorder="1" applyAlignment="1">
      <alignment horizontal="right"/>
    </xf>
    <xf numFmtId="168" fontId="0" fillId="0" borderId="44" xfId="0" applyNumberFormat="1" applyBorder="1" applyAlignment="1">
      <alignment horizontal="right"/>
    </xf>
    <xf numFmtId="0" fontId="11" fillId="0" borderId="10" xfId="0" applyFont="1" applyBorder="1" applyAlignment="1">
      <alignment horizontal="left"/>
    </xf>
    <xf numFmtId="0" fontId="11" fillId="0" borderId="44" xfId="0" applyFont="1" applyBorder="1" applyAlignment="1">
      <alignment horizontal="left"/>
    </xf>
    <xf numFmtId="168" fontId="11" fillId="0" borderId="44" xfId="0" applyNumberFormat="1" applyFont="1" applyBorder="1" applyAlignment="1">
      <alignment horizontal="right"/>
    </xf>
    <xf numFmtId="0" fontId="31" fillId="0" borderId="10" xfId="0" applyFont="1" applyFill="1" applyBorder="1" applyAlignment="1">
      <alignment horizontal="center"/>
    </xf>
    <xf numFmtId="0" fontId="31" fillId="0" borderId="44" xfId="0" applyFont="1" applyFill="1" applyBorder="1" applyAlignment="1">
      <alignment horizontal="center"/>
    </xf>
    <xf numFmtId="165" fontId="18" fillId="0" borderId="0" xfId="0" applyNumberFormat="1" applyFont="1" applyAlignment="1">
      <alignment horizontal="left"/>
    </xf>
    <xf numFmtId="0" fontId="0" fillId="14" borderId="8" xfId="0" applyFill="1" applyBorder="1" applyAlignment="1">
      <alignment horizontal="center"/>
    </xf>
    <xf numFmtId="0" fontId="11" fillId="15" borderId="10" xfId="0" applyFont="1" applyFill="1" applyBorder="1" applyAlignment="1">
      <alignment horizontal="center" vertical="center"/>
    </xf>
    <xf numFmtId="0" fontId="11" fillId="15" borderId="44" xfId="0" applyFont="1" applyFill="1" applyBorder="1" applyAlignment="1">
      <alignment horizontal="center" vertical="center"/>
    </xf>
    <xf numFmtId="0" fontId="11" fillId="15" borderId="11" xfId="0" applyFont="1" applyFill="1" applyBorder="1" applyAlignment="1">
      <alignment horizontal="center" vertical="center"/>
    </xf>
    <xf numFmtId="0" fontId="11" fillId="15" borderId="10" xfId="0" applyFont="1" applyFill="1" applyBorder="1" applyAlignment="1">
      <alignment horizontal="center"/>
    </xf>
    <xf numFmtId="0" fontId="11" fillId="15" borderId="11" xfId="0" applyFont="1" applyFill="1" applyBorder="1" applyAlignment="1">
      <alignment horizontal="center"/>
    </xf>
    <xf numFmtId="0" fontId="0" fillId="15" borderId="10" xfId="0" applyFill="1" applyBorder="1" applyAlignment="1">
      <alignment horizontal="center"/>
    </xf>
    <xf numFmtId="0" fontId="0" fillId="15" borderId="44" xfId="0" applyFill="1" applyBorder="1" applyAlignment="1">
      <alignment horizontal="center"/>
    </xf>
    <xf numFmtId="0" fontId="0" fillId="15" borderId="11" xfId="0" applyFill="1" applyBorder="1" applyAlignment="1">
      <alignment horizontal="center"/>
    </xf>
    <xf numFmtId="0" fontId="0" fillId="14" borderId="10" xfId="0" applyFill="1" applyBorder="1" applyAlignment="1">
      <alignment horizontal="center"/>
    </xf>
    <xf numFmtId="0" fontId="0" fillId="14" borderId="44" xfId="0" applyFill="1" applyBorder="1" applyAlignment="1">
      <alignment horizontal="center"/>
    </xf>
    <xf numFmtId="0" fontId="0" fillId="14" borderId="11" xfId="0" applyFill="1" applyBorder="1" applyAlignment="1">
      <alignment horizontal="center"/>
    </xf>
    <xf numFmtId="0" fontId="1" fillId="0" borderId="8" xfId="1" applyBorder="1" applyAlignment="1" applyProtection="1">
      <alignment horizontal="left" vertical="center" wrapText="1"/>
      <protection locked="0"/>
    </xf>
    <xf numFmtId="37" fontId="4" fillId="2" borderId="13" xfId="1" applyNumberFormat="1" applyFont="1" applyFill="1" applyBorder="1" applyAlignment="1">
      <alignment horizontal="right" vertical="center"/>
    </xf>
    <xf numFmtId="37" fontId="4" fillId="2" borderId="14" xfId="1" applyNumberFormat="1" applyFont="1" applyFill="1" applyBorder="1" applyAlignment="1">
      <alignment horizontal="right" vertical="center"/>
    </xf>
    <xf numFmtId="0" fontId="3" fillId="0" borderId="1" xfId="1" applyFont="1" applyFill="1" applyBorder="1" applyAlignment="1">
      <alignment horizontal="left" vertical="center" wrapText="1"/>
    </xf>
    <xf numFmtId="0" fontId="1" fillId="0" borderId="18" xfId="1" applyBorder="1" applyAlignment="1">
      <alignment vertical="center"/>
    </xf>
    <xf numFmtId="0" fontId="7" fillId="4" borderId="1" xfId="1" applyFont="1" applyFill="1" applyBorder="1" applyAlignment="1">
      <alignment vertical="top" wrapText="1"/>
    </xf>
    <xf numFmtId="0" fontId="1" fillId="0" borderId="2" xfId="1" applyBorder="1" applyAlignment="1">
      <alignment vertical="top"/>
    </xf>
    <xf numFmtId="37" fontId="4" fillId="2" borderId="10" xfId="1" applyNumberFormat="1" applyFont="1" applyFill="1" applyBorder="1" applyAlignment="1">
      <alignment horizontal="right" vertical="center"/>
    </xf>
    <xf numFmtId="37" fontId="4" fillId="2" borderId="11" xfId="1" applyNumberFormat="1" applyFont="1" applyFill="1" applyBorder="1" applyAlignment="1">
      <alignment horizontal="right" vertical="center"/>
    </xf>
    <xf numFmtId="0" fontId="2" fillId="0" borderId="1" xfId="1" applyFont="1" applyBorder="1" applyAlignment="1">
      <alignment horizontal="center" vertical="center"/>
    </xf>
    <xf numFmtId="0" fontId="1" fillId="0" borderId="2" xfId="1" applyBorder="1" applyAlignment="1">
      <alignment horizontal="center"/>
    </xf>
    <xf numFmtId="0" fontId="1" fillId="0" borderId="3" xfId="1" applyBorder="1" applyAlignment="1">
      <alignment horizontal="center"/>
    </xf>
    <xf numFmtId="0" fontId="3" fillId="0" borderId="5" xfId="1" applyFont="1" applyBorder="1" applyAlignment="1" applyProtection="1">
      <alignment horizontal="left" vertical="center" wrapText="1"/>
      <protection locked="0"/>
    </xf>
    <xf numFmtId="37" fontId="4" fillId="2" borderId="6" xfId="1" applyNumberFormat="1" applyFont="1" applyFill="1" applyBorder="1" applyAlignment="1">
      <alignment horizontal="right" vertical="center"/>
    </xf>
    <xf numFmtId="37" fontId="4" fillId="2" borderId="7" xfId="1" applyNumberFormat="1" applyFont="1" applyFill="1" applyBorder="1" applyAlignment="1">
      <alignment horizontal="right" vertical="center"/>
    </xf>
    <xf numFmtId="0" fontId="4" fillId="0" borderId="8" xfId="1" applyFont="1" applyBorder="1" applyAlignment="1" applyProtection="1">
      <alignment horizontal="left" vertical="center" wrapText="1"/>
      <protection locked="0"/>
    </xf>
    <xf numFmtId="37" fontId="4" fillId="2" borderId="10" xfId="1" applyNumberFormat="1" applyFont="1" applyFill="1" applyBorder="1" applyAlignment="1">
      <alignment horizontal="right" vertical="center" wrapText="1"/>
    </xf>
    <xf numFmtId="37" fontId="4" fillId="2" borderId="11" xfId="1" applyNumberFormat="1" applyFont="1" applyFill="1" applyBorder="1" applyAlignment="1">
      <alignment horizontal="right" vertical="center" wrapText="1"/>
    </xf>
    <xf numFmtId="5" fontId="46" fillId="5" borderId="86" xfId="2" applyNumberFormat="1" applyFont="1" applyFill="1" applyBorder="1" applyAlignment="1" applyProtection="1">
      <alignment horizontal="center" vertical="top"/>
    </xf>
    <xf numFmtId="5" fontId="1" fillId="5" borderId="80" xfId="2" applyNumberFormat="1" applyFont="1" applyFill="1" applyBorder="1" applyAlignment="1" applyProtection="1">
      <alignment horizontal="center" vertical="top"/>
    </xf>
    <xf numFmtId="5" fontId="1" fillId="5" borderId="81" xfId="2" applyNumberFormat="1" applyFont="1" applyFill="1" applyBorder="1" applyAlignment="1" applyProtection="1">
      <alignment horizontal="center" vertical="top"/>
    </xf>
    <xf numFmtId="5" fontId="1" fillId="5" borderId="62" xfId="2" applyNumberFormat="1" applyFont="1" applyFill="1" applyBorder="1" applyAlignment="1" applyProtection="1">
      <alignment horizontal="center" vertical="top"/>
    </xf>
    <xf numFmtId="5" fontId="1" fillId="5" borderId="63" xfId="2" applyNumberFormat="1" applyFont="1" applyFill="1" applyBorder="1" applyAlignment="1" applyProtection="1">
      <alignment horizontal="center" vertical="top"/>
    </xf>
    <xf numFmtId="5" fontId="1" fillId="5" borderId="67" xfId="2" applyNumberFormat="1" applyFont="1" applyFill="1" applyBorder="1" applyAlignment="1" applyProtection="1">
      <alignment horizontal="center" vertical="top"/>
    </xf>
    <xf numFmtId="5" fontId="7" fillId="26" borderId="92" xfId="2" applyNumberFormat="1" applyFont="1" applyFill="1" applyBorder="1" applyAlignment="1" applyProtection="1">
      <alignment horizontal="center" vertical="top"/>
      <protection locked="0"/>
    </xf>
    <xf numFmtId="5" fontId="7" fillId="26" borderId="93" xfId="2" applyNumberFormat="1" applyFont="1" applyFill="1" applyBorder="1" applyAlignment="1" applyProtection="1">
      <alignment horizontal="center" vertical="top"/>
      <protection locked="0"/>
    </xf>
    <xf numFmtId="5" fontId="7" fillId="26" borderId="94" xfId="2" applyNumberFormat="1" applyFont="1" applyFill="1" applyBorder="1" applyAlignment="1" applyProtection="1">
      <alignment horizontal="center" vertical="top"/>
      <protection locked="0"/>
    </xf>
    <xf numFmtId="0" fontId="19" fillId="0" borderId="1" xfId="6" applyFont="1" applyBorder="1" applyAlignment="1">
      <alignment horizontal="left"/>
    </xf>
    <xf numFmtId="0" fontId="19" fillId="0" borderId="2" xfId="6" applyFont="1" applyBorder="1" applyAlignment="1">
      <alignment horizontal="left"/>
    </xf>
    <xf numFmtId="0" fontId="19" fillId="0" borderId="0" xfId="6" applyFont="1" applyAlignment="1">
      <alignment horizontal="center"/>
    </xf>
    <xf numFmtId="165" fontId="19" fillId="0" borderId="0" xfId="6" applyNumberFormat="1" applyFont="1" applyAlignment="1">
      <alignment horizontal="left"/>
    </xf>
    <xf numFmtId="0" fontId="13" fillId="4" borderId="62" xfId="6" applyFont="1" applyFill="1" applyBorder="1" applyAlignment="1">
      <alignment horizontal="center"/>
    </xf>
    <xf numFmtId="0" fontId="13" fillId="4" borderId="30" xfId="6" applyFont="1" applyFill="1" applyBorder="1" applyAlignment="1">
      <alignment horizontal="center"/>
    </xf>
    <xf numFmtId="0" fontId="19" fillId="0" borderId="64" xfId="6" applyFont="1" applyBorder="1" applyAlignment="1">
      <alignment horizontal="center"/>
    </xf>
    <xf numFmtId="0" fontId="19" fillId="0" borderId="65" xfId="6" applyFont="1" applyBorder="1" applyAlignment="1">
      <alignment horizontal="center"/>
    </xf>
    <xf numFmtId="0" fontId="19" fillId="0" borderId="66" xfId="6" applyFont="1" applyBorder="1" applyAlignment="1">
      <alignment horizontal="center"/>
    </xf>
    <xf numFmtId="0" fontId="19" fillId="0" borderId="69" xfId="6" applyFont="1" applyBorder="1" applyAlignment="1">
      <alignment horizontal="center"/>
    </xf>
    <xf numFmtId="0" fontId="19" fillId="0" borderId="70" xfId="6" applyFont="1" applyBorder="1" applyAlignment="1">
      <alignment horizontal="center"/>
    </xf>
    <xf numFmtId="0" fontId="19" fillId="0" borderId="71" xfId="6" applyFont="1" applyBorder="1" applyAlignment="1">
      <alignment horizontal="center"/>
    </xf>
    <xf numFmtId="0" fontId="19" fillId="0" borderId="91" xfId="6" applyFont="1" applyBorder="1" applyAlignment="1">
      <alignment horizontal="left"/>
    </xf>
    <xf numFmtId="0" fontId="19" fillId="0" borderId="19" xfId="6" applyFont="1" applyBorder="1" applyAlignment="1">
      <alignment horizontal="left"/>
    </xf>
    <xf numFmtId="0" fontId="14" fillId="8" borderId="10" xfId="0" applyFont="1" applyFill="1" applyBorder="1" applyAlignment="1">
      <alignment horizontal="left"/>
    </xf>
    <xf numFmtId="0" fontId="14" fillId="8" borderId="44" xfId="0" applyFont="1" applyFill="1" applyBorder="1" applyAlignment="1">
      <alignment horizontal="left"/>
    </xf>
    <xf numFmtId="0" fontId="14" fillId="8" borderId="11" xfId="0" applyFont="1" applyFill="1" applyBorder="1" applyAlignment="1">
      <alignment horizontal="left"/>
    </xf>
    <xf numFmtId="0" fontId="0" fillId="9" borderId="10" xfId="0" applyFill="1" applyBorder="1" applyAlignment="1" applyProtection="1">
      <alignment horizontal="left"/>
      <protection locked="0"/>
    </xf>
    <xf numFmtId="0" fontId="0" fillId="9" borderId="44" xfId="0" applyFill="1" applyBorder="1" applyAlignment="1" applyProtection="1">
      <alignment horizontal="left"/>
      <protection locked="0"/>
    </xf>
    <xf numFmtId="0" fontId="0" fillId="9" borderId="11" xfId="0" applyFill="1" applyBorder="1" applyAlignment="1" applyProtection="1">
      <alignment horizontal="left"/>
      <protection locked="0"/>
    </xf>
    <xf numFmtId="0" fontId="0" fillId="8" borderId="10" xfId="0" applyFill="1" applyBorder="1" applyAlignment="1">
      <alignment horizontal="left"/>
    </xf>
    <xf numFmtId="0" fontId="0" fillId="8" borderId="44" xfId="0" applyFill="1" applyBorder="1" applyAlignment="1">
      <alignment horizontal="left"/>
    </xf>
    <xf numFmtId="0" fontId="0" fillId="8" borderId="11" xfId="0" applyFill="1" applyBorder="1" applyAlignment="1">
      <alignment horizontal="left"/>
    </xf>
    <xf numFmtId="0" fontId="24" fillId="0" borderId="86" xfId="0" applyFont="1" applyBorder="1" applyAlignment="1">
      <alignment horizontal="center" textRotation="90"/>
    </xf>
    <xf numFmtId="0" fontId="24" fillId="0" borderId="62" xfId="0" applyFont="1" applyBorder="1" applyAlignment="1">
      <alignment horizontal="center" textRotation="90"/>
    </xf>
    <xf numFmtId="0" fontId="0" fillId="0" borderId="50" xfId="0" applyBorder="1" applyAlignment="1">
      <alignment horizontal="left"/>
    </xf>
    <xf numFmtId="0" fontId="0" fillId="0" borderId="63" xfId="0" applyBorder="1" applyAlignment="1">
      <alignment horizontal="left"/>
    </xf>
    <xf numFmtId="0" fontId="0" fillId="0" borderId="30" xfId="0" applyBorder="1" applyAlignment="1">
      <alignment horizontal="left"/>
    </xf>
    <xf numFmtId="0" fontId="0" fillId="8" borderId="10" xfId="0" applyFill="1" applyBorder="1" applyAlignment="1">
      <alignment horizontal="left" vertical="top"/>
    </xf>
    <xf numFmtId="0" fontId="0" fillId="8" borderId="44" xfId="0" applyFill="1" applyBorder="1" applyAlignment="1">
      <alignment horizontal="left" vertical="top"/>
    </xf>
    <xf numFmtId="0" fontId="0" fillId="8" borderId="11" xfId="0" applyFill="1" applyBorder="1" applyAlignment="1">
      <alignment horizontal="left" vertical="top"/>
    </xf>
    <xf numFmtId="0" fontId="14" fillId="8" borderId="10" xfId="0" applyFont="1" applyFill="1" applyBorder="1" applyAlignment="1">
      <alignment horizontal="left" vertical="top"/>
    </xf>
    <xf numFmtId="0" fontId="14" fillId="8" borderId="44" xfId="0" applyFont="1" applyFill="1" applyBorder="1" applyAlignment="1">
      <alignment horizontal="left" vertical="top"/>
    </xf>
    <xf numFmtId="0" fontId="14" fillId="8" borderId="11" xfId="0" applyFont="1" applyFill="1" applyBorder="1" applyAlignment="1">
      <alignment horizontal="left" vertical="top"/>
    </xf>
    <xf numFmtId="0" fontId="28" fillId="0" borderId="80" xfId="0" applyFont="1" applyBorder="1" applyAlignment="1">
      <alignment horizontal="left"/>
    </xf>
    <xf numFmtId="0" fontId="28" fillId="0" borderId="33" xfId="0" applyFont="1" applyBorder="1" applyAlignment="1">
      <alignment horizontal="left"/>
    </xf>
    <xf numFmtId="0" fontId="28" fillId="0" borderId="0" xfId="0" applyFont="1" applyBorder="1" applyAlignment="1">
      <alignment horizontal="left"/>
    </xf>
    <xf numFmtId="0" fontId="28" fillId="0" borderId="50" xfId="0" applyFont="1" applyBorder="1" applyAlignment="1">
      <alignment horizontal="left"/>
    </xf>
    <xf numFmtId="0" fontId="28" fillId="9" borderId="10" xfId="0" applyFont="1" applyFill="1" applyBorder="1" applyAlignment="1" applyProtection="1">
      <alignment horizontal="left"/>
      <protection locked="0"/>
    </xf>
    <xf numFmtId="0" fontId="28" fillId="9" borderId="44" xfId="0" applyFont="1" applyFill="1" applyBorder="1" applyAlignment="1" applyProtection="1">
      <alignment horizontal="left"/>
      <protection locked="0"/>
    </xf>
    <xf numFmtId="0" fontId="28" fillId="9" borderId="11" xfId="0" applyFont="1" applyFill="1" applyBorder="1" applyAlignment="1" applyProtection="1">
      <alignment horizontal="left"/>
      <protection locked="0"/>
    </xf>
    <xf numFmtId="169" fontId="24" fillId="0" borderId="61" xfId="5" applyNumberFormat="1" applyFont="1" applyBorder="1" applyAlignment="1">
      <alignment horizontal="right"/>
    </xf>
    <xf numFmtId="169" fontId="24" fillId="0" borderId="0" xfId="5" applyNumberFormat="1" applyFont="1" applyBorder="1" applyAlignment="1">
      <alignment horizontal="right"/>
    </xf>
    <xf numFmtId="169" fontId="24" fillId="17" borderId="86" xfId="5" applyNumberFormat="1" applyFont="1" applyFill="1" applyBorder="1" applyAlignment="1">
      <alignment horizontal="left" vertical="top" wrapText="1"/>
    </xf>
    <xf numFmtId="169" fontId="24" fillId="17" borderId="80" xfId="5" applyNumberFormat="1" applyFont="1" applyFill="1" applyBorder="1" applyAlignment="1">
      <alignment horizontal="left" vertical="top" wrapText="1"/>
    </xf>
    <xf numFmtId="169" fontId="24" fillId="17" borderId="33" xfId="5" applyNumberFormat="1" applyFont="1" applyFill="1" applyBorder="1" applyAlignment="1">
      <alignment horizontal="left" vertical="top" wrapText="1"/>
    </xf>
    <xf numFmtId="169" fontId="24" fillId="17" borderId="61" xfId="5" applyNumberFormat="1" applyFont="1" applyFill="1" applyBorder="1" applyAlignment="1">
      <alignment horizontal="left" vertical="top" wrapText="1"/>
    </xf>
    <xf numFmtId="169" fontId="24" fillId="17" borderId="0" xfId="5" applyNumberFormat="1" applyFont="1" applyFill="1" applyBorder="1" applyAlignment="1">
      <alignment horizontal="left" vertical="top" wrapText="1"/>
    </xf>
    <xf numFmtId="169" fontId="24" fillId="17" borderId="50" xfId="5" applyNumberFormat="1" applyFont="1" applyFill="1" applyBorder="1" applyAlignment="1">
      <alignment horizontal="left" vertical="top" wrapText="1"/>
    </xf>
    <xf numFmtId="169" fontId="24" fillId="17" borderId="62" xfId="5" applyNumberFormat="1" applyFont="1" applyFill="1" applyBorder="1" applyAlignment="1">
      <alignment horizontal="left" vertical="top" wrapText="1"/>
    </xf>
    <xf numFmtId="169" fontId="24" fillId="17" borderId="63" xfId="5" applyNumberFormat="1" applyFont="1" applyFill="1" applyBorder="1" applyAlignment="1">
      <alignment horizontal="left" vertical="top" wrapText="1"/>
    </xf>
    <xf numFmtId="169" fontId="24" fillId="17" borderId="30" xfId="5" applyNumberFormat="1" applyFont="1" applyFill="1" applyBorder="1" applyAlignment="1">
      <alignment horizontal="left" vertical="top" wrapText="1"/>
    </xf>
    <xf numFmtId="168" fontId="28" fillId="0" borderId="63" xfId="5" applyNumberFormat="1" applyFont="1" applyBorder="1" applyAlignment="1">
      <alignment horizontal="left"/>
    </xf>
    <xf numFmtId="168" fontId="28" fillId="0" borderId="30" xfId="5" applyNumberFormat="1" applyFont="1" applyBorder="1" applyAlignment="1">
      <alignment horizontal="left"/>
    </xf>
    <xf numFmtId="169" fontId="28" fillId="0" borderId="61" xfId="5" applyNumberFormat="1" applyFont="1" applyBorder="1" applyAlignment="1">
      <alignment horizontal="right"/>
    </xf>
    <xf numFmtId="169" fontId="28" fillId="0" borderId="0" xfId="5" applyNumberFormat="1" applyFont="1" applyBorder="1" applyAlignment="1">
      <alignment horizontal="right"/>
    </xf>
  </cellXfs>
  <cellStyles count="11">
    <cellStyle name="Comma" xfId="10" builtinId="3"/>
    <cellStyle name="Comma 2" xfId="9"/>
    <cellStyle name="Currency" xfId="5" builtinId="4"/>
    <cellStyle name="Currency 2" xfId="2"/>
    <cellStyle name="Currency 3" xfId="7"/>
    <cellStyle name="Normal" xfId="0" builtinId="0"/>
    <cellStyle name="Normal 2" xfId="1"/>
    <cellStyle name="Normal 3" xfId="6"/>
    <cellStyle name="Normal_Sheet2" xfId="3"/>
    <cellStyle name="Percent" xfId="4" builtinId="5"/>
    <cellStyle name="Percent 2" xfId="8"/>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E66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fmlaLink="Tables!$E$15" lockText="1"/>
</file>

<file path=xl/ctrlProps/ctrlProp10.xml><?xml version="1.0" encoding="utf-8"?>
<formControlPr xmlns="http://schemas.microsoft.com/office/spreadsheetml/2009/9/main" objectType="Drop" dropLines="3" dropStyle="combo" dx="16" fmlaLink="Tables!$E$43" fmlaRange="Tables!$H$27:$H$29" noThreeD="1" sel="2" val="0"/>
</file>

<file path=xl/ctrlProps/ctrlProp11.xml><?xml version="1.0" encoding="utf-8"?>
<formControlPr xmlns="http://schemas.microsoft.com/office/spreadsheetml/2009/9/main" objectType="Drop" dropLines="3" dropStyle="combo" dx="16" fmlaLink="Tables!$E$44" fmlaRange="Tables!$H$27:$H$29" noThreeD="1" sel="1" val="0"/>
</file>

<file path=xl/ctrlProps/ctrlProp12.xml><?xml version="1.0" encoding="utf-8"?>
<formControlPr xmlns="http://schemas.microsoft.com/office/spreadsheetml/2009/9/main" objectType="Drop" dropLines="5" dropStyle="combo" dx="16" fmlaLink="Tables!$O$50" fmlaRange="Tables!$H$42:$K$46" noThreeD="1" sel="1" val="0"/>
</file>

<file path=xl/ctrlProps/ctrlProp13.xml><?xml version="1.0" encoding="utf-8"?>
<formControlPr xmlns="http://schemas.microsoft.com/office/spreadsheetml/2009/9/main" objectType="Drop" dropLines="5" dropStyle="combo" dx="16" fmlaLink="Tables!$O$51" fmlaRange="Tables!$H$42:$K$46" noThreeD="1" sel="2" val="0"/>
</file>

<file path=xl/ctrlProps/ctrlProp14.xml><?xml version="1.0" encoding="utf-8"?>
<formControlPr xmlns="http://schemas.microsoft.com/office/spreadsheetml/2009/9/main" objectType="Drop" dropLines="5" dropStyle="combo" dx="16" fmlaLink="Tables!$O$52" fmlaRange="Tables!$H$42:$K$46" noThreeD="1" sel="3" val="0"/>
</file>

<file path=xl/ctrlProps/ctrlProp15.xml><?xml version="1.0" encoding="utf-8"?>
<formControlPr xmlns="http://schemas.microsoft.com/office/spreadsheetml/2009/9/main" objectType="Drop" dropLines="5" dropStyle="combo" dx="16" fmlaLink="Tables!$O$53" fmlaRange="Tables!$H$42:$K$46" noThreeD="1" sel="4" val="0"/>
</file>

<file path=xl/ctrlProps/ctrlProp16.xml><?xml version="1.0" encoding="utf-8"?>
<formControlPr xmlns="http://schemas.microsoft.com/office/spreadsheetml/2009/9/main" objectType="Drop" dropLines="5" dropStyle="combo" dx="16" fmlaLink="Tables!$O$54" fmlaRange="Tables!$H$42:$K$46" noThreeD="1" sel="0" val="0"/>
</file>

<file path=xl/ctrlProps/ctrlProp17.xml><?xml version="1.0" encoding="utf-8"?>
<formControlPr xmlns="http://schemas.microsoft.com/office/spreadsheetml/2009/9/main" objectType="Drop" dropLines="5" dropStyle="combo" dx="16" fmlaLink="Tables!$O$55" fmlaRange="Tables!$H$42:$K$46" noThreeD="1" sel="0" val="0"/>
</file>

<file path=xl/ctrlProps/ctrlProp18.xml><?xml version="1.0" encoding="utf-8"?>
<formControlPr xmlns="http://schemas.microsoft.com/office/spreadsheetml/2009/9/main" objectType="Drop" dropLines="5" dropStyle="combo" dx="16" fmlaLink="Tables!$O$56" fmlaRange="Tables!$H$42:$K$46" noThreeD="1" sel="0" val="0"/>
</file>

<file path=xl/ctrlProps/ctrlProp19.xml><?xml version="1.0" encoding="utf-8"?>
<formControlPr xmlns="http://schemas.microsoft.com/office/spreadsheetml/2009/9/main" objectType="Drop" dropLines="5" dropStyle="combo" dx="16" fmlaLink="Tables!$O$57" fmlaRange="Tables!$H$42:$K$46" noThreeD="1" sel="0" val="0"/>
</file>

<file path=xl/ctrlProps/ctrlProp2.xml><?xml version="1.0" encoding="utf-8"?>
<formControlPr xmlns="http://schemas.microsoft.com/office/spreadsheetml/2009/9/main" objectType="Drop" dropStyle="combo" dx="16" fmlaLink="Tables!$E$35" fmlaRange="Tables!$O$8:$O$16" noThreeD="1" sel="3" val="0"/>
</file>

<file path=xl/ctrlProps/ctrlProp20.xml><?xml version="1.0" encoding="utf-8"?>
<formControlPr xmlns="http://schemas.microsoft.com/office/spreadsheetml/2009/9/main" objectType="Drop" dropLines="5" dropStyle="combo" dx="16" fmlaLink="Tables!$P$50" fmlaRange="Tables!$I$49:$I$53" noThreeD="1" sel="1" val="0"/>
</file>

<file path=xl/ctrlProps/ctrlProp21.xml><?xml version="1.0" encoding="utf-8"?>
<formControlPr xmlns="http://schemas.microsoft.com/office/spreadsheetml/2009/9/main" objectType="Drop" dropLines="5" dropStyle="combo" dx="16" fmlaLink="Tables!$P$51" fmlaRange="Tables!$I$49:$I$53" noThreeD="1" sel="1" val="0"/>
</file>

<file path=xl/ctrlProps/ctrlProp22.xml><?xml version="1.0" encoding="utf-8"?>
<formControlPr xmlns="http://schemas.microsoft.com/office/spreadsheetml/2009/9/main" objectType="Drop" dropLines="5" dropStyle="combo" dx="16" fmlaLink="Tables!$P$52" fmlaRange="Tables!$I$49:$I$53" noThreeD="1" sel="3" val="0"/>
</file>

<file path=xl/ctrlProps/ctrlProp23.xml><?xml version="1.0" encoding="utf-8"?>
<formControlPr xmlns="http://schemas.microsoft.com/office/spreadsheetml/2009/9/main" objectType="Drop" dropLines="5" dropStyle="combo" dx="16" fmlaLink="Tables!$P$53" fmlaRange="Tables!$I$49:$I$53" noThreeD="1" sel="3" val="0"/>
</file>

<file path=xl/ctrlProps/ctrlProp24.xml><?xml version="1.0" encoding="utf-8"?>
<formControlPr xmlns="http://schemas.microsoft.com/office/spreadsheetml/2009/9/main" objectType="Drop" dropLines="5" dropStyle="combo" dx="16" fmlaLink="Tables!$P$54" fmlaRange="Tables!$I$49:$I$53" noThreeD="1" sel="0" val="0"/>
</file>

<file path=xl/ctrlProps/ctrlProp25.xml><?xml version="1.0" encoding="utf-8"?>
<formControlPr xmlns="http://schemas.microsoft.com/office/spreadsheetml/2009/9/main" objectType="Drop" dropLines="5" dropStyle="combo" dx="16" fmlaLink="Tables!$P$55" fmlaRange="Tables!$I$49:$I$52" noThreeD="1" sel="0" val="0"/>
</file>

<file path=xl/ctrlProps/ctrlProp26.xml><?xml version="1.0" encoding="utf-8"?>
<formControlPr xmlns="http://schemas.microsoft.com/office/spreadsheetml/2009/9/main" objectType="Drop" dropLines="5" dropStyle="combo" dx="16" fmlaLink="Tables!$P$56" fmlaRange="Tables!$I$49:$I$53" noThreeD="1" sel="0" val="0"/>
</file>

<file path=xl/ctrlProps/ctrlProp27.xml><?xml version="1.0" encoding="utf-8"?>
<formControlPr xmlns="http://schemas.microsoft.com/office/spreadsheetml/2009/9/main" objectType="Drop" dropLines="5" dropStyle="combo" dx="16" fmlaLink="Tables!$P$57" fmlaRange="Tables!$I$49:$I$53" noThreeD="1" sel="0" val="0"/>
</file>

<file path=xl/ctrlProps/ctrlProp28.xml><?xml version="1.0" encoding="utf-8"?>
<formControlPr xmlns="http://schemas.microsoft.com/office/spreadsheetml/2009/9/main" objectType="Drop" dropLines="5" dropStyle="combo" dx="16" fmlaLink="Tables!$Q$50" fmlaRange="Tables!$O$42:$O$46" noThreeD="1" sel="1" val="0"/>
</file>

<file path=xl/ctrlProps/ctrlProp29.xml><?xml version="1.0" encoding="utf-8"?>
<formControlPr xmlns="http://schemas.microsoft.com/office/spreadsheetml/2009/9/main" objectType="Drop" dropLines="5" dropStyle="combo" dx="16" fmlaLink="Tables!$Q$51" fmlaRange="Tables!$O$42:$O$46" noThreeD="1" sel="1" val="0"/>
</file>

<file path=xl/ctrlProps/ctrlProp3.xml><?xml version="1.0" encoding="utf-8"?>
<formControlPr xmlns="http://schemas.microsoft.com/office/spreadsheetml/2009/9/main" objectType="Drop" dropStyle="combo" dx="16" fmlaLink="Tables!$E$36" fmlaRange="Tables!$O$20:$O$37" noThreeD="1" sel="9" val="6"/>
</file>

<file path=xl/ctrlProps/ctrlProp30.xml><?xml version="1.0" encoding="utf-8"?>
<formControlPr xmlns="http://schemas.microsoft.com/office/spreadsheetml/2009/9/main" objectType="Drop" dropLines="5" dropStyle="combo" dx="16" fmlaLink="Tables!$Q$52" fmlaRange="Tables!$O$42:$O$46" noThreeD="1" sel="2" val="0"/>
</file>

<file path=xl/ctrlProps/ctrlProp31.xml><?xml version="1.0" encoding="utf-8"?>
<formControlPr xmlns="http://schemas.microsoft.com/office/spreadsheetml/2009/9/main" objectType="Drop" dropLines="5" dropStyle="combo" dx="16" fmlaLink="Tables!$Q$53" fmlaRange="Tables!$O$42:$O$46" noThreeD="1" sel="2" val="0"/>
</file>

<file path=xl/ctrlProps/ctrlProp32.xml><?xml version="1.0" encoding="utf-8"?>
<formControlPr xmlns="http://schemas.microsoft.com/office/spreadsheetml/2009/9/main" objectType="Drop" dropLines="5" dropStyle="combo" dx="16" fmlaLink="Tables!$Q$54" fmlaRange="Tables!$O$42:$O$46" noThreeD="1" sel="0" val="0"/>
</file>

<file path=xl/ctrlProps/ctrlProp33.xml><?xml version="1.0" encoding="utf-8"?>
<formControlPr xmlns="http://schemas.microsoft.com/office/spreadsheetml/2009/9/main" objectType="Drop" dropLines="5" dropStyle="combo" dx="16" fmlaLink="Tables!$Q$55" fmlaRange="Tables!$O$42:$O$46" noThreeD="1" sel="0" val="0"/>
</file>

<file path=xl/ctrlProps/ctrlProp34.xml><?xml version="1.0" encoding="utf-8"?>
<formControlPr xmlns="http://schemas.microsoft.com/office/spreadsheetml/2009/9/main" objectType="Drop" dropLines="5" dropStyle="combo" dx="16" fmlaLink="Tables!$Q$56" fmlaRange="Tables!$O$42:$O$46" noThreeD="1" sel="0" val="0"/>
</file>

<file path=xl/ctrlProps/ctrlProp35.xml><?xml version="1.0" encoding="utf-8"?>
<formControlPr xmlns="http://schemas.microsoft.com/office/spreadsheetml/2009/9/main" objectType="Drop" dropLines="5" dropStyle="combo" dx="16" fmlaLink="Tables!$Q$57" fmlaRange="Tables!$O$42:$O$46" noThreeD="1" sel="0" val="0"/>
</file>

<file path=xl/ctrlProps/ctrlProp36.xml><?xml version="1.0" encoding="utf-8"?>
<formControlPr xmlns="http://schemas.microsoft.com/office/spreadsheetml/2009/9/main" objectType="Drop" dropLines="3" dropStyle="combo" dx="16" fmlaLink="Tables!$R$50" fmlaRange="Tables!$H$27:$H$29" noThreeD="1" sel="0" val="0"/>
</file>

<file path=xl/ctrlProps/ctrlProp37.xml><?xml version="1.0" encoding="utf-8"?>
<formControlPr xmlns="http://schemas.microsoft.com/office/spreadsheetml/2009/9/main" objectType="Drop" dropLines="3" dropStyle="combo" dx="16" fmlaLink="Tables!$R$51" fmlaRange="Tables!$H$27:$H$29" noThreeD="1" sel="0" val="0"/>
</file>

<file path=xl/ctrlProps/ctrlProp38.xml><?xml version="1.0" encoding="utf-8"?>
<formControlPr xmlns="http://schemas.microsoft.com/office/spreadsheetml/2009/9/main" objectType="Drop" dropLines="3" dropStyle="combo" dx="16" fmlaLink="Tables!$R$52" fmlaRange="Tables!$H$27:$H$29" noThreeD="1" sel="0" val="0"/>
</file>

<file path=xl/ctrlProps/ctrlProp39.xml><?xml version="1.0" encoding="utf-8"?>
<formControlPr xmlns="http://schemas.microsoft.com/office/spreadsheetml/2009/9/main" objectType="Drop" dropLines="3" dropStyle="combo" dx="16" fmlaLink="Tables!$R$53" fmlaRange="Tables!$H$27:$H$29" noThreeD="1" sel="0" val="0"/>
</file>

<file path=xl/ctrlProps/ctrlProp4.xml><?xml version="1.0" encoding="utf-8"?>
<formControlPr xmlns="http://schemas.microsoft.com/office/spreadsheetml/2009/9/main" objectType="CheckBox" checked="Checked" fmlaLink="Tables!$E$16" lockText="1"/>
</file>

<file path=xl/ctrlProps/ctrlProp40.xml><?xml version="1.0" encoding="utf-8"?>
<formControlPr xmlns="http://schemas.microsoft.com/office/spreadsheetml/2009/9/main" objectType="Drop" dropLines="3" dropStyle="combo" dx="16" fmlaLink="Tables!$R$54" fmlaRange="Tables!$H$27:$H$29" noThreeD="1" sel="0" val="0"/>
</file>

<file path=xl/ctrlProps/ctrlProp41.xml><?xml version="1.0" encoding="utf-8"?>
<formControlPr xmlns="http://schemas.microsoft.com/office/spreadsheetml/2009/9/main" objectType="Drop" dropLines="3" dropStyle="combo" dx="16" fmlaLink="Tables!$R$55" fmlaRange="Tables!$H$27:$H$29" noThreeD="1" sel="0" val="0"/>
</file>

<file path=xl/ctrlProps/ctrlProp42.xml><?xml version="1.0" encoding="utf-8"?>
<formControlPr xmlns="http://schemas.microsoft.com/office/spreadsheetml/2009/9/main" objectType="Drop" dropLines="3" dropStyle="combo" dx="16" fmlaLink="Tables!$R$56" fmlaRange="Tables!$H$27:$H$29" noThreeD="1" sel="0" val="0"/>
</file>

<file path=xl/ctrlProps/ctrlProp43.xml><?xml version="1.0" encoding="utf-8"?>
<formControlPr xmlns="http://schemas.microsoft.com/office/spreadsheetml/2009/9/main" objectType="Drop" dropLines="3" dropStyle="combo" dx="16" fmlaLink="Tables!$R$57" fmlaRange="Tables!$H$27:$H$29" noThreeD="1" sel="0" val="0"/>
</file>

<file path=xl/ctrlProps/ctrlProp44.xml><?xml version="1.0" encoding="utf-8"?>
<formControlPr xmlns="http://schemas.microsoft.com/office/spreadsheetml/2009/9/main" objectType="Drop" dropStyle="combo" dx="16" fmlaLink="Tables!$E$41" fmlaRange="Tables!$H$27:$H$29" noThreeD="1" sel="2" val="0"/>
</file>

<file path=xl/ctrlProps/ctrlProp45.xml><?xml version="1.0" encoding="utf-8"?>
<formControlPr xmlns="http://schemas.microsoft.com/office/spreadsheetml/2009/9/main" objectType="Drop" dropLines="4" dropStyle="combo" dx="16" fmlaLink="Tables!$E$39" fmlaRange="Tables!$B$8:$B$11" noThreeD="1" sel="3" val="0"/>
</file>

<file path=xl/ctrlProps/ctrlProp46.xml><?xml version="1.0" encoding="utf-8"?>
<formControlPr xmlns="http://schemas.microsoft.com/office/spreadsheetml/2009/9/main" objectType="CheckBox" fmlaLink="$M$9" lockText="1"/>
</file>

<file path=xl/ctrlProps/ctrlProp47.xml><?xml version="1.0" encoding="utf-8"?>
<formControlPr xmlns="http://schemas.microsoft.com/office/spreadsheetml/2009/9/main" objectType="CheckBox" checked="Checked" fmlaLink="Tables!$E$15" lockText="1"/>
</file>

<file path=xl/ctrlProps/ctrlProp48.xml><?xml version="1.0" encoding="utf-8"?>
<formControlPr xmlns="http://schemas.microsoft.com/office/spreadsheetml/2009/9/main" objectType="CheckBox" fmlaLink="$M$10" lockText="1"/>
</file>

<file path=xl/ctrlProps/ctrlProp49.xml><?xml version="1.0" encoding="utf-8"?>
<formControlPr xmlns="http://schemas.microsoft.com/office/spreadsheetml/2009/9/main" objectType="CheckBox" fmlaLink="$M$11" lockText="1"/>
</file>

<file path=xl/ctrlProps/ctrlProp5.xml><?xml version="1.0" encoding="utf-8"?>
<formControlPr xmlns="http://schemas.microsoft.com/office/spreadsheetml/2009/9/main" objectType="Drop" dropStyle="combo" dx="16" fmlaLink="Tables!$E$37" fmlaRange="Tables!$H$27:$H$29" noThreeD="1" sel="1" val="0"/>
</file>

<file path=xl/ctrlProps/ctrlProp50.xml><?xml version="1.0" encoding="utf-8"?>
<formControlPr xmlns="http://schemas.microsoft.com/office/spreadsheetml/2009/9/main" objectType="CheckBox" fmlaLink="$M$12" lockText="1"/>
</file>

<file path=xl/ctrlProps/ctrlProp51.xml><?xml version="1.0" encoding="utf-8"?>
<formControlPr xmlns="http://schemas.microsoft.com/office/spreadsheetml/2009/9/main" objectType="CheckBox" fmlaLink="$M$13" lockText="1"/>
</file>

<file path=xl/ctrlProps/ctrlProp52.xml><?xml version="1.0" encoding="utf-8"?>
<formControlPr xmlns="http://schemas.microsoft.com/office/spreadsheetml/2009/9/main" objectType="CheckBox" fmlaLink="$M$14" lockText="1"/>
</file>

<file path=xl/ctrlProps/ctrlProp53.xml><?xml version="1.0" encoding="utf-8"?>
<formControlPr xmlns="http://schemas.microsoft.com/office/spreadsheetml/2009/9/main" objectType="CheckBox" fmlaLink="$N$8" lockText="1"/>
</file>

<file path=xl/ctrlProps/ctrlProp54.xml><?xml version="1.0" encoding="utf-8"?>
<formControlPr xmlns="http://schemas.microsoft.com/office/spreadsheetml/2009/9/main" objectType="CheckBox" fmlaLink="$M$78" lockText="1"/>
</file>

<file path=xl/ctrlProps/ctrlProp55.xml><?xml version="1.0" encoding="utf-8"?>
<formControlPr xmlns="http://schemas.microsoft.com/office/spreadsheetml/2009/9/main" objectType="CheckBox" fmlaLink="$N$78" lockText="1"/>
</file>

<file path=xl/ctrlProps/ctrlProp56.xml><?xml version="1.0" encoding="utf-8"?>
<formControlPr xmlns="http://schemas.microsoft.com/office/spreadsheetml/2009/9/main" objectType="CheckBox" fmlaLink="$M$79" lockText="1"/>
</file>

<file path=xl/ctrlProps/ctrlProp57.xml><?xml version="1.0" encoding="utf-8"?>
<formControlPr xmlns="http://schemas.microsoft.com/office/spreadsheetml/2009/9/main" objectType="Drop" dropLines="7" dropStyle="combo" dx="16" fmlaLink="$M$87" fmlaRange="$M$88:$M$94" noThreeD="1" sel="2" val="0"/>
</file>

<file path=xl/ctrlProps/ctrlProp58.xml><?xml version="1.0" encoding="utf-8"?>
<formControlPr xmlns="http://schemas.microsoft.com/office/spreadsheetml/2009/9/main" objectType="CheckBox" fmlaLink="$N$9" lockText="1"/>
</file>

<file path=xl/ctrlProps/ctrlProp59.xml><?xml version="1.0" encoding="utf-8"?>
<formControlPr xmlns="http://schemas.microsoft.com/office/spreadsheetml/2009/9/main" objectType="CheckBox" fmlaLink="$N$10" lockText="1"/>
</file>

<file path=xl/ctrlProps/ctrlProp6.xml><?xml version="1.0" encoding="utf-8"?>
<formControlPr xmlns="http://schemas.microsoft.com/office/spreadsheetml/2009/9/main" objectType="Drop" dropStyle="combo" dx="16" fmlaLink="Tables!$E$38" fmlaRange="Tables!$H$8:$H$13" noThreeD="1" sel="1" val="0"/>
</file>

<file path=xl/ctrlProps/ctrlProp60.xml><?xml version="1.0" encoding="utf-8"?>
<formControlPr xmlns="http://schemas.microsoft.com/office/spreadsheetml/2009/9/main" objectType="CheckBox" fmlaLink="$N$12" lockText="1"/>
</file>

<file path=xl/ctrlProps/ctrlProp61.xml><?xml version="1.0" encoding="utf-8"?>
<formControlPr xmlns="http://schemas.microsoft.com/office/spreadsheetml/2009/9/main" objectType="CheckBox" fmlaLink="$M$81" lockText="1"/>
</file>

<file path=xl/ctrlProps/ctrlProp62.xml><?xml version="1.0" encoding="utf-8"?>
<formControlPr xmlns="http://schemas.microsoft.com/office/spreadsheetml/2009/9/main" objectType="CheckBox" fmlaLink="$M$82" lockText="1"/>
</file>

<file path=xl/ctrlProps/ctrlProp63.xml><?xml version="1.0" encoding="utf-8"?>
<formControlPr xmlns="http://schemas.microsoft.com/office/spreadsheetml/2009/9/main" objectType="CheckBox" fmlaLink="$M$83" lockText="1"/>
</file>

<file path=xl/ctrlProps/ctrlProp64.xml><?xml version="1.0" encoding="utf-8"?>
<formControlPr xmlns="http://schemas.microsoft.com/office/spreadsheetml/2009/9/main" objectType="Drop" dropLines="5" dropStyle="combo" dx="16" fmlaLink="Tables!$E$38" fmlaRange="Tables!$H$8:$H$13" noThreeD="1" sel="1" val="0"/>
</file>

<file path=xl/ctrlProps/ctrlProp65.xml><?xml version="1.0" encoding="utf-8"?>
<formControlPr xmlns="http://schemas.microsoft.com/office/spreadsheetml/2009/9/main" objectType="Drop" dropStyle="combo" dx="16" fmlaLink="$X$130" fmlaRange="$Z$128:$Z$136" noThreeD="1" sel="1" val="0"/>
</file>

<file path=xl/ctrlProps/ctrlProp66.xml><?xml version="1.0" encoding="utf-8"?>
<formControlPr xmlns="http://schemas.microsoft.com/office/spreadsheetml/2009/9/main" objectType="Drop" dropLines="5" dropStyle="combo" dx="16" fmlaLink="$X$131" fmlaRange="$Z$138:$Z$142" noThreeD="1" sel="1" val="0"/>
</file>

<file path=xl/ctrlProps/ctrlProp67.xml><?xml version="1.0" encoding="utf-8"?>
<formControlPr xmlns="http://schemas.microsoft.com/office/spreadsheetml/2009/9/main" objectType="CheckBox" checked="Checked" fmlaLink="$AK$128" lockText="1"/>
</file>

<file path=xl/ctrlProps/ctrlProp68.xml><?xml version="1.0" encoding="utf-8"?>
<formControlPr xmlns="http://schemas.microsoft.com/office/spreadsheetml/2009/9/main" objectType="CheckBox" checked="Checked" fmlaLink="$AK$129" lockText="1"/>
</file>

<file path=xl/ctrlProps/ctrlProp69.xml><?xml version="1.0" encoding="utf-8"?>
<formControlPr xmlns="http://schemas.microsoft.com/office/spreadsheetml/2009/9/main" objectType="CheckBox" checked="Checked" fmlaLink="$AK$130" lockText="1"/>
</file>

<file path=xl/ctrlProps/ctrlProp7.xml><?xml version="1.0" encoding="utf-8"?>
<formControlPr xmlns="http://schemas.microsoft.com/office/spreadsheetml/2009/9/main" objectType="Drop" dropStyle="combo" dx="16" fmlaLink="Tables!$E$39" fmlaRange="Tables!$B$8:$B$11" noThreeD="1" sel="3" val="0"/>
</file>

<file path=xl/ctrlProps/ctrlProp70.xml><?xml version="1.0" encoding="utf-8"?>
<formControlPr xmlns="http://schemas.microsoft.com/office/spreadsheetml/2009/9/main" objectType="CheckBox" checked="Checked" fmlaLink="$AK$131" lockText="1"/>
</file>

<file path=xl/ctrlProps/ctrlProp71.xml><?xml version="1.0" encoding="utf-8"?>
<formControlPr xmlns="http://schemas.microsoft.com/office/spreadsheetml/2009/9/main" objectType="CheckBox" checked="Checked" fmlaLink="$AK$132" lockText="1"/>
</file>

<file path=xl/ctrlProps/ctrlProp72.xml><?xml version="1.0" encoding="utf-8"?>
<formControlPr xmlns="http://schemas.microsoft.com/office/spreadsheetml/2009/9/main" objectType="CheckBox" checked="Checked" fmlaLink="$AK$133" lockText="1"/>
</file>

<file path=xl/ctrlProps/ctrlProp73.xml><?xml version="1.0" encoding="utf-8"?>
<formControlPr xmlns="http://schemas.microsoft.com/office/spreadsheetml/2009/9/main" objectType="CheckBox" checked="Checked" fmlaLink="$AK$134" lockText="1"/>
</file>

<file path=xl/ctrlProps/ctrlProp8.xml><?xml version="1.0" encoding="utf-8"?>
<formControlPr xmlns="http://schemas.microsoft.com/office/spreadsheetml/2009/9/main" objectType="Drop" dropStyle="combo" dx="16" fmlaLink="Tables!$E$40" fmlaRange="Tables!$Z$8:$Z$32" noThreeD="1" sel="3" val="0"/>
</file>

<file path=xl/ctrlProps/ctrlProp9.xml><?xml version="1.0" encoding="utf-8"?>
<formControlPr xmlns="http://schemas.microsoft.com/office/spreadsheetml/2009/9/main" objectType="Drop" dropStyle="combo" dx="16" fmlaLink="Tables!$E$42" fmlaRange="Tables!$I$35:$K$39" noThreeD="1" sel="2" val="0"/>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11</xdr:row>
          <xdr:rowOff>209550</xdr:rowOff>
        </xdr:from>
        <xdr:to>
          <xdr:col>5</xdr:col>
          <xdr:colOff>323850</xdr:colOff>
          <xdr:row>13</xdr:row>
          <xdr:rowOff>12700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9</xdr:col>
          <xdr:colOff>457200</xdr:colOff>
          <xdr:row>36</xdr:row>
          <xdr:rowOff>12700</xdr:rowOff>
        </xdr:to>
        <xdr:sp macro="" textlink="">
          <xdr:nvSpPr>
            <xdr:cNvPr id="4106" name="Drop Down 10" hidden="1">
              <a:extLst>
                <a:ext uri="{63B3BB69-23CF-44E3-9099-C40C66FF867C}">
                  <a14:compatExt spid="_x0000_s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12700</xdr:rowOff>
        </xdr:from>
        <xdr:to>
          <xdr:col>9</xdr:col>
          <xdr:colOff>457200</xdr:colOff>
          <xdr:row>37</xdr:row>
          <xdr:rowOff>19050</xdr:rowOff>
        </xdr:to>
        <xdr:sp macro="" textlink="">
          <xdr:nvSpPr>
            <xdr:cNvPr id="4107" name="Drop Down 11" hidden="1">
              <a:extLst>
                <a:ext uri="{63B3BB69-23CF-44E3-9099-C40C66FF867C}">
                  <a14:compatExt spid="_x0000_s4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41</xdr:row>
          <xdr:rowOff>171450</xdr:rowOff>
        </xdr:from>
        <xdr:to>
          <xdr:col>7</xdr:col>
          <xdr:colOff>514350</xdr:colOff>
          <xdr:row>43</xdr:row>
          <xdr:rowOff>12700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43</xdr:row>
          <xdr:rowOff>0</xdr:rowOff>
        </xdr:from>
        <xdr:to>
          <xdr:col>10</xdr:col>
          <xdr:colOff>0</xdr:colOff>
          <xdr:row>44</xdr:row>
          <xdr:rowOff>12700</xdr:rowOff>
        </xdr:to>
        <xdr:sp macro="" textlink="">
          <xdr:nvSpPr>
            <xdr:cNvPr id="4112" name="Drop Down 16" hidden="1">
              <a:extLst>
                <a:ext uri="{63B3BB69-23CF-44E3-9099-C40C66FF867C}">
                  <a14:compatExt spid="_x0000_s4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10</xdr:row>
          <xdr:rowOff>12700</xdr:rowOff>
        </xdr:from>
        <xdr:to>
          <xdr:col>10</xdr:col>
          <xdr:colOff>0</xdr:colOff>
          <xdr:row>10</xdr:row>
          <xdr:rowOff>209550</xdr:rowOff>
        </xdr:to>
        <xdr:sp macro="" textlink="">
          <xdr:nvSpPr>
            <xdr:cNvPr id="4117" name="Drop Down 21" hidden="1">
              <a:extLst>
                <a:ext uri="{63B3BB69-23CF-44E3-9099-C40C66FF867C}">
                  <a14:compatExt spid="_x0000_s4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10</xdr:col>
          <xdr:colOff>0</xdr:colOff>
          <xdr:row>11</xdr:row>
          <xdr:rowOff>222250</xdr:rowOff>
        </xdr:to>
        <xdr:sp macro="" textlink="">
          <xdr:nvSpPr>
            <xdr:cNvPr id="4119" name="Drop Down 23" hidden="1">
              <a:extLst>
                <a:ext uri="{63B3BB69-23CF-44E3-9099-C40C66FF867C}">
                  <a14:compatExt spid="_x0000_s4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10</xdr:col>
          <xdr:colOff>12700</xdr:colOff>
          <xdr:row>56</xdr:row>
          <xdr:rowOff>12700</xdr:rowOff>
        </xdr:to>
        <xdr:sp macro="" textlink="">
          <xdr:nvSpPr>
            <xdr:cNvPr id="4122" name="Drop Down 26" hidden="1">
              <a:extLst>
                <a:ext uri="{63B3BB69-23CF-44E3-9099-C40C66FF867C}">
                  <a14:compatExt spid="_x0000_s4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9</xdr:col>
          <xdr:colOff>0</xdr:colOff>
          <xdr:row>13</xdr:row>
          <xdr:rowOff>12700</xdr:rowOff>
        </xdr:to>
        <xdr:sp macro="" textlink="">
          <xdr:nvSpPr>
            <xdr:cNvPr id="9221" name="Drop Down 5" hidden="1">
              <a:extLst>
                <a:ext uri="{63B3BB69-23CF-44E3-9099-C40C66FF867C}">
                  <a14:compatExt spid="_x0000_s9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603250</xdr:colOff>
          <xdr:row>21</xdr:row>
          <xdr:rowOff>12700</xdr:rowOff>
        </xdr:from>
        <xdr:to>
          <xdr:col>9</xdr:col>
          <xdr:colOff>38100</xdr:colOff>
          <xdr:row>21</xdr:row>
          <xdr:rowOff>209550</xdr:rowOff>
        </xdr:to>
        <xdr:sp macro="" textlink="">
          <xdr:nvSpPr>
            <xdr:cNvPr id="16385" name="Drop Down 1" hidden="1">
              <a:extLst>
                <a:ext uri="{63B3BB69-23CF-44E3-9099-C40C66FF867C}">
                  <a14:compatExt spid="_x0000_s16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22</xdr:row>
          <xdr:rowOff>12700</xdr:rowOff>
        </xdr:from>
        <xdr:to>
          <xdr:col>9</xdr:col>
          <xdr:colOff>38100</xdr:colOff>
          <xdr:row>23</xdr:row>
          <xdr:rowOff>19050</xdr:rowOff>
        </xdr:to>
        <xdr:sp macro="" textlink="">
          <xdr:nvSpPr>
            <xdr:cNvPr id="16386" name="Drop Down 2" hidden="1">
              <a:extLst>
                <a:ext uri="{63B3BB69-23CF-44E3-9099-C40C66FF867C}">
                  <a14:compatExt spid="_x0000_s16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146050</xdr:colOff>
          <xdr:row>50</xdr:row>
          <xdr:rowOff>0</xdr:rowOff>
        </xdr:to>
        <xdr:sp macro="" textlink="">
          <xdr:nvSpPr>
            <xdr:cNvPr id="16388" name="Drop Down 4" hidden="1">
              <a:extLst>
                <a:ext uri="{63B3BB69-23CF-44E3-9099-C40C66FF867C}">
                  <a14:compatExt spid="_x0000_s16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146050</xdr:colOff>
          <xdr:row>51</xdr:row>
          <xdr:rowOff>12700</xdr:rowOff>
        </xdr:to>
        <xdr:sp macro="" textlink="">
          <xdr:nvSpPr>
            <xdr:cNvPr id="16389" name="Drop Down 5" hidden="1">
              <a:extLst>
                <a:ext uri="{63B3BB69-23CF-44E3-9099-C40C66FF867C}">
                  <a14:compatExt spid="_x0000_s16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146050</xdr:colOff>
          <xdr:row>52</xdr:row>
          <xdr:rowOff>0</xdr:rowOff>
        </xdr:to>
        <xdr:sp macro="" textlink="">
          <xdr:nvSpPr>
            <xdr:cNvPr id="16390" name="Drop Down 6" hidden="1">
              <a:extLst>
                <a:ext uri="{63B3BB69-23CF-44E3-9099-C40C66FF867C}">
                  <a14:compatExt spid="_x0000_s16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146050</xdr:colOff>
          <xdr:row>53</xdr:row>
          <xdr:rowOff>0</xdr:rowOff>
        </xdr:to>
        <xdr:sp macro="" textlink="">
          <xdr:nvSpPr>
            <xdr:cNvPr id="16391" name="Drop Down 7" hidden="1">
              <a:extLst>
                <a:ext uri="{63B3BB69-23CF-44E3-9099-C40C66FF867C}">
                  <a14:compatExt spid="_x0000_s16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146050</xdr:colOff>
          <xdr:row>54</xdr:row>
          <xdr:rowOff>0</xdr:rowOff>
        </xdr:to>
        <xdr:sp macro="" textlink="">
          <xdr:nvSpPr>
            <xdr:cNvPr id="16392" name="Drop Down 8" hidden="1">
              <a:extLst>
                <a:ext uri="{63B3BB69-23CF-44E3-9099-C40C66FF867C}">
                  <a14:compatExt spid="_x0000_s16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146050</xdr:colOff>
          <xdr:row>55</xdr:row>
          <xdr:rowOff>0</xdr:rowOff>
        </xdr:to>
        <xdr:sp macro="" textlink="">
          <xdr:nvSpPr>
            <xdr:cNvPr id="16393" name="Drop Down 9" hidden="1">
              <a:extLst>
                <a:ext uri="{63B3BB69-23CF-44E3-9099-C40C66FF867C}">
                  <a14:compatExt spid="_x0000_s16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146050</xdr:colOff>
          <xdr:row>56</xdr:row>
          <xdr:rowOff>0</xdr:rowOff>
        </xdr:to>
        <xdr:sp macro="" textlink="">
          <xdr:nvSpPr>
            <xdr:cNvPr id="16394" name="Drop Down 10" hidden="1">
              <a:extLst>
                <a:ext uri="{63B3BB69-23CF-44E3-9099-C40C66FF867C}">
                  <a14:compatExt spid="_x0000_s16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146050</xdr:colOff>
          <xdr:row>57</xdr:row>
          <xdr:rowOff>0</xdr:rowOff>
        </xdr:to>
        <xdr:sp macro="" textlink="">
          <xdr:nvSpPr>
            <xdr:cNvPr id="16395" name="Drop Down 11" hidden="1">
              <a:extLst>
                <a:ext uri="{63B3BB69-23CF-44E3-9099-C40C66FF867C}">
                  <a14:compatExt spid="_x0000_s16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49</xdr:row>
          <xdr:rowOff>12700</xdr:rowOff>
        </xdr:from>
        <xdr:to>
          <xdr:col>3</xdr:col>
          <xdr:colOff>0</xdr:colOff>
          <xdr:row>50</xdr:row>
          <xdr:rowOff>0</xdr:rowOff>
        </xdr:to>
        <xdr:sp macro="" textlink="">
          <xdr:nvSpPr>
            <xdr:cNvPr id="16396" name="Drop Down 12"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50</xdr:row>
          <xdr:rowOff>0</xdr:rowOff>
        </xdr:from>
        <xdr:to>
          <xdr:col>3</xdr:col>
          <xdr:colOff>0</xdr:colOff>
          <xdr:row>51</xdr:row>
          <xdr:rowOff>12700</xdr:rowOff>
        </xdr:to>
        <xdr:sp macro="" textlink="">
          <xdr:nvSpPr>
            <xdr:cNvPr id="16397" name="Drop Down 13"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51</xdr:row>
          <xdr:rowOff>0</xdr:rowOff>
        </xdr:from>
        <xdr:to>
          <xdr:col>3</xdr:col>
          <xdr:colOff>0</xdr:colOff>
          <xdr:row>52</xdr:row>
          <xdr:rowOff>0</xdr:rowOff>
        </xdr:to>
        <xdr:sp macro="" textlink="">
          <xdr:nvSpPr>
            <xdr:cNvPr id="16398" name="Drop Down 14"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52</xdr:row>
          <xdr:rowOff>0</xdr:rowOff>
        </xdr:from>
        <xdr:to>
          <xdr:col>3</xdr:col>
          <xdr:colOff>0</xdr:colOff>
          <xdr:row>53</xdr:row>
          <xdr:rowOff>0</xdr:rowOff>
        </xdr:to>
        <xdr:sp macro="" textlink="">
          <xdr:nvSpPr>
            <xdr:cNvPr id="16399" name="Drop Down 15" hidden="1">
              <a:extLst>
                <a:ext uri="{63B3BB69-23CF-44E3-9099-C40C66FF867C}">
                  <a14:compatExt spid="_x0000_s16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53</xdr:row>
          <xdr:rowOff>0</xdr:rowOff>
        </xdr:from>
        <xdr:to>
          <xdr:col>3</xdr:col>
          <xdr:colOff>0</xdr:colOff>
          <xdr:row>54</xdr:row>
          <xdr:rowOff>0</xdr:rowOff>
        </xdr:to>
        <xdr:sp macro="" textlink="">
          <xdr:nvSpPr>
            <xdr:cNvPr id="16400" name="Drop Down 16"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54</xdr:row>
          <xdr:rowOff>0</xdr:rowOff>
        </xdr:from>
        <xdr:to>
          <xdr:col>3</xdr:col>
          <xdr:colOff>0</xdr:colOff>
          <xdr:row>55</xdr:row>
          <xdr:rowOff>0</xdr:rowOff>
        </xdr:to>
        <xdr:sp macro="" textlink="">
          <xdr:nvSpPr>
            <xdr:cNvPr id="16401" name="Drop Down 17"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55</xdr:row>
          <xdr:rowOff>0</xdr:rowOff>
        </xdr:from>
        <xdr:to>
          <xdr:col>2</xdr:col>
          <xdr:colOff>1200150</xdr:colOff>
          <xdr:row>56</xdr:row>
          <xdr:rowOff>0</xdr:rowOff>
        </xdr:to>
        <xdr:sp macro="" textlink="">
          <xdr:nvSpPr>
            <xdr:cNvPr id="16402" name="Drop Down 18"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56</xdr:row>
          <xdr:rowOff>0</xdr:rowOff>
        </xdr:from>
        <xdr:to>
          <xdr:col>2</xdr:col>
          <xdr:colOff>1200150</xdr:colOff>
          <xdr:row>57</xdr:row>
          <xdr:rowOff>0</xdr:rowOff>
        </xdr:to>
        <xdr:sp macro="" textlink="">
          <xdr:nvSpPr>
            <xdr:cNvPr id="16403" name="Drop Down 19"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5</xdr:col>
          <xdr:colOff>12700</xdr:colOff>
          <xdr:row>50</xdr:row>
          <xdr:rowOff>0</xdr:rowOff>
        </xdr:to>
        <xdr:sp macro="" textlink="">
          <xdr:nvSpPr>
            <xdr:cNvPr id="16404" name="Drop Down 20"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1212850</xdr:colOff>
          <xdr:row>50</xdr:row>
          <xdr:rowOff>0</xdr:rowOff>
        </xdr:from>
        <xdr:to>
          <xdr:col>5</xdr:col>
          <xdr:colOff>12700</xdr:colOff>
          <xdr:row>51</xdr:row>
          <xdr:rowOff>0</xdr:rowOff>
        </xdr:to>
        <xdr:sp macro="" textlink="">
          <xdr:nvSpPr>
            <xdr:cNvPr id="16405" name="Drop Down 21"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1212850</xdr:colOff>
          <xdr:row>51</xdr:row>
          <xdr:rowOff>0</xdr:rowOff>
        </xdr:from>
        <xdr:to>
          <xdr:col>5</xdr:col>
          <xdr:colOff>12700</xdr:colOff>
          <xdr:row>52</xdr:row>
          <xdr:rowOff>0</xdr:rowOff>
        </xdr:to>
        <xdr:sp macro="" textlink="">
          <xdr:nvSpPr>
            <xdr:cNvPr id="16406" name="Drop Down 22"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5</xdr:col>
          <xdr:colOff>12700</xdr:colOff>
          <xdr:row>53</xdr:row>
          <xdr:rowOff>0</xdr:rowOff>
        </xdr:to>
        <xdr:sp macro="" textlink="">
          <xdr:nvSpPr>
            <xdr:cNvPr id="16407" name="Drop Down 23"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1212850</xdr:colOff>
          <xdr:row>53</xdr:row>
          <xdr:rowOff>0</xdr:rowOff>
        </xdr:from>
        <xdr:to>
          <xdr:col>5</xdr:col>
          <xdr:colOff>12700</xdr:colOff>
          <xdr:row>54</xdr:row>
          <xdr:rowOff>0</xdr:rowOff>
        </xdr:to>
        <xdr:sp macro="" textlink="">
          <xdr:nvSpPr>
            <xdr:cNvPr id="16408" name="Drop Down 24"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5</xdr:col>
          <xdr:colOff>12700</xdr:colOff>
          <xdr:row>55</xdr:row>
          <xdr:rowOff>0</xdr:rowOff>
        </xdr:to>
        <xdr:sp macro="" textlink="">
          <xdr:nvSpPr>
            <xdr:cNvPr id="16409" name="Drop Down 25"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5</xdr:col>
          <xdr:colOff>12700</xdr:colOff>
          <xdr:row>56</xdr:row>
          <xdr:rowOff>0</xdr:rowOff>
        </xdr:to>
        <xdr:sp macro="" textlink="">
          <xdr:nvSpPr>
            <xdr:cNvPr id="16410" name="Drop Down 26" hidden="1">
              <a:extLst>
                <a:ext uri="{63B3BB69-23CF-44E3-9099-C40C66FF867C}">
                  <a14:compatExt spid="_x0000_s16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1212850</xdr:colOff>
          <xdr:row>56</xdr:row>
          <xdr:rowOff>0</xdr:rowOff>
        </xdr:from>
        <xdr:to>
          <xdr:col>5</xdr:col>
          <xdr:colOff>12700</xdr:colOff>
          <xdr:row>57</xdr:row>
          <xdr:rowOff>0</xdr:rowOff>
        </xdr:to>
        <xdr:sp macro="" textlink="">
          <xdr:nvSpPr>
            <xdr:cNvPr id="16411" name="Drop Down 27" hidden="1">
              <a:extLst>
                <a:ext uri="{63B3BB69-23CF-44E3-9099-C40C66FF867C}">
                  <a14:compatExt spid="_x0000_s16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10</xdr:col>
          <xdr:colOff>381000</xdr:colOff>
          <xdr:row>50</xdr:row>
          <xdr:rowOff>0</xdr:rowOff>
        </xdr:to>
        <xdr:sp macro="" textlink="">
          <xdr:nvSpPr>
            <xdr:cNvPr id="16413" name="Drop Down 29" hidden="1">
              <a:extLst>
                <a:ext uri="{63B3BB69-23CF-44E3-9099-C40C66FF867C}">
                  <a14:compatExt spid="_x0000_s16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50</xdr:row>
          <xdr:rowOff>0</xdr:rowOff>
        </xdr:from>
        <xdr:to>
          <xdr:col>10</xdr:col>
          <xdr:colOff>381000</xdr:colOff>
          <xdr:row>51</xdr:row>
          <xdr:rowOff>0</xdr:rowOff>
        </xdr:to>
        <xdr:sp macro="" textlink="">
          <xdr:nvSpPr>
            <xdr:cNvPr id="16414" name="Drop Down 30" hidden="1">
              <a:extLst>
                <a:ext uri="{63B3BB69-23CF-44E3-9099-C40C66FF867C}">
                  <a14:compatExt spid="_x0000_s16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0</xdr:rowOff>
        </xdr:from>
        <xdr:to>
          <xdr:col>10</xdr:col>
          <xdr:colOff>381000</xdr:colOff>
          <xdr:row>52</xdr:row>
          <xdr:rowOff>0</xdr:rowOff>
        </xdr:to>
        <xdr:sp macro="" textlink="">
          <xdr:nvSpPr>
            <xdr:cNvPr id="16415" name="Drop Down 31" hidden="1">
              <a:extLst>
                <a:ext uri="{63B3BB69-23CF-44E3-9099-C40C66FF867C}">
                  <a14:compatExt spid="_x0000_s16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10</xdr:col>
          <xdr:colOff>381000</xdr:colOff>
          <xdr:row>53</xdr:row>
          <xdr:rowOff>0</xdr:rowOff>
        </xdr:to>
        <xdr:sp macro="" textlink="">
          <xdr:nvSpPr>
            <xdr:cNvPr id="16416" name="Drop Down 32" hidden="1">
              <a:extLst>
                <a:ext uri="{63B3BB69-23CF-44E3-9099-C40C66FF867C}">
                  <a14:compatExt spid="_x0000_s16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53</xdr:row>
          <xdr:rowOff>0</xdr:rowOff>
        </xdr:from>
        <xdr:to>
          <xdr:col>10</xdr:col>
          <xdr:colOff>381000</xdr:colOff>
          <xdr:row>54</xdr:row>
          <xdr:rowOff>0</xdr:rowOff>
        </xdr:to>
        <xdr:sp macro="" textlink="">
          <xdr:nvSpPr>
            <xdr:cNvPr id="16417" name="Drop Down 33" hidden="1">
              <a:extLst>
                <a:ext uri="{63B3BB69-23CF-44E3-9099-C40C66FF867C}">
                  <a14:compatExt spid="_x0000_s16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0</xdr:rowOff>
        </xdr:from>
        <xdr:to>
          <xdr:col>10</xdr:col>
          <xdr:colOff>381000</xdr:colOff>
          <xdr:row>55</xdr:row>
          <xdr:rowOff>0</xdr:rowOff>
        </xdr:to>
        <xdr:sp macro="" textlink="">
          <xdr:nvSpPr>
            <xdr:cNvPr id="16418" name="Drop Down 34" hidden="1">
              <a:extLst>
                <a:ext uri="{63B3BB69-23CF-44E3-9099-C40C66FF867C}">
                  <a14:compatExt spid="_x0000_s16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10</xdr:col>
          <xdr:colOff>381000</xdr:colOff>
          <xdr:row>56</xdr:row>
          <xdr:rowOff>12700</xdr:rowOff>
        </xdr:to>
        <xdr:sp macro="" textlink="">
          <xdr:nvSpPr>
            <xdr:cNvPr id="16419" name="Drop Down 35" hidden="1">
              <a:extLst>
                <a:ext uri="{63B3BB69-23CF-44E3-9099-C40C66FF867C}">
                  <a14:compatExt spid="_x0000_s16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0</xdr:rowOff>
        </xdr:from>
        <xdr:to>
          <xdr:col>10</xdr:col>
          <xdr:colOff>381000</xdr:colOff>
          <xdr:row>57</xdr:row>
          <xdr:rowOff>0</xdr:rowOff>
        </xdr:to>
        <xdr:sp macro="" textlink="">
          <xdr:nvSpPr>
            <xdr:cNvPr id="16420" name="Drop Down 36" hidden="1">
              <a:extLst>
                <a:ext uri="{63B3BB69-23CF-44E3-9099-C40C66FF867C}">
                  <a14:compatExt spid="_x0000_s16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1612900</xdr:colOff>
          <xdr:row>5</xdr:row>
          <xdr:rowOff>69850</xdr:rowOff>
        </xdr:from>
        <xdr:to>
          <xdr:col>1</xdr:col>
          <xdr:colOff>1790700</xdr:colOff>
          <xdr:row>5</xdr:row>
          <xdr:rowOff>247650</xdr:rowOff>
        </xdr:to>
        <xdr:sp macro="" textlink="">
          <xdr:nvSpPr>
            <xdr:cNvPr id="2049" name="CheckBox2"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1003300</xdr:colOff>
          <xdr:row>5</xdr:row>
          <xdr:rowOff>50800</xdr:rowOff>
        </xdr:from>
        <xdr:to>
          <xdr:col>1</xdr:col>
          <xdr:colOff>1174750</xdr:colOff>
          <xdr:row>5</xdr:row>
          <xdr:rowOff>260350</xdr:rowOff>
        </xdr:to>
        <xdr:sp macro="" textlink="">
          <xdr:nvSpPr>
            <xdr:cNvPr id="2050" name="CheckBox1"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1612900</xdr:colOff>
          <xdr:row>6</xdr:row>
          <xdr:rowOff>69850</xdr:rowOff>
        </xdr:from>
        <xdr:to>
          <xdr:col>1</xdr:col>
          <xdr:colOff>1790700</xdr:colOff>
          <xdr:row>6</xdr:row>
          <xdr:rowOff>247650</xdr:rowOff>
        </xdr:to>
        <xdr:sp macro="" textlink="">
          <xdr:nvSpPr>
            <xdr:cNvPr id="3073" name="CheckBox2"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1003300</xdr:colOff>
          <xdr:row>6</xdr:row>
          <xdr:rowOff>50800</xdr:rowOff>
        </xdr:from>
        <xdr:to>
          <xdr:col>1</xdr:col>
          <xdr:colOff>1174750</xdr:colOff>
          <xdr:row>6</xdr:row>
          <xdr:rowOff>260350</xdr:rowOff>
        </xdr:to>
        <xdr:sp macro="" textlink="">
          <xdr:nvSpPr>
            <xdr:cNvPr id="3074" name="CheckBox1"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1581150</xdr:colOff>
          <xdr:row>14</xdr:row>
          <xdr:rowOff>190500</xdr:rowOff>
        </xdr:from>
        <xdr:to>
          <xdr:col>13</xdr:col>
          <xdr:colOff>38100</xdr:colOff>
          <xdr:row>15</xdr:row>
          <xdr:rowOff>190500</xdr:rowOff>
        </xdr:to>
        <xdr:sp macro="" textlink="">
          <xdr:nvSpPr>
            <xdr:cNvPr id="3075" name="Drop Down 3"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5</xdr:row>
          <xdr:rowOff>19050</xdr:rowOff>
        </xdr:from>
        <xdr:to>
          <xdr:col>3</xdr:col>
          <xdr:colOff>927100</xdr:colOff>
          <xdr:row>6</xdr:row>
          <xdr:rowOff>57150</xdr:rowOff>
        </xdr:to>
        <xdr:sp macro="" textlink="">
          <xdr:nvSpPr>
            <xdr:cNvPr id="8193" name="Drop Down 1" hidden="1">
              <a:extLst>
                <a:ext uri="{63B3BB69-23CF-44E3-9099-C40C66FF867C}">
                  <a14:compatExt spid="_x0000_s8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9</xdr:row>
          <xdr:rowOff>146050</xdr:rowOff>
        </xdr:from>
        <xdr:to>
          <xdr:col>3</xdr:col>
          <xdr:colOff>590550</xdr:colOff>
          <xdr:row>11</xdr:row>
          <xdr:rowOff>38100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R.O.W.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6</xdr:row>
          <xdr:rowOff>133350</xdr:rowOff>
        </xdr:from>
        <xdr:to>
          <xdr:col>3</xdr:col>
          <xdr:colOff>552450</xdr:colOff>
          <xdr:row>8</xdr:row>
          <xdr:rowOff>19050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University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1581150</xdr:colOff>
          <xdr:row>10</xdr:row>
          <xdr:rowOff>133350</xdr:rowOff>
        </xdr:from>
        <xdr:to>
          <xdr:col>3</xdr:col>
          <xdr:colOff>361950</xdr:colOff>
          <xdr:row>12</xdr:row>
          <xdr:rowOff>31750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Electrical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11</xdr:row>
          <xdr:rowOff>133350</xdr:rowOff>
        </xdr:from>
        <xdr:to>
          <xdr:col>3</xdr:col>
          <xdr:colOff>304800</xdr:colOff>
          <xdr:row>13</xdr:row>
          <xdr:rowOff>31750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Plumbing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12</xdr:row>
          <xdr:rowOff>133350</xdr:rowOff>
        </xdr:from>
        <xdr:to>
          <xdr:col>3</xdr:col>
          <xdr:colOff>546100</xdr:colOff>
          <xdr:row>14</xdr:row>
          <xdr:rowOff>31750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Selective Demolition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1581150</xdr:colOff>
          <xdr:row>13</xdr:row>
          <xdr:rowOff>146050</xdr:rowOff>
        </xdr:from>
        <xdr:to>
          <xdr:col>3</xdr:col>
          <xdr:colOff>527050</xdr:colOff>
          <xdr:row>15</xdr:row>
          <xdr:rowOff>38100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Elevator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1593850</xdr:colOff>
          <xdr:row>14</xdr:row>
          <xdr:rowOff>152400</xdr:rowOff>
        </xdr:from>
        <xdr:to>
          <xdr:col>3</xdr:col>
          <xdr:colOff>609600</xdr:colOff>
          <xdr:row>16</xdr:row>
          <xdr:rowOff>50800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Fence 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9</xdr:row>
          <xdr:rowOff>133350</xdr:rowOff>
        </xdr:from>
        <xdr:to>
          <xdr:col>5</xdr:col>
          <xdr:colOff>400050</xdr:colOff>
          <xdr:row>11</xdr:row>
          <xdr:rowOff>31750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Flood Plain Development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76</xdr:row>
          <xdr:rowOff>146050</xdr:rowOff>
        </xdr:from>
        <xdr:to>
          <xdr:col>3</xdr:col>
          <xdr:colOff>209550</xdr:colOff>
          <xdr:row>77</xdr:row>
          <xdr:rowOff>184150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Located in High Hazard  or Conveyance zone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77</xdr:row>
          <xdr:rowOff>133350</xdr:rowOff>
        </xdr:from>
        <xdr:to>
          <xdr:col>3</xdr:col>
          <xdr:colOff>146050</xdr:colOff>
          <xdr:row>78</xdr:row>
          <xdr:rowOff>165100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Flood Zone Review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78</xdr:row>
          <xdr:rowOff>146050</xdr:rowOff>
        </xdr:from>
        <xdr:to>
          <xdr:col>2</xdr:col>
          <xdr:colOff>584200</xdr:colOff>
          <xdr:row>79</xdr:row>
          <xdr:rowOff>165100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Map Revision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87</xdr:row>
          <xdr:rowOff>146050</xdr:rowOff>
        </xdr:from>
        <xdr:to>
          <xdr:col>3</xdr:col>
          <xdr:colOff>419100</xdr:colOff>
          <xdr:row>89</xdr:row>
          <xdr:rowOff>19050</xdr:rowOff>
        </xdr:to>
        <xdr:sp macro="" textlink="">
          <xdr:nvSpPr>
            <xdr:cNvPr id="8205" name="Drop Down 13" hidden="1">
              <a:extLst>
                <a:ext uri="{63B3BB69-23CF-44E3-9099-C40C66FF867C}">
                  <a14:compatExt spid="_x0000_s8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10</xdr:row>
          <xdr:rowOff>146050</xdr:rowOff>
        </xdr:from>
        <xdr:to>
          <xdr:col>4</xdr:col>
          <xdr:colOff>889000</xdr:colOff>
          <xdr:row>12</xdr:row>
          <xdr:rowOff>38100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Grading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11</xdr:row>
          <xdr:rowOff>152400</xdr:rowOff>
        </xdr:from>
        <xdr:to>
          <xdr:col>5</xdr:col>
          <xdr:colOff>76200</xdr:colOff>
          <xdr:row>13</xdr:row>
          <xdr:rowOff>50800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Mechanical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565150</xdr:colOff>
          <xdr:row>13</xdr:row>
          <xdr:rowOff>152400</xdr:rowOff>
        </xdr:from>
        <xdr:to>
          <xdr:col>4</xdr:col>
          <xdr:colOff>736600</xdr:colOff>
          <xdr:row>15</xdr:row>
          <xdr:rowOff>50800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Permanent Site Sign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80</xdr:row>
          <xdr:rowOff>133350</xdr:rowOff>
        </xdr:from>
        <xdr:to>
          <xdr:col>2</xdr:col>
          <xdr:colOff>222250</xdr:colOff>
          <xdr:row>82</xdr:row>
          <xdr:rowOff>31750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Wetlands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82</xdr:row>
          <xdr:rowOff>127000</xdr:rowOff>
        </xdr:from>
        <xdr:to>
          <xdr:col>2</xdr:col>
          <xdr:colOff>488950</xdr:colOff>
          <xdr:row>84</xdr:row>
          <xdr:rowOff>12700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Wetland Mitigation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81</xdr:row>
          <xdr:rowOff>127000</xdr:rowOff>
        </xdr:from>
        <xdr:to>
          <xdr:col>2</xdr:col>
          <xdr:colOff>279400</xdr:colOff>
          <xdr:row>83</xdr:row>
          <xdr:rowOff>19050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Map Revisions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8</xdr:row>
          <xdr:rowOff>31750</xdr:rowOff>
        </xdr:from>
        <xdr:to>
          <xdr:col>3</xdr:col>
          <xdr:colOff>927100</xdr:colOff>
          <xdr:row>9</xdr:row>
          <xdr:rowOff>69850</xdr:rowOff>
        </xdr:to>
        <xdr:sp macro="" textlink="">
          <xdr:nvSpPr>
            <xdr:cNvPr id="8212" name="Drop Down 20" hidden="1">
              <a:extLst>
                <a:ext uri="{63B3BB69-23CF-44E3-9099-C40C66FF867C}">
                  <a14:compatExt spid="_x0000_s8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129</xdr:row>
          <xdr:rowOff>133350</xdr:rowOff>
        </xdr:from>
        <xdr:to>
          <xdr:col>2</xdr:col>
          <xdr:colOff>279400</xdr:colOff>
          <xdr:row>131</xdr:row>
          <xdr:rowOff>12700</xdr:rowOff>
        </xdr:to>
        <xdr:sp macro="" textlink="">
          <xdr:nvSpPr>
            <xdr:cNvPr id="8213" name="Drop Down 21" hidden="1">
              <a:extLst>
                <a:ext uri="{63B3BB69-23CF-44E3-9099-C40C66FF867C}">
                  <a14:compatExt spid="_x0000_s8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641350</xdr:colOff>
          <xdr:row>129</xdr:row>
          <xdr:rowOff>133350</xdr:rowOff>
        </xdr:from>
        <xdr:to>
          <xdr:col>6</xdr:col>
          <xdr:colOff>800100</xdr:colOff>
          <xdr:row>131</xdr:row>
          <xdr:rowOff>19050</xdr:rowOff>
        </xdr:to>
        <xdr:sp macro="" textlink="">
          <xdr:nvSpPr>
            <xdr:cNvPr id="8214" name="Drop Down 22" hidden="1">
              <a:extLst>
                <a:ext uri="{63B3BB69-23CF-44E3-9099-C40C66FF867C}">
                  <a14:compatExt spid="_x0000_s8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126</xdr:row>
          <xdr:rowOff>146050</xdr:rowOff>
        </xdr:from>
        <xdr:to>
          <xdr:col>35</xdr:col>
          <xdr:colOff>228600</xdr:colOff>
          <xdr:row>128</xdr:row>
          <xdr:rowOff>31750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127</xdr:row>
          <xdr:rowOff>165100</xdr:rowOff>
        </xdr:from>
        <xdr:to>
          <xdr:col>35</xdr:col>
          <xdr:colOff>241300</xdr:colOff>
          <xdr:row>129</xdr:row>
          <xdr:rowOff>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128</xdr:row>
          <xdr:rowOff>133350</xdr:rowOff>
        </xdr:from>
        <xdr:to>
          <xdr:col>35</xdr:col>
          <xdr:colOff>355600</xdr:colOff>
          <xdr:row>129</xdr:row>
          <xdr:rowOff>146050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129</xdr:row>
          <xdr:rowOff>133350</xdr:rowOff>
        </xdr:from>
        <xdr:to>
          <xdr:col>35</xdr:col>
          <xdr:colOff>508000</xdr:colOff>
          <xdr:row>131</xdr:row>
          <xdr:rowOff>31750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130</xdr:row>
          <xdr:rowOff>127000</xdr:rowOff>
        </xdr:from>
        <xdr:to>
          <xdr:col>36</xdr:col>
          <xdr:colOff>57150</xdr:colOff>
          <xdr:row>132</xdr:row>
          <xdr:rowOff>19050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131</xdr:row>
          <xdr:rowOff>127000</xdr:rowOff>
        </xdr:from>
        <xdr:to>
          <xdr:col>35</xdr:col>
          <xdr:colOff>266700</xdr:colOff>
          <xdr:row>133</xdr:row>
          <xdr:rowOff>38100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132</xdr:row>
          <xdr:rowOff>133350</xdr:rowOff>
        </xdr:from>
        <xdr:to>
          <xdr:col>35</xdr:col>
          <xdr:colOff>514350</xdr:colOff>
          <xdr:row>134</xdr:row>
          <xdr:rowOff>38100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Water Use Type G</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3.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5.vml"/><Relationship Id="rId7" Type="http://schemas.openxmlformats.org/officeDocument/2006/relationships/image" Target="../media/image4.emf"/><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6.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6.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8.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T84"/>
  <sheetViews>
    <sheetView tabSelected="1" zoomScale="85" zoomScaleNormal="85" zoomScalePageLayoutView="55" workbookViewId="0">
      <selection activeCell="Q53" sqref="Q53"/>
    </sheetView>
  </sheetViews>
  <sheetFormatPr defaultRowHeight="14.5"/>
  <cols>
    <col min="1" max="1" width="3.7265625" customWidth="1"/>
    <col min="2" max="2" width="4.54296875" customWidth="1"/>
    <col min="3" max="3" width="5.453125" customWidth="1"/>
    <col min="4" max="4" width="5.81640625" customWidth="1"/>
    <col min="8" max="8" width="11.26953125" customWidth="1"/>
    <col min="10" max="10" width="15" customWidth="1"/>
    <col min="11" max="11" width="2.7265625" customWidth="1"/>
    <col min="12" max="12" width="17" customWidth="1"/>
    <col min="13" max="13" width="15.1796875" customWidth="1"/>
    <col min="14" max="14" width="13.453125" customWidth="1"/>
    <col min="15" max="15" width="1.81640625" customWidth="1"/>
    <col min="16" max="16" width="18.26953125" customWidth="1"/>
    <col min="17" max="17" width="12.7265625" customWidth="1"/>
    <col min="18" max="18" width="5.7265625" customWidth="1"/>
    <col min="19" max="19" width="57.453125" customWidth="1"/>
    <col min="20" max="20" width="10.1796875" bestFit="1" customWidth="1"/>
  </cols>
  <sheetData>
    <row r="1" spans="1:19" ht="18.5">
      <c r="A1" s="157" t="s">
        <v>166</v>
      </c>
    </row>
    <row r="2" spans="1:19" ht="18.5">
      <c r="A2" s="157" t="s">
        <v>167</v>
      </c>
    </row>
    <row r="3" spans="1:19">
      <c r="A3" s="189" t="s">
        <v>307</v>
      </c>
    </row>
    <row r="4" spans="1:19">
      <c r="A4" s="776">
        <f ca="1">TODAY()</f>
        <v>42444</v>
      </c>
      <c r="B4" s="776"/>
      <c r="C4" s="776"/>
      <c r="D4" s="776"/>
    </row>
    <row r="5" spans="1:19" ht="15" thickBot="1">
      <c r="P5" s="794" t="s">
        <v>1077</v>
      </c>
      <c r="Q5" s="794"/>
      <c r="S5" t="s">
        <v>745</v>
      </c>
    </row>
    <row r="6" spans="1:19">
      <c r="A6" s="781" t="s">
        <v>168</v>
      </c>
      <c r="B6" s="782"/>
      <c r="C6" s="782"/>
      <c r="D6" s="782"/>
      <c r="E6" s="782"/>
      <c r="F6" s="782"/>
      <c r="G6" s="782"/>
      <c r="H6" s="782"/>
      <c r="I6" s="782"/>
      <c r="J6" s="783"/>
      <c r="L6" s="597" t="s">
        <v>255</v>
      </c>
      <c r="M6" s="598"/>
      <c r="N6" s="598"/>
      <c r="O6" s="598"/>
      <c r="P6" s="598"/>
      <c r="Q6" s="599"/>
      <c r="S6" s="616"/>
    </row>
    <row r="7" spans="1:19" s="519" customFormat="1" ht="18.5">
      <c r="A7" s="517"/>
      <c r="B7" s="520" t="s">
        <v>187</v>
      </c>
      <c r="C7" s="520"/>
      <c r="D7" s="518"/>
      <c r="E7" s="784"/>
      <c r="F7" s="784"/>
      <c r="G7" s="784"/>
      <c r="H7" s="784"/>
      <c r="I7" s="784"/>
      <c r="J7" s="785"/>
      <c r="L7" s="517" t="s">
        <v>529</v>
      </c>
      <c r="M7" s="518"/>
      <c r="N7" s="790">
        <f>Detail!C220</f>
        <v>0</v>
      </c>
      <c r="O7" s="790"/>
      <c r="P7" s="790"/>
      <c r="Q7" s="791"/>
      <c r="S7" s="617"/>
    </row>
    <row r="8" spans="1:19">
      <c r="A8" s="158"/>
      <c r="B8" s="137" t="s">
        <v>186</v>
      </c>
      <c r="C8" s="137"/>
      <c r="D8" s="137"/>
      <c r="E8" s="786"/>
      <c r="F8" s="786"/>
      <c r="G8" s="786"/>
      <c r="H8" s="786"/>
      <c r="I8" s="786"/>
      <c r="J8" s="787"/>
      <c r="L8" s="604" t="s">
        <v>793</v>
      </c>
      <c r="M8" s="137"/>
      <c r="N8" s="137"/>
      <c r="O8" s="137"/>
      <c r="P8" s="735">
        <f>Detail!C157</f>
        <v>0</v>
      </c>
      <c r="Q8" s="736"/>
      <c r="S8" s="617"/>
    </row>
    <row r="9" spans="1:19">
      <c r="A9" s="158"/>
      <c r="B9" s="137" t="s">
        <v>185</v>
      </c>
      <c r="C9" s="137"/>
      <c r="D9" s="137"/>
      <c r="E9" s="788"/>
      <c r="F9" s="788"/>
      <c r="G9" s="788"/>
      <c r="H9" s="788"/>
      <c r="I9" s="788"/>
      <c r="J9" s="789"/>
      <c r="L9" s="604" t="s">
        <v>915</v>
      </c>
      <c r="M9" s="137"/>
      <c r="N9" s="137"/>
      <c r="O9" s="137"/>
      <c r="P9" s="735">
        <f>Detail!C20+Detail!C43-Detail!C35-Detail!C36-Detail!C37-Detail!C38-Detail!C39+Detail!C54+Detail!C69</f>
        <v>0</v>
      </c>
      <c r="Q9" s="736"/>
      <c r="S9" s="617"/>
    </row>
    <row r="10" spans="1:19">
      <c r="A10" s="158"/>
      <c r="B10" s="137" t="s">
        <v>188</v>
      </c>
      <c r="C10" s="137"/>
      <c r="D10" s="137"/>
      <c r="E10" s="786"/>
      <c r="F10" s="786"/>
      <c r="G10" s="786"/>
      <c r="H10" s="786"/>
      <c r="I10" s="786"/>
      <c r="J10" s="787"/>
      <c r="L10" s="604" t="s">
        <v>796</v>
      </c>
      <c r="M10" s="137"/>
      <c r="N10" s="137"/>
      <c r="O10" s="137"/>
      <c r="P10" s="735">
        <f>IF('CC-IT '!C45=0,0,'CC-IT '!C50)</f>
        <v>0</v>
      </c>
      <c r="Q10" s="736"/>
      <c r="S10" s="617"/>
    </row>
    <row r="11" spans="1:19" ht="17.25" customHeight="1">
      <c r="A11" s="158"/>
      <c r="B11" s="137" t="s">
        <v>195</v>
      </c>
      <c r="C11" s="137"/>
      <c r="D11" s="137"/>
      <c r="E11" s="792"/>
      <c r="F11" s="792"/>
      <c r="G11" s="792"/>
      <c r="H11" s="792"/>
      <c r="I11" s="792"/>
      <c r="J11" s="793"/>
      <c r="L11" s="604" t="s">
        <v>794</v>
      </c>
      <c r="M11" s="137"/>
      <c r="N11" s="137"/>
      <c r="O11" s="137"/>
      <c r="P11" s="735">
        <f>Detail!C65</f>
        <v>0</v>
      </c>
      <c r="Q11" s="736"/>
    </row>
    <row r="12" spans="1:19" ht="18" customHeight="1">
      <c r="A12" s="158"/>
      <c r="B12" s="137" t="s">
        <v>174</v>
      </c>
      <c r="C12" s="137"/>
      <c r="D12" s="137"/>
      <c r="E12" s="137"/>
      <c r="F12" s="792"/>
      <c r="G12" s="792"/>
      <c r="H12" s="792"/>
      <c r="I12" s="792"/>
      <c r="J12" s="793"/>
      <c r="L12" s="604" t="s">
        <v>797</v>
      </c>
      <c r="M12" s="137"/>
      <c r="N12" s="137"/>
      <c r="O12" s="137"/>
      <c r="P12" s="735">
        <f>Detail!C161+Detail!C162+Detail!C163+Detail!C164+Detail!C177+Detail!C178+Detail!C179+Detail!C180+Detail!C181+Detail!C182+Detail!C190+Detail!C192+Detail!C194+Detail!C195+Detail!C200+Detail!C165</f>
        <v>0</v>
      </c>
      <c r="Q12" s="736"/>
    </row>
    <row r="13" spans="1:19">
      <c r="A13" s="158"/>
      <c r="B13" s="770" t="s">
        <v>177</v>
      </c>
      <c r="C13" s="770"/>
      <c r="D13" s="770"/>
      <c r="E13" s="770"/>
      <c r="F13" s="271"/>
      <c r="G13" s="137"/>
      <c r="H13" s="137"/>
      <c r="I13" s="137"/>
      <c r="J13" s="596"/>
      <c r="L13" s="604" t="s">
        <v>795</v>
      </c>
      <c r="M13" s="137"/>
      <c r="N13" s="137"/>
      <c r="O13" s="137"/>
      <c r="P13" s="735">
        <f>N7-P14-P8-P9-P10-P11-P12</f>
        <v>0</v>
      </c>
      <c r="Q13" s="736"/>
    </row>
    <row r="14" spans="1:19">
      <c r="A14" s="158"/>
      <c r="B14" s="807" t="str">
        <f>IF(Tables!E39=3,"",IF(Tables!E39=4,"",IF('City Fees'!F6&lt;&gt;"","",IF('City Fees'!F7&lt;&gt;"","","Complete number of units questions on CITY FEES tab."))))</f>
        <v/>
      </c>
      <c r="C14" s="807"/>
      <c r="D14" s="807"/>
      <c r="E14" s="807"/>
      <c r="F14" s="807"/>
      <c r="G14" s="807"/>
      <c r="H14" s="807"/>
      <c r="I14" s="807"/>
      <c r="J14" s="808"/>
      <c r="L14" s="604" t="str">
        <f>CONCATENATE("Estimated Contingency at ",Detail!C223*100,"%")</f>
        <v>Estimated Contingency at 0%</v>
      </c>
      <c r="M14" s="137"/>
      <c r="N14" s="137"/>
      <c r="O14" s="137"/>
      <c r="P14" s="735">
        <f>Detail!C218</f>
        <v>0</v>
      </c>
      <c r="Q14" s="736"/>
    </row>
    <row r="15" spans="1:19">
      <c r="A15" s="158"/>
      <c r="B15" s="137"/>
      <c r="C15" s="137"/>
      <c r="D15" s="137"/>
      <c r="E15" s="137"/>
      <c r="F15" s="137"/>
      <c r="G15" s="137"/>
      <c r="H15" s="137"/>
      <c r="I15" s="137"/>
      <c r="J15" s="596"/>
      <c r="L15" s="604" t="s">
        <v>920</v>
      </c>
      <c r="M15" s="137"/>
      <c r="N15" s="137"/>
      <c r="O15" s="137"/>
      <c r="P15" s="137"/>
      <c r="Q15" s="637" t="e">
        <f>P8/(N33+P33)</f>
        <v>#DIV/0!</v>
      </c>
    </row>
    <row r="16" spans="1:19" ht="15" thickBot="1">
      <c r="A16" s="159"/>
      <c r="B16" s="160"/>
      <c r="C16" s="160"/>
      <c r="D16" s="160"/>
      <c r="E16" s="160"/>
      <c r="F16" s="160"/>
      <c r="G16" s="160"/>
      <c r="H16" s="160"/>
      <c r="I16" s="160"/>
      <c r="J16" s="161"/>
      <c r="L16" s="636" t="s">
        <v>921</v>
      </c>
      <c r="M16" s="160"/>
      <c r="N16" s="160"/>
      <c r="O16" s="160"/>
      <c r="P16" s="160"/>
      <c r="Q16" s="161" t="e">
        <f>N7/(N33+P33)</f>
        <v>#DIV/0!</v>
      </c>
    </row>
    <row r="17" spans="1:19" ht="15" thickBot="1"/>
    <row r="18" spans="1:19">
      <c r="A18" s="597" t="s">
        <v>540</v>
      </c>
      <c r="B18" s="598"/>
      <c r="C18" s="598"/>
      <c r="D18" s="598"/>
      <c r="E18" s="598"/>
      <c r="F18" s="598"/>
      <c r="G18" s="598"/>
      <c r="H18" s="598"/>
      <c r="I18" s="598"/>
      <c r="J18" s="599"/>
      <c r="L18" s="764" t="s">
        <v>235</v>
      </c>
      <c r="M18" s="765"/>
      <c r="N18" s="765"/>
      <c r="O18" s="765"/>
      <c r="P18" s="765"/>
      <c r="Q18" s="766"/>
    </row>
    <row r="19" spans="1:19" ht="17.25" customHeight="1">
      <c r="A19" s="158"/>
      <c r="B19" s="137" t="s">
        <v>541</v>
      </c>
      <c r="C19" s="137"/>
      <c r="D19" s="137"/>
      <c r="E19" s="137"/>
      <c r="F19" s="137"/>
      <c r="G19" s="137"/>
      <c r="H19" s="137"/>
      <c r="I19" s="771">
        <v>0.1</v>
      </c>
      <c r="J19" s="772"/>
      <c r="L19" s="767" t="s">
        <v>250</v>
      </c>
      <c r="M19" s="768"/>
      <c r="N19" s="768"/>
      <c r="O19" s="768"/>
      <c r="P19" s="768"/>
      <c r="Q19" s="769"/>
      <c r="S19" s="617"/>
    </row>
    <row r="20" spans="1:19" ht="17.25" customHeight="1">
      <c r="A20" s="158"/>
      <c r="B20" s="137" t="s">
        <v>542</v>
      </c>
      <c r="C20" s="137"/>
      <c r="D20" s="137"/>
      <c r="E20" s="137"/>
      <c r="F20" s="137"/>
      <c r="G20" s="137"/>
      <c r="H20" s="137"/>
      <c r="I20" s="771">
        <v>0.1</v>
      </c>
      <c r="J20" s="772"/>
      <c r="L20" s="229" t="s">
        <v>239</v>
      </c>
      <c r="M20" s="164" t="s">
        <v>236</v>
      </c>
      <c r="N20" s="164" t="s">
        <v>237</v>
      </c>
      <c r="O20" s="165"/>
      <c r="P20" s="228" t="s">
        <v>251</v>
      </c>
      <c r="Q20" s="167" t="s">
        <v>238</v>
      </c>
      <c r="S20" s="617"/>
    </row>
    <row r="21" spans="1:19" ht="17.25" customHeight="1">
      <c r="A21" s="158"/>
      <c r="B21" s="137" t="s">
        <v>543</v>
      </c>
      <c r="C21" s="137"/>
      <c r="D21" s="137"/>
      <c r="E21" s="137"/>
      <c r="F21" s="137"/>
      <c r="G21" s="137"/>
      <c r="H21" s="137"/>
      <c r="I21" s="771">
        <v>0.1</v>
      </c>
      <c r="J21" s="772"/>
      <c r="L21" s="168" t="s">
        <v>240</v>
      </c>
      <c r="M21" s="163"/>
      <c r="N21" s="166" t="str">
        <f>IF('Bldg. Construction'!D9=0,"",'Bldg. Construction'!D9)</f>
        <v/>
      </c>
      <c r="O21" s="137"/>
      <c r="P21" s="163"/>
      <c r="Q21" s="224"/>
      <c r="S21" s="617"/>
    </row>
    <row r="22" spans="1:19" ht="17.25" customHeight="1">
      <c r="A22" s="158"/>
      <c r="B22" s="137" t="s">
        <v>544</v>
      </c>
      <c r="C22" s="137"/>
      <c r="D22" s="137"/>
      <c r="E22" s="137"/>
      <c r="F22" s="137"/>
      <c r="G22" s="137"/>
      <c r="H22" s="137"/>
      <c r="I22" s="773">
        <f>Detail!B35</f>
        <v>0.1</v>
      </c>
      <c r="J22" s="774"/>
      <c r="L22" s="168" t="s">
        <v>241</v>
      </c>
      <c r="M22" s="163"/>
      <c r="N22" s="166" t="str">
        <f>IF('Bldg. Construction'!D10=0,"",'Bldg. Construction'!D10)</f>
        <v/>
      </c>
      <c r="O22" s="137"/>
      <c r="P22" s="162"/>
      <c r="Q22" s="225"/>
      <c r="S22" s="617"/>
    </row>
    <row r="23" spans="1:19" ht="17.25" customHeight="1">
      <c r="A23" s="158"/>
      <c r="B23" s="137" t="s">
        <v>545</v>
      </c>
      <c r="C23" s="137"/>
      <c r="D23" s="137"/>
      <c r="E23" s="137"/>
      <c r="F23" s="137"/>
      <c r="G23" s="137"/>
      <c r="H23" s="600" t="b">
        <f>Tables!E17</f>
        <v>0</v>
      </c>
      <c r="I23" s="773">
        <f>Detail!B36</f>
        <v>0.16</v>
      </c>
      <c r="J23" s="774"/>
      <c r="L23" s="168" t="s">
        <v>242</v>
      </c>
      <c r="M23" s="163"/>
      <c r="N23" s="166" t="str">
        <f>IF('Bldg. Construction'!D11=0,"",'Bldg. Construction'!D11)</f>
        <v/>
      </c>
      <c r="O23" s="137"/>
      <c r="P23" s="162"/>
      <c r="Q23" s="225"/>
      <c r="S23" s="617"/>
    </row>
    <row r="24" spans="1:19" ht="17.25" customHeight="1">
      <c r="A24" s="158"/>
      <c r="B24" s="137" t="s">
        <v>531</v>
      </c>
      <c r="C24" s="137"/>
      <c r="D24" s="137"/>
      <c r="E24" s="137"/>
      <c r="F24" s="137"/>
      <c r="G24" s="137"/>
      <c r="H24" s="775" t="str">
        <f>IF(Tables!E17=TRUE,"OVERIDDEN VALUE","")</f>
        <v/>
      </c>
      <c r="I24" s="775"/>
      <c r="J24" s="601">
        <f>Tables!W26</f>
        <v>0</v>
      </c>
      <c r="L24" s="168" t="s">
        <v>243</v>
      </c>
      <c r="M24" s="163"/>
      <c r="N24" s="166" t="str">
        <f>IF('Bldg. Construction'!D12=0,"",'Bldg. Construction'!D12)</f>
        <v/>
      </c>
      <c r="O24" s="137"/>
      <c r="P24" s="162"/>
      <c r="Q24" s="225"/>
      <c r="S24" s="617"/>
    </row>
    <row r="25" spans="1:19" ht="17.25" customHeight="1">
      <c r="A25" s="158"/>
      <c r="B25" s="137" t="s">
        <v>546</v>
      </c>
      <c r="C25" s="300"/>
      <c r="D25" s="300"/>
      <c r="E25" s="300"/>
      <c r="F25" s="300"/>
      <c r="G25" s="300"/>
      <c r="H25" s="137"/>
      <c r="I25" s="137"/>
      <c r="J25" s="602">
        <v>0.02</v>
      </c>
      <c r="L25" s="168" t="s">
        <v>244</v>
      </c>
      <c r="M25" s="163"/>
      <c r="N25" s="166" t="str">
        <f>IF('Bldg. Construction'!D13=0,"",'Bldg. Construction'!D13)</f>
        <v/>
      </c>
      <c r="O25" s="137"/>
      <c r="P25" s="162"/>
      <c r="Q25" s="225"/>
      <c r="S25" s="617"/>
    </row>
    <row r="26" spans="1:19" ht="17.25" customHeight="1">
      <c r="A26" s="158"/>
      <c r="B26" s="137" t="s">
        <v>551</v>
      </c>
      <c r="C26" s="300"/>
      <c r="D26" s="300"/>
      <c r="E26" s="300"/>
      <c r="F26" s="300"/>
      <c r="G26" s="300"/>
      <c r="H26" s="301"/>
      <c r="I26" s="137"/>
      <c r="J26" s="603">
        <v>0.12</v>
      </c>
      <c r="L26" s="168" t="s">
        <v>245</v>
      </c>
      <c r="M26" s="163"/>
      <c r="N26" s="166" t="str">
        <f>IF('Bldg. Construction'!D14=0,"",'Bldg. Construction'!D14)</f>
        <v/>
      </c>
      <c r="O26" s="137"/>
      <c r="P26" s="162"/>
      <c r="Q26" s="225"/>
      <c r="S26" s="617"/>
    </row>
    <row r="27" spans="1:19" ht="17.25" customHeight="1">
      <c r="A27" s="158"/>
      <c r="B27" s="137"/>
      <c r="C27" s="300"/>
      <c r="D27" s="300"/>
      <c r="E27" s="300"/>
      <c r="F27" s="300"/>
      <c r="G27" s="300"/>
      <c r="H27" s="301"/>
      <c r="I27" s="137"/>
      <c r="J27" s="596"/>
      <c r="L27" s="168" t="s">
        <v>246</v>
      </c>
      <c r="M27" s="162"/>
      <c r="N27" s="166" t="str">
        <f>IF('Bldg. Construction'!D15=0,"",'Bldg. Construction'!D15)</f>
        <v/>
      </c>
      <c r="O27" s="137"/>
      <c r="P27" s="162"/>
      <c r="Q27" s="225"/>
      <c r="S27" s="617"/>
    </row>
    <row r="28" spans="1:19" ht="17.25" customHeight="1">
      <c r="A28" s="158"/>
      <c r="B28" s="137"/>
      <c r="C28" s="300"/>
      <c r="D28" s="300"/>
      <c r="E28" s="300"/>
      <c r="F28" s="300"/>
      <c r="G28" s="300"/>
      <c r="H28" s="301"/>
      <c r="I28" s="137"/>
      <c r="J28" s="596"/>
      <c r="L28" s="168" t="s">
        <v>247</v>
      </c>
      <c r="M28" s="162"/>
      <c r="N28" s="166" t="str">
        <f>IF('Bldg. Construction'!D16=0,"",'Bldg. Construction'!D16)</f>
        <v/>
      </c>
      <c r="O28" s="137"/>
      <c r="P28" s="162"/>
      <c r="Q28" s="225"/>
      <c r="S28" s="617"/>
    </row>
    <row r="29" spans="1:19" ht="17.25" customHeight="1">
      <c r="A29" s="158"/>
      <c r="B29" s="137"/>
      <c r="C29" s="300"/>
      <c r="D29" s="300"/>
      <c r="E29" s="300"/>
      <c r="F29" s="300"/>
      <c r="G29" s="300"/>
      <c r="H29" s="301"/>
      <c r="I29" s="137"/>
      <c r="J29" s="596"/>
      <c r="L29" s="168" t="s">
        <v>248</v>
      </c>
      <c r="M29" s="162"/>
      <c r="N29" s="166" t="str">
        <f>IF('Bldg. Construction'!D17=0,"",'Bldg. Construction'!D17)</f>
        <v/>
      </c>
      <c r="O29" s="137"/>
      <c r="P29" s="162"/>
      <c r="Q29" s="225"/>
      <c r="S29" s="617"/>
    </row>
    <row r="30" spans="1:19" ht="17.25" customHeight="1">
      <c r="A30" s="158"/>
      <c r="B30" s="137"/>
      <c r="C30" s="137"/>
      <c r="D30" s="137"/>
      <c r="E30" s="137"/>
      <c r="F30" s="137"/>
      <c r="G30" s="137"/>
      <c r="H30" s="137"/>
      <c r="I30" s="137"/>
      <c r="J30" s="596"/>
      <c r="L30" s="168" t="s">
        <v>249</v>
      </c>
      <c r="M30" s="162"/>
      <c r="N30" s="166" t="str">
        <f>IF('Bldg. Construction'!D18=0,"",'Bldg. Construction'!D18)</f>
        <v/>
      </c>
      <c r="O30" s="137"/>
      <c r="P30" s="162"/>
      <c r="Q30" s="225"/>
      <c r="S30" s="617"/>
    </row>
    <row r="31" spans="1:19" ht="17.25" customHeight="1">
      <c r="A31" s="158"/>
      <c r="B31" s="137"/>
      <c r="C31" s="137"/>
      <c r="D31" s="137"/>
      <c r="E31" s="137"/>
      <c r="F31" s="137"/>
      <c r="G31" s="137"/>
      <c r="H31" s="137"/>
      <c r="I31" s="137"/>
      <c r="J31" s="596"/>
      <c r="L31" s="168" t="s">
        <v>252</v>
      </c>
      <c r="M31" s="162"/>
      <c r="N31" s="166" t="str">
        <f>IF('Bldg. Construction'!D19=0,"",'Bldg. Construction'!D19)</f>
        <v/>
      </c>
      <c r="O31" s="137"/>
      <c r="P31" s="162"/>
      <c r="Q31" s="225"/>
      <c r="S31" s="617"/>
    </row>
    <row r="32" spans="1:19" ht="17.25" customHeight="1" thickBot="1">
      <c r="A32" s="158"/>
      <c r="B32" s="137"/>
      <c r="C32" s="137"/>
      <c r="D32" s="137"/>
      <c r="E32" s="137"/>
      <c r="F32" s="137"/>
      <c r="G32" s="137"/>
      <c r="H32" s="137"/>
      <c r="I32" s="137"/>
      <c r="J32" s="596"/>
      <c r="L32" s="169" t="s">
        <v>253</v>
      </c>
      <c r="M32" s="170"/>
      <c r="N32" s="171" t="str">
        <f>IF('Bldg. Construction'!D20=0,"",'Bldg. Construction'!D20)</f>
        <v/>
      </c>
      <c r="O32" s="160"/>
      <c r="P32" s="170"/>
      <c r="Q32" s="226"/>
      <c r="S32" s="617"/>
    </row>
    <row r="33" spans="1:20" ht="15" thickBot="1">
      <c r="A33" s="159"/>
      <c r="B33" s="160"/>
      <c r="C33" s="160"/>
      <c r="D33" s="160"/>
      <c r="E33" s="160"/>
      <c r="F33" s="160"/>
      <c r="G33" s="160"/>
      <c r="H33" s="160"/>
      <c r="I33" s="160"/>
      <c r="J33" s="161"/>
      <c r="L33" s="173" t="s">
        <v>254</v>
      </c>
      <c r="M33" s="172">
        <f>SUM(M21:M32)</f>
        <v>0</v>
      </c>
      <c r="N33" s="172">
        <f>SUM(N21:N32)</f>
        <v>0</v>
      </c>
      <c r="O33" s="172"/>
      <c r="P33" s="172">
        <f>SUM(P21:P32)</f>
        <v>0</v>
      </c>
      <c r="Q33" s="198"/>
    </row>
    <row r="34" spans="1:20" ht="15" thickBot="1">
      <c r="L34" t="str">
        <f>IF(M34&lt;&gt;M33,"BUST",IF(N34&lt;&gt;N33,"BUST",""))</f>
        <v/>
      </c>
      <c r="M34" s="199">
        <f>'Bldg. Construction'!C21</f>
        <v>0</v>
      </c>
      <c r="N34" s="199">
        <f>'Bldg. Construction'!D21</f>
        <v>0</v>
      </c>
      <c r="P34" s="200">
        <f>'Bldg. Construction'!D35</f>
        <v>0</v>
      </c>
      <c r="Q34" s="777" t="str">
        <f>IF(P34&lt;&gt;P33,"Does not match Construction Table Values","")</f>
        <v/>
      </c>
      <c r="R34" s="777"/>
      <c r="S34" s="777"/>
      <c r="T34" s="777"/>
    </row>
    <row r="35" spans="1:20">
      <c r="A35" s="741" t="s">
        <v>178</v>
      </c>
      <c r="B35" s="742"/>
      <c r="C35" s="742"/>
      <c r="D35" s="742"/>
      <c r="E35" s="742"/>
      <c r="F35" s="742"/>
      <c r="G35" s="742"/>
      <c r="H35" s="742"/>
      <c r="I35" s="742"/>
      <c r="J35" s="743"/>
      <c r="L35" s="778" t="s">
        <v>315</v>
      </c>
      <c r="M35" s="779"/>
      <c r="N35" s="779"/>
      <c r="O35" s="779"/>
      <c r="P35" s="779"/>
      <c r="Q35" s="780"/>
    </row>
    <row r="36" spans="1:20">
      <c r="A36" s="158"/>
      <c r="B36" s="137" t="s">
        <v>207</v>
      </c>
      <c r="C36" s="137"/>
      <c r="D36" s="137"/>
      <c r="E36" s="137"/>
      <c r="F36" s="137"/>
      <c r="G36" s="137"/>
      <c r="H36" s="137"/>
      <c r="I36" s="137"/>
      <c r="J36" s="596"/>
      <c r="L36" s="201" t="s">
        <v>316</v>
      </c>
      <c r="M36" s="761"/>
      <c r="N36" s="762"/>
      <c r="O36" s="762"/>
      <c r="P36" s="762"/>
      <c r="Q36" s="763"/>
      <c r="S36" s="617"/>
    </row>
    <row r="37" spans="1:20">
      <c r="A37" s="158"/>
      <c r="B37" s="137" t="s">
        <v>208</v>
      </c>
      <c r="C37" s="137"/>
      <c r="D37" s="137"/>
      <c r="E37" s="137"/>
      <c r="F37" s="137"/>
      <c r="G37" s="137"/>
      <c r="H37" s="137"/>
      <c r="I37" s="137"/>
      <c r="J37" s="596"/>
      <c r="L37" s="201" t="s">
        <v>294</v>
      </c>
      <c r="M37" s="761"/>
      <c r="N37" s="762"/>
      <c r="O37" s="762"/>
      <c r="P37" s="762"/>
      <c r="Q37" s="763"/>
      <c r="S37" s="617"/>
    </row>
    <row r="38" spans="1:20">
      <c r="A38" s="158"/>
      <c r="B38" s="137" t="s">
        <v>230</v>
      </c>
      <c r="C38" s="137"/>
      <c r="D38" s="137"/>
      <c r="E38" s="137"/>
      <c r="F38" s="137"/>
      <c r="G38" s="744"/>
      <c r="H38" s="745"/>
      <c r="I38" s="745"/>
      <c r="J38" s="746"/>
      <c r="L38" s="201" t="s">
        <v>295</v>
      </c>
      <c r="M38" s="761"/>
      <c r="N38" s="762"/>
      <c r="O38" s="762"/>
      <c r="P38" s="762"/>
      <c r="Q38" s="763"/>
      <c r="S38" s="617"/>
    </row>
    <row r="39" spans="1:20">
      <c r="A39" s="158"/>
      <c r="B39" s="137" t="s">
        <v>231</v>
      </c>
      <c r="C39" s="137"/>
      <c r="D39" s="137"/>
      <c r="E39" s="137"/>
      <c r="F39" s="137"/>
      <c r="G39" s="747"/>
      <c r="H39" s="748"/>
      <c r="I39" s="748"/>
      <c r="J39" s="749"/>
      <c r="L39" s="201" t="s">
        <v>296</v>
      </c>
      <c r="M39" s="761"/>
      <c r="N39" s="762"/>
      <c r="O39" s="762"/>
      <c r="P39" s="762"/>
      <c r="Q39" s="763"/>
      <c r="S39" s="617"/>
    </row>
    <row r="40" spans="1:20" ht="15" thickBot="1">
      <c r="A40" s="158"/>
      <c r="B40" s="137" t="s">
        <v>232</v>
      </c>
      <c r="C40" s="137"/>
      <c r="D40" s="137"/>
      <c r="E40" s="137"/>
      <c r="F40" s="137"/>
      <c r="G40" s="747"/>
      <c r="H40" s="748"/>
      <c r="I40" s="748"/>
      <c r="J40" s="749"/>
      <c r="L40" s="202" t="s">
        <v>297</v>
      </c>
      <c r="M40" s="732"/>
      <c r="N40" s="733"/>
      <c r="O40" s="733"/>
      <c r="P40" s="733"/>
      <c r="Q40" s="734"/>
      <c r="S40" s="617"/>
    </row>
    <row r="41" spans="1:20" ht="15" thickTop="1">
      <c r="A41" s="158"/>
      <c r="B41" s="137" t="s">
        <v>233</v>
      </c>
      <c r="C41" s="137"/>
      <c r="D41" s="137"/>
      <c r="E41" s="137"/>
      <c r="F41" s="137"/>
      <c r="G41" s="747"/>
      <c r="H41" s="748"/>
      <c r="I41" s="748"/>
      <c r="J41" s="749"/>
      <c r="L41" s="203" t="s">
        <v>317</v>
      </c>
      <c r="M41" s="811"/>
      <c r="N41" s="812"/>
      <c r="O41" s="812"/>
      <c r="P41" s="812"/>
      <c r="Q41" s="813"/>
      <c r="S41" s="617"/>
    </row>
    <row r="42" spans="1:20">
      <c r="A42" s="158"/>
      <c r="B42" s="137" t="s">
        <v>234</v>
      </c>
      <c r="C42" s="137"/>
      <c r="D42" s="137"/>
      <c r="E42" s="137"/>
      <c r="F42" s="137"/>
      <c r="G42" s="738">
        <v>0</v>
      </c>
      <c r="H42" s="739"/>
      <c r="I42" s="739"/>
      <c r="J42" s="740"/>
      <c r="L42" s="201" t="s">
        <v>318</v>
      </c>
      <c r="M42" s="761"/>
      <c r="N42" s="762"/>
      <c r="O42" s="762"/>
      <c r="P42" s="762"/>
      <c r="Q42" s="763"/>
      <c r="S42" s="617"/>
    </row>
    <row r="43" spans="1:20">
      <c r="A43" s="158"/>
      <c r="B43" s="137" t="s">
        <v>519</v>
      </c>
      <c r="C43" s="137"/>
      <c r="D43" s="137"/>
      <c r="E43" s="137"/>
      <c r="F43" s="137"/>
      <c r="G43" s="279"/>
      <c r="H43" s="271"/>
      <c r="I43" s="137"/>
      <c r="J43" s="596"/>
      <c r="L43" s="201" t="s">
        <v>319</v>
      </c>
      <c r="M43" s="761"/>
      <c r="N43" s="762"/>
      <c r="O43" s="762"/>
      <c r="P43" s="762"/>
      <c r="Q43" s="763"/>
      <c r="S43" s="617"/>
    </row>
    <row r="44" spans="1:20" ht="15" customHeight="1">
      <c r="A44" s="158"/>
      <c r="B44" s="137" t="s">
        <v>728</v>
      </c>
      <c r="C44" s="137"/>
      <c r="D44" s="137"/>
      <c r="E44" s="137"/>
      <c r="F44" s="137"/>
      <c r="G44" s="137"/>
      <c r="H44" s="137"/>
      <c r="I44" s="137"/>
      <c r="J44" s="596"/>
      <c r="L44" s="201" t="s">
        <v>320</v>
      </c>
      <c r="M44" s="761"/>
      <c r="N44" s="762"/>
      <c r="O44" s="762"/>
      <c r="P44" s="762"/>
      <c r="Q44" s="763"/>
      <c r="S44" s="617"/>
    </row>
    <row r="45" spans="1:20">
      <c r="A45" s="158"/>
      <c r="B45" s="753" t="str">
        <f>IF(Tables!E37=3,"Refer to City Fees page and de-activate the space types that do not have increases.","")</f>
        <v/>
      </c>
      <c r="C45" s="753"/>
      <c r="D45" s="753"/>
      <c r="E45" s="753"/>
      <c r="F45" s="753"/>
      <c r="G45" s="753"/>
      <c r="H45" s="753"/>
      <c r="I45" s="753"/>
      <c r="J45" s="754"/>
      <c r="L45" s="201" t="s">
        <v>321</v>
      </c>
      <c r="M45" s="761"/>
      <c r="N45" s="762"/>
      <c r="O45" s="762"/>
      <c r="P45" s="762"/>
      <c r="Q45" s="763"/>
      <c r="S45" s="617"/>
    </row>
    <row r="46" spans="1:20" ht="15" thickBot="1">
      <c r="A46" s="159"/>
      <c r="B46" s="160"/>
      <c r="C46" s="160"/>
      <c r="D46" s="160"/>
      <c r="E46" s="160"/>
      <c r="F46" s="160"/>
      <c r="G46" s="160"/>
      <c r="H46" s="160"/>
      <c r="I46" s="160"/>
      <c r="J46" s="161"/>
      <c r="L46" s="817" t="s">
        <v>322</v>
      </c>
      <c r="M46" s="818"/>
      <c r="N46" s="818"/>
      <c r="O46" s="818"/>
      <c r="P46" s="818"/>
      <c r="Q46" s="819"/>
      <c r="S46" s="617"/>
    </row>
    <row r="47" spans="1:20" ht="15" thickBot="1"/>
    <row r="48" spans="1:20">
      <c r="A48" s="606" t="s">
        <v>530</v>
      </c>
      <c r="B48" s="607"/>
      <c r="C48" s="607"/>
      <c r="D48" s="607"/>
      <c r="E48" s="607"/>
      <c r="F48" s="607"/>
      <c r="G48" s="607"/>
      <c r="H48" s="607"/>
      <c r="I48" s="607"/>
      <c r="J48" s="608"/>
      <c r="L48" s="814" t="s">
        <v>555</v>
      </c>
      <c r="M48" s="815"/>
      <c r="N48" s="815"/>
      <c r="O48" s="815"/>
      <c r="P48" s="815"/>
      <c r="Q48" s="816"/>
    </row>
    <row r="49" spans="1:19">
      <c r="A49" s="158"/>
      <c r="B49" s="137"/>
      <c r="C49" s="137"/>
      <c r="D49" s="137"/>
      <c r="E49" s="137"/>
      <c r="F49" s="137"/>
      <c r="G49" s="137"/>
      <c r="H49" s="323" t="s">
        <v>569</v>
      </c>
      <c r="I49" s="323" t="s">
        <v>570</v>
      </c>
      <c r="J49" s="609" t="s">
        <v>566</v>
      </c>
      <c r="L49" s="158" t="s">
        <v>556</v>
      </c>
      <c r="M49" s="137"/>
      <c r="N49" s="137"/>
      <c r="O49" s="137"/>
      <c r="P49" s="757">
        <v>0</v>
      </c>
      <c r="Q49" s="758"/>
      <c r="S49" s="617"/>
    </row>
    <row r="50" spans="1:19">
      <c r="A50" s="158"/>
      <c r="B50" s="137" t="s">
        <v>561</v>
      </c>
      <c r="C50" s="137"/>
      <c r="D50" s="137"/>
      <c r="E50" s="137"/>
      <c r="F50" s="137"/>
      <c r="G50" s="137"/>
      <c r="H50" s="273">
        <f>1-SUM(H51:H53)</f>
        <v>0</v>
      </c>
      <c r="I50" s="334" t="str">
        <f>Detail!E226</f>
        <v/>
      </c>
      <c r="J50" s="610">
        <f>Detail!E220</f>
        <v>0</v>
      </c>
      <c r="L50" s="158" t="s">
        <v>889</v>
      </c>
      <c r="M50" s="137"/>
      <c r="N50" s="137"/>
      <c r="O50" s="137"/>
      <c r="P50" s="759">
        <v>0</v>
      </c>
      <c r="Q50" s="760"/>
      <c r="S50" s="617"/>
    </row>
    <row r="51" spans="1:19">
      <c r="A51" s="158"/>
      <c r="B51" s="137" t="s">
        <v>562</v>
      </c>
      <c r="C51" s="137"/>
      <c r="D51" s="137"/>
      <c r="E51" s="137"/>
      <c r="F51" s="137"/>
      <c r="G51" s="137"/>
      <c r="H51" s="273">
        <v>1</v>
      </c>
      <c r="I51" s="334" t="str">
        <f>Detail!F226</f>
        <v/>
      </c>
      <c r="J51" s="610">
        <f>Detail!F220</f>
        <v>0</v>
      </c>
      <c r="L51" s="158" t="s">
        <v>914</v>
      </c>
      <c r="M51" s="137"/>
      <c r="N51" s="137"/>
      <c r="O51" s="137"/>
      <c r="P51" s="759">
        <v>0</v>
      </c>
      <c r="Q51" s="760"/>
      <c r="S51" s="617"/>
    </row>
    <row r="52" spans="1:19">
      <c r="A52" s="158"/>
      <c r="B52" s="137" t="s">
        <v>563</v>
      </c>
      <c r="C52" s="137"/>
      <c r="D52" s="137"/>
      <c r="E52" s="137"/>
      <c r="F52" s="137"/>
      <c r="G52" s="137"/>
      <c r="H52" s="273"/>
      <c r="I52" s="334" t="str">
        <f>Detail!H226</f>
        <v/>
      </c>
      <c r="J52" s="610">
        <f>Detail!H220</f>
        <v>0</v>
      </c>
      <c r="L52" s="158" t="s">
        <v>890</v>
      </c>
      <c r="M52" s="137"/>
      <c r="N52" s="137"/>
      <c r="O52" s="137"/>
      <c r="P52" s="809"/>
      <c r="Q52" s="810"/>
      <c r="S52" s="617"/>
    </row>
    <row r="53" spans="1:19">
      <c r="A53" s="158"/>
      <c r="B53" s="137" t="s">
        <v>564</v>
      </c>
      <c r="C53" s="137"/>
      <c r="D53" s="137"/>
      <c r="E53" s="137"/>
      <c r="F53" s="137"/>
      <c r="G53" s="137"/>
      <c r="H53" s="273"/>
      <c r="I53" s="334" t="str">
        <f>Detail!G226</f>
        <v/>
      </c>
      <c r="J53" s="610">
        <f>Detail!G220</f>
        <v>0</v>
      </c>
      <c r="L53" s="158" t="s">
        <v>891</v>
      </c>
      <c r="M53" s="137"/>
      <c r="N53" s="137"/>
      <c r="O53" s="137"/>
      <c r="P53" s="137"/>
      <c r="Q53" s="596"/>
      <c r="S53" s="617"/>
    </row>
    <row r="54" spans="1:19">
      <c r="A54" s="158"/>
      <c r="B54" s="137"/>
      <c r="C54" s="137"/>
      <c r="D54" s="137"/>
      <c r="E54" s="137"/>
      <c r="F54" s="137"/>
      <c r="G54" s="137"/>
      <c r="H54" s="611">
        <f>IF(SUM(H50:H53)&gt;1,"TOO MUCH",SUM(H50:H53))</f>
        <v>1</v>
      </c>
      <c r="I54" s="611">
        <f>IF(SUM(I50:I53)&gt;1,"TOO MUCH",SUM(I50:I53))</f>
        <v>0</v>
      </c>
      <c r="J54" s="612">
        <f>SUM(J50:J53)</f>
        <v>0</v>
      </c>
      <c r="L54" s="605" t="s">
        <v>865</v>
      </c>
      <c r="M54" s="162"/>
      <c r="N54" s="755" t="s">
        <v>866</v>
      </c>
      <c r="O54" s="756"/>
      <c r="P54" s="162"/>
      <c r="Q54" s="596"/>
      <c r="S54" s="617"/>
    </row>
    <row r="55" spans="1:19">
      <c r="A55" s="158"/>
      <c r="B55" s="137"/>
      <c r="C55" s="137"/>
      <c r="D55" s="137"/>
      <c r="E55" s="137"/>
      <c r="F55" s="137"/>
      <c r="G55" s="137"/>
      <c r="H55" s="137"/>
      <c r="I55" s="137"/>
      <c r="J55" s="596"/>
      <c r="L55" s="158"/>
      <c r="M55" s="137"/>
      <c r="N55" s="137"/>
      <c r="O55" s="137"/>
      <c r="P55" s="137"/>
      <c r="Q55" s="596"/>
      <c r="S55" s="617"/>
    </row>
    <row r="56" spans="1:19">
      <c r="A56" s="158"/>
      <c r="B56" s="750" t="s">
        <v>755</v>
      </c>
      <c r="C56" s="750"/>
      <c r="D56" s="750"/>
      <c r="E56" s="750"/>
      <c r="F56" s="750"/>
      <c r="G56" s="750"/>
      <c r="H56" s="613" t="s">
        <v>756</v>
      </c>
      <c r="I56" s="751"/>
      <c r="J56" s="752"/>
      <c r="L56" s="158"/>
      <c r="M56" s="137"/>
      <c r="N56" s="137"/>
      <c r="O56" s="137"/>
      <c r="P56" s="137"/>
      <c r="Q56" s="596"/>
      <c r="S56" s="617"/>
    </row>
    <row r="57" spans="1:19" ht="15" thickBot="1">
      <c r="A57" s="159"/>
      <c r="B57" s="160"/>
      <c r="C57" s="160"/>
      <c r="D57" s="160"/>
      <c r="E57" s="160"/>
      <c r="F57" s="160"/>
      <c r="G57" s="160"/>
      <c r="H57" s="160"/>
      <c r="I57" s="160"/>
      <c r="J57" s="161"/>
      <c r="L57" s="159"/>
      <c r="M57" s="160"/>
      <c r="N57" s="160"/>
      <c r="O57" s="160"/>
      <c r="P57" s="160"/>
      <c r="Q57" s="161"/>
      <c r="S57" s="617"/>
    </row>
    <row r="58" spans="1:19" ht="15" thickBot="1"/>
    <row r="59" spans="1:19">
      <c r="A59" s="804" t="s">
        <v>918</v>
      </c>
      <c r="B59" s="805"/>
      <c r="C59" s="805"/>
      <c r="D59" s="805"/>
      <c r="E59" s="805"/>
      <c r="F59" s="805"/>
      <c r="G59" s="805"/>
      <c r="H59" s="805"/>
      <c r="I59" s="805"/>
      <c r="J59" s="805"/>
      <c r="K59" s="805"/>
      <c r="L59" s="805"/>
      <c r="M59" s="805"/>
      <c r="N59" s="805"/>
      <c r="O59" s="805"/>
      <c r="P59" s="805"/>
      <c r="Q59" s="806"/>
    </row>
    <row r="60" spans="1:19" ht="15.75" customHeight="1">
      <c r="A60" s="795"/>
      <c r="B60" s="796"/>
      <c r="C60" s="796"/>
      <c r="D60" s="796"/>
      <c r="E60" s="796"/>
      <c r="F60" s="796"/>
      <c r="G60" s="796"/>
      <c r="H60" s="796"/>
      <c r="I60" s="796"/>
      <c r="J60" s="796"/>
      <c r="K60" s="796"/>
      <c r="L60" s="796"/>
      <c r="M60" s="796"/>
      <c r="N60" s="796"/>
      <c r="O60" s="796"/>
      <c r="P60" s="796"/>
      <c r="Q60" s="797"/>
    </row>
    <row r="61" spans="1:19">
      <c r="A61" s="798"/>
      <c r="B61" s="799"/>
      <c r="C61" s="799"/>
      <c r="D61" s="799"/>
      <c r="E61" s="799"/>
      <c r="F61" s="799"/>
      <c r="G61" s="799"/>
      <c r="H61" s="799"/>
      <c r="I61" s="799"/>
      <c r="J61" s="799"/>
      <c r="K61" s="799"/>
      <c r="L61" s="799"/>
      <c r="M61" s="799"/>
      <c r="N61" s="799"/>
      <c r="O61" s="799"/>
      <c r="P61" s="799"/>
      <c r="Q61" s="800"/>
    </row>
    <row r="62" spans="1:19">
      <c r="A62" s="798"/>
      <c r="B62" s="799"/>
      <c r="C62" s="799"/>
      <c r="D62" s="799"/>
      <c r="E62" s="799"/>
      <c r="F62" s="799"/>
      <c r="G62" s="799"/>
      <c r="H62" s="799"/>
      <c r="I62" s="799"/>
      <c r="J62" s="799"/>
      <c r="K62" s="799"/>
      <c r="L62" s="799"/>
      <c r="M62" s="799"/>
      <c r="N62" s="799"/>
      <c r="O62" s="799"/>
      <c r="P62" s="799"/>
      <c r="Q62" s="800"/>
    </row>
    <row r="63" spans="1:19">
      <c r="A63" s="798"/>
      <c r="B63" s="799"/>
      <c r="C63" s="799"/>
      <c r="D63" s="799"/>
      <c r="E63" s="799"/>
      <c r="F63" s="799"/>
      <c r="G63" s="799"/>
      <c r="H63" s="799"/>
      <c r="I63" s="799"/>
      <c r="J63" s="799"/>
      <c r="K63" s="799"/>
      <c r="L63" s="799"/>
      <c r="M63" s="799"/>
      <c r="N63" s="799"/>
      <c r="O63" s="799"/>
      <c r="P63" s="799"/>
      <c r="Q63" s="800"/>
    </row>
    <row r="64" spans="1:19">
      <c r="A64" s="798"/>
      <c r="B64" s="799"/>
      <c r="C64" s="799"/>
      <c r="D64" s="799"/>
      <c r="E64" s="799"/>
      <c r="F64" s="799"/>
      <c r="G64" s="799"/>
      <c r="H64" s="799"/>
      <c r="I64" s="799"/>
      <c r="J64" s="799"/>
      <c r="K64" s="799"/>
      <c r="L64" s="799"/>
      <c r="M64" s="799"/>
      <c r="N64" s="799"/>
      <c r="O64" s="799"/>
      <c r="P64" s="799"/>
      <c r="Q64" s="800"/>
    </row>
    <row r="65" spans="1:17">
      <c r="A65" s="798"/>
      <c r="B65" s="799"/>
      <c r="C65" s="799"/>
      <c r="D65" s="799"/>
      <c r="E65" s="799"/>
      <c r="F65" s="799"/>
      <c r="G65" s="799"/>
      <c r="H65" s="799"/>
      <c r="I65" s="799"/>
      <c r="J65" s="799"/>
      <c r="K65" s="799"/>
      <c r="L65" s="799"/>
      <c r="M65" s="799"/>
      <c r="N65" s="799"/>
      <c r="O65" s="799"/>
      <c r="P65" s="799"/>
      <c r="Q65" s="800"/>
    </row>
    <row r="66" spans="1:17">
      <c r="A66" s="798"/>
      <c r="B66" s="799"/>
      <c r="C66" s="799"/>
      <c r="D66" s="799"/>
      <c r="E66" s="799"/>
      <c r="F66" s="799"/>
      <c r="G66" s="799"/>
      <c r="H66" s="799"/>
      <c r="I66" s="799"/>
      <c r="J66" s="799"/>
      <c r="K66" s="799"/>
      <c r="L66" s="799"/>
      <c r="M66" s="799"/>
      <c r="N66" s="799"/>
      <c r="O66" s="799"/>
      <c r="P66" s="799"/>
      <c r="Q66" s="800"/>
    </row>
    <row r="67" spans="1:17">
      <c r="A67" s="798"/>
      <c r="B67" s="799"/>
      <c r="C67" s="799"/>
      <c r="D67" s="799"/>
      <c r="E67" s="799"/>
      <c r="F67" s="799"/>
      <c r="G67" s="799"/>
      <c r="H67" s="799"/>
      <c r="I67" s="799"/>
      <c r="J67" s="799"/>
      <c r="K67" s="799"/>
      <c r="L67" s="799"/>
      <c r="M67" s="799"/>
      <c r="N67" s="799"/>
      <c r="O67" s="799"/>
      <c r="P67" s="799"/>
      <c r="Q67" s="800"/>
    </row>
    <row r="68" spans="1:17">
      <c r="A68" s="798"/>
      <c r="B68" s="799"/>
      <c r="C68" s="799"/>
      <c r="D68" s="799"/>
      <c r="E68" s="799"/>
      <c r="F68" s="799"/>
      <c r="G68" s="799"/>
      <c r="H68" s="799"/>
      <c r="I68" s="799"/>
      <c r="J68" s="799"/>
      <c r="K68" s="799"/>
      <c r="L68" s="799"/>
      <c r="M68" s="799"/>
      <c r="N68" s="799"/>
      <c r="O68" s="799"/>
      <c r="P68" s="799"/>
      <c r="Q68" s="800"/>
    </row>
    <row r="69" spans="1:17">
      <c r="A69" s="798"/>
      <c r="B69" s="799"/>
      <c r="C69" s="799"/>
      <c r="D69" s="799"/>
      <c r="E69" s="799"/>
      <c r="F69" s="799"/>
      <c r="G69" s="799"/>
      <c r="H69" s="799"/>
      <c r="I69" s="799"/>
      <c r="J69" s="799"/>
      <c r="K69" s="799"/>
      <c r="L69" s="799"/>
      <c r="M69" s="799"/>
      <c r="N69" s="799"/>
      <c r="O69" s="799"/>
      <c r="P69" s="799"/>
      <c r="Q69" s="800"/>
    </row>
    <row r="70" spans="1:17">
      <c r="A70" s="798"/>
      <c r="B70" s="799"/>
      <c r="C70" s="799"/>
      <c r="D70" s="799"/>
      <c r="E70" s="799"/>
      <c r="F70" s="799"/>
      <c r="G70" s="799"/>
      <c r="H70" s="799"/>
      <c r="I70" s="799"/>
      <c r="J70" s="799"/>
      <c r="K70" s="799"/>
      <c r="L70" s="799"/>
      <c r="M70" s="799"/>
      <c r="N70" s="799"/>
      <c r="O70" s="799"/>
      <c r="P70" s="799"/>
      <c r="Q70" s="800"/>
    </row>
    <row r="71" spans="1:17">
      <c r="A71" s="798"/>
      <c r="B71" s="799"/>
      <c r="C71" s="799"/>
      <c r="D71" s="799"/>
      <c r="E71" s="799"/>
      <c r="F71" s="799"/>
      <c r="G71" s="799"/>
      <c r="H71" s="799"/>
      <c r="I71" s="799"/>
      <c r="J71" s="799"/>
      <c r="K71" s="799"/>
      <c r="L71" s="799"/>
      <c r="M71" s="799"/>
      <c r="N71" s="799"/>
      <c r="O71" s="799"/>
      <c r="P71" s="799"/>
      <c r="Q71" s="800"/>
    </row>
    <row r="72" spans="1:17">
      <c r="A72" s="798"/>
      <c r="B72" s="799"/>
      <c r="C72" s="799"/>
      <c r="D72" s="799"/>
      <c r="E72" s="799"/>
      <c r="F72" s="799"/>
      <c r="G72" s="799"/>
      <c r="H72" s="799"/>
      <c r="I72" s="799"/>
      <c r="J72" s="799"/>
      <c r="K72" s="799"/>
      <c r="L72" s="799"/>
      <c r="M72" s="799"/>
      <c r="N72" s="799"/>
      <c r="O72" s="799"/>
      <c r="P72" s="799"/>
      <c r="Q72" s="800"/>
    </row>
    <row r="73" spans="1:17">
      <c r="A73" s="798"/>
      <c r="B73" s="799"/>
      <c r="C73" s="799"/>
      <c r="D73" s="799"/>
      <c r="E73" s="799"/>
      <c r="F73" s="799"/>
      <c r="G73" s="799"/>
      <c r="H73" s="799"/>
      <c r="I73" s="799"/>
      <c r="J73" s="799"/>
      <c r="K73" s="799"/>
      <c r="L73" s="799"/>
      <c r="M73" s="799"/>
      <c r="N73" s="799"/>
      <c r="O73" s="799"/>
      <c r="P73" s="799"/>
      <c r="Q73" s="800"/>
    </row>
    <row r="74" spans="1:17">
      <c r="A74" s="798"/>
      <c r="B74" s="799"/>
      <c r="C74" s="799"/>
      <c r="D74" s="799"/>
      <c r="E74" s="799"/>
      <c r="F74" s="799"/>
      <c r="G74" s="799"/>
      <c r="H74" s="799"/>
      <c r="I74" s="799"/>
      <c r="J74" s="799"/>
      <c r="K74" s="799"/>
      <c r="L74" s="799"/>
      <c r="M74" s="799"/>
      <c r="N74" s="799"/>
      <c r="O74" s="799"/>
      <c r="P74" s="799"/>
      <c r="Q74" s="800"/>
    </row>
    <row r="75" spans="1:17">
      <c r="A75" s="798"/>
      <c r="B75" s="799"/>
      <c r="C75" s="799"/>
      <c r="D75" s="799"/>
      <c r="E75" s="799"/>
      <c r="F75" s="799"/>
      <c r="G75" s="799"/>
      <c r="H75" s="799"/>
      <c r="I75" s="799"/>
      <c r="J75" s="799"/>
      <c r="K75" s="799"/>
      <c r="L75" s="799"/>
      <c r="M75" s="799"/>
      <c r="N75" s="799"/>
      <c r="O75" s="799"/>
      <c r="P75" s="799"/>
      <c r="Q75" s="800"/>
    </row>
    <row r="76" spans="1:17">
      <c r="A76" s="798"/>
      <c r="B76" s="799"/>
      <c r="C76" s="799"/>
      <c r="D76" s="799"/>
      <c r="E76" s="799"/>
      <c r="F76" s="799"/>
      <c r="G76" s="799"/>
      <c r="H76" s="799"/>
      <c r="I76" s="799"/>
      <c r="J76" s="799"/>
      <c r="K76" s="799"/>
      <c r="L76" s="799"/>
      <c r="M76" s="799"/>
      <c r="N76" s="799"/>
      <c r="O76" s="799"/>
      <c r="P76" s="799"/>
      <c r="Q76" s="800"/>
    </row>
    <row r="77" spans="1:17">
      <c r="A77" s="798"/>
      <c r="B77" s="799"/>
      <c r="C77" s="799"/>
      <c r="D77" s="799"/>
      <c r="E77" s="799"/>
      <c r="F77" s="799"/>
      <c r="G77" s="799"/>
      <c r="H77" s="799"/>
      <c r="I77" s="799"/>
      <c r="J77" s="799"/>
      <c r="K77" s="799"/>
      <c r="L77" s="799"/>
      <c r="M77" s="799"/>
      <c r="N77" s="799"/>
      <c r="O77" s="799"/>
      <c r="P77" s="799"/>
      <c r="Q77" s="800"/>
    </row>
    <row r="78" spans="1:17">
      <c r="A78" s="798"/>
      <c r="B78" s="799"/>
      <c r="C78" s="799"/>
      <c r="D78" s="799"/>
      <c r="E78" s="799"/>
      <c r="F78" s="799"/>
      <c r="G78" s="799"/>
      <c r="H78" s="799"/>
      <c r="I78" s="799"/>
      <c r="J78" s="799"/>
      <c r="K78" s="799"/>
      <c r="L78" s="799"/>
      <c r="M78" s="799"/>
      <c r="N78" s="799"/>
      <c r="O78" s="799"/>
      <c r="P78" s="799"/>
      <c r="Q78" s="800"/>
    </row>
    <row r="79" spans="1:17">
      <c r="A79" s="798"/>
      <c r="B79" s="799"/>
      <c r="C79" s="799"/>
      <c r="D79" s="799"/>
      <c r="E79" s="799"/>
      <c r="F79" s="799"/>
      <c r="G79" s="799"/>
      <c r="H79" s="799"/>
      <c r="I79" s="799"/>
      <c r="J79" s="799"/>
      <c r="K79" s="799"/>
      <c r="L79" s="799"/>
      <c r="M79" s="799"/>
      <c r="N79" s="799"/>
      <c r="O79" s="799"/>
      <c r="P79" s="799"/>
      <c r="Q79" s="800"/>
    </row>
    <row r="80" spans="1:17">
      <c r="A80" s="798"/>
      <c r="B80" s="799"/>
      <c r="C80" s="799"/>
      <c r="D80" s="799"/>
      <c r="E80" s="799"/>
      <c r="F80" s="799"/>
      <c r="G80" s="799"/>
      <c r="H80" s="799"/>
      <c r="I80" s="799"/>
      <c r="J80" s="799"/>
      <c r="K80" s="799"/>
      <c r="L80" s="799"/>
      <c r="M80" s="799"/>
      <c r="N80" s="799"/>
      <c r="O80" s="799"/>
      <c r="P80" s="799"/>
      <c r="Q80" s="800"/>
    </row>
    <row r="81" spans="1:17">
      <c r="A81" s="798"/>
      <c r="B81" s="799"/>
      <c r="C81" s="799"/>
      <c r="D81" s="799"/>
      <c r="E81" s="799"/>
      <c r="F81" s="799"/>
      <c r="G81" s="799"/>
      <c r="H81" s="799"/>
      <c r="I81" s="799"/>
      <c r="J81" s="799"/>
      <c r="K81" s="799"/>
      <c r="L81" s="799"/>
      <c r="M81" s="799"/>
      <c r="N81" s="799"/>
      <c r="O81" s="799"/>
      <c r="P81" s="799"/>
      <c r="Q81" s="800"/>
    </row>
    <row r="82" spans="1:17" ht="15" thickBot="1">
      <c r="A82" s="801"/>
      <c r="B82" s="802"/>
      <c r="C82" s="802"/>
      <c r="D82" s="802"/>
      <c r="E82" s="802"/>
      <c r="F82" s="802"/>
      <c r="G82" s="802"/>
      <c r="H82" s="802"/>
      <c r="I82" s="802"/>
      <c r="J82" s="802"/>
      <c r="K82" s="802"/>
      <c r="L82" s="802"/>
      <c r="M82" s="802"/>
      <c r="N82" s="802"/>
      <c r="O82" s="802"/>
      <c r="P82" s="802"/>
      <c r="Q82" s="803"/>
    </row>
    <row r="83" spans="1:17">
      <c r="H83" s="630">
        <v>0</v>
      </c>
      <c r="I83" t="s">
        <v>572</v>
      </c>
    </row>
    <row r="84" spans="1:17">
      <c r="H84" s="737">
        <f>Detail!C220</f>
        <v>0</v>
      </c>
      <c r="I84" s="737"/>
    </row>
  </sheetData>
  <sheetProtection formatCells="0" formatColumns="0" formatRows="0"/>
  <mergeCells count="58">
    <mergeCell ref="A60:Q82"/>
    <mergeCell ref="A59:Q59"/>
    <mergeCell ref="P8:Q8"/>
    <mergeCell ref="P9:Q9"/>
    <mergeCell ref="B14:J14"/>
    <mergeCell ref="P52:Q52"/>
    <mergeCell ref="M41:Q41"/>
    <mergeCell ref="M42:Q42"/>
    <mergeCell ref="M38:Q38"/>
    <mergeCell ref="P51:Q51"/>
    <mergeCell ref="L48:Q48"/>
    <mergeCell ref="M43:Q43"/>
    <mergeCell ref="M44:Q44"/>
    <mergeCell ref="M45:Q45"/>
    <mergeCell ref="L46:Q46"/>
    <mergeCell ref="I20:J20"/>
    <mergeCell ref="P12:Q12"/>
    <mergeCell ref="A4:D4"/>
    <mergeCell ref="Q34:T34"/>
    <mergeCell ref="L35:Q35"/>
    <mergeCell ref="A6:J6"/>
    <mergeCell ref="E7:J7"/>
    <mergeCell ref="E8:J8"/>
    <mergeCell ref="E9:J9"/>
    <mergeCell ref="N7:Q7"/>
    <mergeCell ref="E11:J11"/>
    <mergeCell ref="F12:J12"/>
    <mergeCell ref="P10:Q10"/>
    <mergeCell ref="P11:Q11"/>
    <mergeCell ref="E10:J10"/>
    <mergeCell ref="P5:Q5"/>
    <mergeCell ref="M36:Q36"/>
    <mergeCell ref="M37:Q37"/>
    <mergeCell ref="L18:Q18"/>
    <mergeCell ref="L19:Q19"/>
    <mergeCell ref="B13:E13"/>
    <mergeCell ref="I19:J19"/>
    <mergeCell ref="I22:J22"/>
    <mergeCell ref="I23:J23"/>
    <mergeCell ref="H24:I24"/>
    <mergeCell ref="P14:Q14"/>
    <mergeCell ref="I21:J21"/>
    <mergeCell ref="M40:Q40"/>
    <mergeCell ref="P13:Q13"/>
    <mergeCell ref="H84:I84"/>
    <mergeCell ref="G42:J42"/>
    <mergeCell ref="A35:J35"/>
    <mergeCell ref="G38:J38"/>
    <mergeCell ref="G39:J39"/>
    <mergeCell ref="G40:J40"/>
    <mergeCell ref="G41:J41"/>
    <mergeCell ref="B56:G56"/>
    <mergeCell ref="I56:J56"/>
    <mergeCell ref="B45:J45"/>
    <mergeCell ref="N54:O54"/>
    <mergeCell ref="P49:Q49"/>
    <mergeCell ref="P50:Q50"/>
    <mergeCell ref="M39:Q39"/>
  </mergeCells>
  <conditionalFormatting sqref="P34">
    <cfRule type="cellIs" dxfId="4" priority="6" operator="notEqual">
      <formula>$P$33</formula>
    </cfRule>
  </conditionalFormatting>
  <conditionalFormatting sqref="M34">
    <cfRule type="cellIs" dxfId="3" priority="5" operator="notEqual">
      <formula>$M$33</formula>
    </cfRule>
  </conditionalFormatting>
  <conditionalFormatting sqref="N34">
    <cfRule type="cellIs" dxfId="2" priority="4" operator="notEqual">
      <formula>$N$33</formula>
    </cfRule>
  </conditionalFormatting>
  <conditionalFormatting sqref="H24">
    <cfRule type="expression" dxfId="1" priority="1">
      <formula>"$H$23=TRUE"</formula>
    </cfRule>
    <cfRule type="expression" dxfId="0" priority="3">
      <formula>"Tables!$E$14=TRUE"</formula>
    </cfRule>
  </conditionalFormatting>
  <dataValidations xWindow="1098" yWindow="667" count="22">
    <dataValidation type="whole" errorStyle="warning" operator="greaterThanOrEqual" allowBlank="1" showInputMessage="1" showErrorMessage="1" error="Verify that this number is reasonable and not overly precise." promptTitle="Moving Expenses" prompt="Enter the cost of this item.  This may exceed $100K on large projects.  NOTE: CCFE funds may only be used for outside companies.  Internal forces may not be used." sqref="H83">
      <formula1>0</formula1>
    </dataValidation>
    <dataValidation allowBlank="1" showInputMessage="1" showErrorMessage="1" promptTitle="Percent Proposed for budget" prompt="The percent proposed will vary from the actual because there a different rules for each source of funds.  When an actual amount is known, you can use the &quot;Goal Seek &quot; tool under &quot;What if analysis&quot; to determine a percentage the matches the known amount." sqref="H49"/>
    <dataValidation type="decimal" errorStyle="warning" allowBlank="1" showInputMessage="1" showErrorMessage="1" errorTitle="Positive number" error="The percentage must be positive" promptTitle="Capital Construction Fund (CCF)" prompt="These are funds that are appropriated from the State Legislature for Capital Construction.  They are exempt from  the TABOR amendment._x000a_" sqref="H50">
      <formula1>0</formula1>
      <formula2>1</formula2>
    </dataValidation>
    <dataValidation type="decimal" allowBlank="1" showInputMessage="1" showErrorMessage="1" promptTitle="Cash Funds (CF)" prompt="These are funds derived from sources within the university such as from auxiliary enterprises, tuition, ICR, donations or student fees.  Federal Mineral Lease monies are Cash Funds." sqref="H51">
      <formula1>0</formula1>
      <formula2>1</formula2>
    </dataValidation>
    <dataValidation type="decimal" allowBlank="1" showInputMessage="1" showErrorMessage="1" errorTitle="Must be a Percentage" error="This number must be a percentage entered as a fraction of 1 or decimal." promptTitle="Re-appropriated Funds" prompt="These are funds originally appropriated to one state agency and transfered to another agency, generally appropriated in the same year." sqref="H52">
      <formula1>0</formula1>
      <formula2>1</formula2>
    </dataValidation>
    <dataValidation type="decimal" allowBlank="1" showInputMessage="1" showErrorMessage="1" promptTitle="Federal Funds (FF) " prompt="Federal funds are direct appropriations from a Federal agency for a capital project.  Do not include funds given to the university as a grant, which are cash funds." sqref="H53">
      <formula1>0</formula1>
      <formula2>1</formula2>
    </dataValidation>
    <dataValidation allowBlank="1" showInputMessage="1" showErrorMessage="1" promptTitle="FM Project Management " prompt="This cell fills in automatically and should not be changed initially unless there is a clear reason to modify the percentage._x000a_" sqref="J24"/>
    <dataValidation type="whole" operator="greaterThan" allowBlank="1" showInputMessage="1" showErrorMessage="1" prompt="Unoccupied spaces, storage areas, and warehouses with minimal finishes" sqref="P21 M21">
      <formula1>0</formula1>
    </dataValidation>
    <dataValidation type="whole" operator="greaterThanOrEqual" allowBlank="1" showInputMessage="1" showErrorMessage="1" prompt="Shops, simple labs, and similar spaces with exposed structures, minimal HVAC, plumbing and lighting requirements." sqref="P22 M22">
      <formula1>0</formula1>
    </dataValidation>
    <dataValidation type="whole" operator="greaterThanOrEqual" allowBlank="1" showInputMessage="1" showErrorMessage="1" prompt="Non-conditioned spaces such as offices, residence hall room  and low-tech classrooms." sqref="P23">
      <formula1>0</formula1>
    </dataValidation>
    <dataValidation type="whole" operator="greaterThanOrEqual" allowBlank="1" showInputMessage="1" showErrorMessage="1" prompt="Air-conditioned General Use space such as office, low-tech classrooms and associated support spaces." sqref="P24 M24">
      <formula1>0</formula1>
    </dataValidation>
    <dataValidation type="whole" operator="greaterThanOrEqual" allowBlank="1" showInputMessage="1" showErrorMessage="1" prompt="Service and monumental spaces, including lobbies, restrooms and support closets." sqref="P25">
      <formula1>0</formula1>
    </dataValidation>
    <dataValidation type="whole" operator="greaterThanOrEqual" allowBlank="1" showInputMessage="1" showErrorMessage="1" prompt="Computational space, low intensity dry labs and social science lab space with substantial unprogrammed space" sqref="P26 M26">
      <formula1>0</formula1>
    </dataValidation>
    <dataValidation allowBlank="1" showInputMessage="1" showErrorMessage="1" prompt="Special wet or dry labs or high tech classrooms with substantial unprogrammed space needs or HVAC requirements" sqref="P27 M27"/>
    <dataValidation type="date" operator="greaterThanOrEqual" allowBlank="1" showInputMessage="1" showErrorMessage="1" sqref="E9:J9">
      <formula1>TODAY()</formula1>
    </dataValidation>
    <dataValidation type="list" allowBlank="1" showInputMessage="1" showErrorMessage="1" sqref="E10:J10">
      <formula1>ProjectPhase</formula1>
    </dataValidation>
    <dataValidation type="decimal" allowBlank="1" showInputMessage="1" showErrorMessage="1" error="Scope factor must be in the range of 10% to 90%.  Try entering the factor as a decimal number." prompt="Scope factors are as follows:_x000a_  10%=Minor appearance upgrades _x000a_  25%=Total finish upgrade _x000a_  50%=Total finish upgrade plus limited plumbing and HVAC_x000a_  80%=Total finish upgrade plus major plumbing &amp; HVAC_x000a_  90%=Total reconstruction" sqref="Q21:Q32">
      <formula1>0.1</formula1>
      <formula2>0.9</formula2>
    </dataValidation>
    <dataValidation type="decimal" errorStyle="warning" allowBlank="1" showInputMessage="1" showErrorMessage="1" error="This entry is outside the normal rnge for fees." prompt="The suggested percentage is between 7% and 12% for new construction.  Complex renovation may require an additional 2.5%." sqref="I19:J19">
      <formula1>0</formula1>
      <formula2>0.25</formula2>
    </dataValidation>
    <dataValidation type="decimal" errorStyle="warning" allowBlank="1" showInputMessage="1" showErrorMessage="1" error="The value you have entered is outside the normal range for construction projects on campus. " promptTitle="Materials Testing" prompt="Input the materials testing percentage.  This is typically between 1.5% and 2.5% of the total construction cost.  Includes the cost of concrete testing, welding, and other testing._x000a_" sqref="J25">
      <formula1>0.015</formula1>
      <formula2>0.025</formula2>
    </dataValidation>
    <dataValidation type="whole" operator="greaterThanOrEqual" allowBlank="1" showInputMessage="1" showErrorMessage="1" prompt="Unair-conditioned spaces such as offices,  and low-tech classrooms." sqref="M23">
      <formula1>0</formula1>
    </dataValidation>
    <dataValidation type="whole" operator="greaterThanOrEqual" allowBlank="1" showInputMessage="1" showErrorMessage="1" prompt="Service and monumental spaces." sqref="M25">
      <formula1>0</formula1>
    </dataValidation>
    <dataValidation type="whole" errorStyle="information" operator="lessThanOrEqual" allowBlank="1" showInputMessage="1" showErrorMessage="1" error="Please detail the type of space in Section D below." prompt="User optional space." sqref="M28:M32 P28:P32">
      <formula1>0</formula1>
    </dataValidation>
  </dataValidations>
  <pageMargins left="0.7" right="0.7" top="0.75" bottom="0.75" header="0.3" footer="0.3"/>
  <pageSetup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5</xdr:col>
                    <xdr:colOff>19050</xdr:colOff>
                    <xdr:row>11</xdr:row>
                    <xdr:rowOff>209550</xdr:rowOff>
                  </from>
                  <to>
                    <xdr:col>5</xdr:col>
                    <xdr:colOff>323850</xdr:colOff>
                    <xdr:row>13</xdr:row>
                    <xdr:rowOff>12700</xdr:rowOff>
                  </to>
                </anchor>
              </controlPr>
            </control>
          </mc:Choice>
        </mc:AlternateContent>
        <mc:AlternateContent xmlns:mc="http://schemas.openxmlformats.org/markup-compatibility/2006">
          <mc:Choice Requires="x14">
            <control shapeId="4106" r:id="rId5" name="Drop Down 10">
              <controlPr locked="0" defaultSize="0" autoLine="0" autoPict="0">
                <anchor moveWithCells="1">
                  <from>
                    <xdr:col>5</xdr:col>
                    <xdr:colOff>0</xdr:colOff>
                    <xdr:row>35</xdr:row>
                    <xdr:rowOff>0</xdr:rowOff>
                  </from>
                  <to>
                    <xdr:col>9</xdr:col>
                    <xdr:colOff>457200</xdr:colOff>
                    <xdr:row>36</xdr:row>
                    <xdr:rowOff>12700</xdr:rowOff>
                  </to>
                </anchor>
              </controlPr>
            </control>
          </mc:Choice>
        </mc:AlternateContent>
        <mc:AlternateContent xmlns:mc="http://schemas.openxmlformats.org/markup-compatibility/2006">
          <mc:Choice Requires="x14">
            <control shapeId="4107" r:id="rId6" name="Drop Down 11">
              <controlPr locked="0" defaultSize="0" autoLine="0" autoPict="0">
                <anchor moveWithCells="1">
                  <from>
                    <xdr:col>6</xdr:col>
                    <xdr:colOff>0</xdr:colOff>
                    <xdr:row>36</xdr:row>
                    <xdr:rowOff>12700</xdr:rowOff>
                  </from>
                  <to>
                    <xdr:col>9</xdr:col>
                    <xdr:colOff>457200</xdr:colOff>
                    <xdr:row>37</xdr:row>
                    <xdr:rowOff>19050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7</xdr:col>
                    <xdr:colOff>31750</xdr:colOff>
                    <xdr:row>41</xdr:row>
                    <xdr:rowOff>171450</xdr:rowOff>
                  </from>
                  <to>
                    <xdr:col>7</xdr:col>
                    <xdr:colOff>514350</xdr:colOff>
                    <xdr:row>43</xdr:row>
                    <xdr:rowOff>12700</xdr:rowOff>
                  </to>
                </anchor>
              </controlPr>
            </control>
          </mc:Choice>
        </mc:AlternateContent>
        <mc:AlternateContent xmlns:mc="http://schemas.openxmlformats.org/markup-compatibility/2006">
          <mc:Choice Requires="x14">
            <control shapeId="4112" r:id="rId8" name="Drop Down 16">
              <controlPr locked="0" defaultSize="0" autoLine="0" autoPict="0">
                <anchor moveWithCells="1">
                  <from>
                    <xdr:col>6</xdr:col>
                    <xdr:colOff>603250</xdr:colOff>
                    <xdr:row>43</xdr:row>
                    <xdr:rowOff>0</xdr:rowOff>
                  </from>
                  <to>
                    <xdr:col>10</xdr:col>
                    <xdr:colOff>0</xdr:colOff>
                    <xdr:row>44</xdr:row>
                    <xdr:rowOff>12700</xdr:rowOff>
                  </to>
                </anchor>
              </controlPr>
            </control>
          </mc:Choice>
        </mc:AlternateContent>
        <mc:AlternateContent xmlns:mc="http://schemas.openxmlformats.org/markup-compatibility/2006">
          <mc:Choice Requires="x14">
            <control shapeId="4117" r:id="rId9" name="Drop Down 21">
              <controlPr locked="0" defaultSize="0" autoLine="0" autoPict="0">
                <anchor moveWithCells="1">
                  <from>
                    <xdr:col>4</xdr:col>
                    <xdr:colOff>12700</xdr:colOff>
                    <xdr:row>10</xdr:row>
                    <xdr:rowOff>12700</xdr:rowOff>
                  </from>
                  <to>
                    <xdr:col>10</xdr:col>
                    <xdr:colOff>0</xdr:colOff>
                    <xdr:row>10</xdr:row>
                    <xdr:rowOff>209550</xdr:rowOff>
                  </to>
                </anchor>
              </controlPr>
            </control>
          </mc:Choice>
        </mc:AlternateContent>
        <mc:AlternateContent xmlns:mc="http://schemas.openxmlformats.org/markup-compatibility/2006">
          <mc:Choice Requires="x14">
            <control shapeId="4119" r:id="rId10" name="Drop Down 23">
              <controlPr defaultSize="0" autoLine="0" autoPict="0">
                <anchor moveWithCells="1">
                  <from>
                    <xdr:col>5</xdr:col>
                    <xdr:colOff>0</xdr:colOff>
                    <xdr:row>11</xdr:row>
                    <xdr:rowOff>0</xdr:rowOff>
                  </from>
                  <to>
                    <xdr:col>10</xdr:col>
                    <xdr:colOff>0</xdr:colOff>
                    <xdr:row>11</xdr:row>
                    <xdr:rowOff>222250</xdr:rowOff>
                  </to>
                </anchor>
              </controlPr>
            </control>
          </mc:Choice>
        </mc:AlternateContent>
        <mc:AlternateContent xmlns:mc="http://schemas.openxmlformats.org/markup-compatibility/2006">
          <mc:Choice Requires="x14">
            <control shapeId="4122" r:id="rId11" name="Drop Down 26">
              <controlPr defaultSize="0" autoLine="0" autoPict="0">
                <anchor moveWithCells="1">
                  <from>
                    <xdr:col>8</xdr:col>
                    <xdr:colOff>0</xdr:colOff>
                    <xdr:row>55</xdr:row>
                    <xdr:rowOff>0</xdr:rowOff>
                  </from>
                  <to>
                    <xdr:col>10</xdr:col>
                    <xdr:colOff>12700</xdr:colOff>
                    <xdr:row>56</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G38" sqref="G37:G38"/>
    </sheetView>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U82"/>
  <sheetViews>
    <sheetView view="pageBreakPreview" topLeftCell="A36" zoomScale="85" zoomScaleNormal="100" zoomScaleSheetLayoutView="85" workbookViewId="0">
      <selection activeCell="J67" sqref="J66:J67"/>
    </sheetView>
  </sheetViews>
  <sheetFormatPr defaultRowHeight="14.5"/>
  <cols>
    <col min="1" max="1" width="6.453125" customWidth="1"/>
    <col min="2" max="2" width="21.26953125" customWidth="1"/>
    <col min="3" max="3" width="12.7265625" customWidth="1"/>
    <col min="4" max="4" width="11.54296875" customWidth="1"/>
    <col min="6" max="6" width="3.453125" customWidth="1"/>
    <col min="7" max="7" width="5.26953125" customWidth="1"/>
    <col min="8" max="8" width="13.81640625" customWidth="1"/>
    <col min="10" max="10" width="13.7265625" customWidth="1"/>
    <col min="11" max="11" width="18.54296875" customWidth="1"/>
    <col min="12" max="12" width="2.81640625" customWidth="1"/>
    <col min="13" max="13" width="62.26953125" customWidth="1"/>
    <col min="14" max="14" width="2.81640625" customWidth="1"/>
    <col min="15" max="15" width="10.1796875" bestFit="1" customWidth="1"/>
    <col min="16" max="16" width="9.26953125" bestFit="1" customWidth="1"/>
    <col min="17" max="17" width="9.26953125" customWidth="1"/>
    <col min="18" max="18" width="10.1796875" bestFit="1" customWidth="1"/>
    <col min="20" max="20" width="18.7265625" customWidth="1"/>
  </cols>
  <sheetData>
    <row r="1" spans="1:21" ht="18.5">
      <c r="A1" s="157" t="s">
        <v>553</v>
      </c>
      <c r="E1" s="825" t="s">
        <v>332</v>
      </c>
      <c r="F1" s="825"/>
      <c r="G1" s="825"/>
      <c r="H1" s="825">
        <f>Assumptions!E7</f>
        <v>0</v>
      </c>
      <c r="I1" s="825"/>
      <c r="J1" s="825"/>
      <c r="K1" s="825"/>
    </row>
    <row r="2" spans="1:21" ht="15.5">
      <c r="A2" s="837" t="s">
        <v>166</v>
      </c>
      <c r="B2" s="837"/>
      <c r="C2" s="837"/>
      <c r="E2" s="825" t="s">
        <v>188</v>
      </c>
      <c r="F2" s="825"/>
      <c r="G2" s="825"/>
      <c r="H2" s="825">
        <f>Assumptions!E10</f>
        <v>0</v>
      </c>
      <c r="I2" s="825"/>
      <c r="J2" s="825"/>
      <c r="K2" s="825"/>
    </row>
    <row r="3" spans="1:21" ht="15" customHeight="1">
      <c r="A3" s="825" t="s">
        <v>256</v>
      </c>
      <c r="B3" s="825"/>
      <c r="E3" s="826"/>
      <c r="F3" s="826"/>
      <c r="G3" s="826"/>
      <c r="P3" s="844" t="s">
        <v>549</v>
      </c>
      <c r="Q3" s="844" t="s">
        <v>550</v>
      </c>
    </row>
    <row r="4" spans="1:21" ht="15" customHeight="1">
      <c r="A4" s="825" t="s">
        <v>257</v>
      </c>
      <c r="B4" s="825"/>
      <c r="C4" s="230">
        <f>Assumptions!E9</f>
        <v>0</v>
      </c>
      <c r="P4" s="845"/>
      <c r="Q4" s="845"/>
    </row>
    <row r="5" spans="1:21">
      <c r="A5" s="825" t="s">
        <v>258</v>
      </c>
      <c r="B5" s="825"/>
      <c r="C5" s="175">
        <f>Assumptions!G42</f>
        <v>0</v>
      </c>
      <c r="P5" s="846"/>
      <c r="Q5" s="846"/>
    </row>
    <row r="6" spans="1:21" ht="15" thickBot="1">
      <c r="P6" s="312">
        <v>0</v>
      </c>
      <c r="Q6" s="313">
        <f>VLOOKUP(Tables!E36,Tables!N20:P37,3)</f>
        <v>0</v>
      </c>
    </row>
    <row r="7" spans="1:21" ht="37.5" customHeight="1">
      <c r="A7" s="840" t="s">
        <v>259</v>
      </c>
      <c r="B7" s="841"/>
      <c r="C7" s="191" t="s">
        <v>236</v>
      </c>
      <c r="D7" s="191" t="s">
        <v>237</v>
      </c>
      <c r="E7" s="191" t="s">
        <v>238</v>
      </c>
      <c r="F7" s="838" t="s">
        <v>260</v>
      </c>
      <c r="G7" s="839"/>
      <c r="H7" s="838">
        <v>2013</v>
      </c>
      <c r="I7" s="839"/>
      <c r="J7" s="191" t="s">
        <v>261</v>
      </c>
      <c r="K7" s="192" t="s">
        <v>262</v>
      </c>
      <c r="L7" s="174"/>
      <c r="M7" s="552" t="s">
        <v>745</v>
      </c>
      <c r="O7" s="829" t="s">
        <v>548</v>
      </c>
      <c r="P7" s="830"/>
      <c r="Q7" s="831"/>
      <c r="R7" s="832"/>
      <c r="T7" s="820" t="s">
        <v>716</v>
      </c>
      <c r="U7" s="821"/>
    </row>
    <row r="8" spans="1:21">
      <c r="A8" s="193" t="s">
        <v>263</v>
      </c>
      <c r="B8" s="190"/>
      <c r="C8" s="190"/>
      <c r="D8" s="190"/>
      <c r="E8" s="190"/>
      <c r="F8" s="190"/>
      <c r="G8" s="190"/>
      <c r="H8" s="842" t="str">
        <f>VLOOKUP(Tables!E35,Tables!N8:P16,2)</f>
        <v>Type II-A</v>
      </c>
      <c r="I8" s="843"/>
      <c r="J8" s="190"/>
      <c r="K8" s="194"/>
      <c r="M8" s="553"/>
      <c r="O8" s="178" t="s">
        <v>298</v>
      </c>
      <c r="P8" s="177" t="s">
        <v>299</v>
      </c>
      <c r="Q8" s="304" t="s">
        <v>547</v>
      </c>
      <c r="R8" s="179" t="s">
        <v>300</v>
      </c>
      <c r="T8" s="434" t="s">
        <v>717</v>
      </c>
      <c r="U8" s="435" t="s">
        <v>718</v>
      </c>
    </row>
    <row r="9" spans="1:21">
      <c r="A9" s="158"/>
      <c r="B9" s="137" t="s">
        <v>240</v>
      </c>
      <c r="C9" s="217" t="str">
        <f>IF(Assumptions!M21=0,"",Assumptions!M21)</f>
        <v/>
      </c>
      <c r="D9" s="137">
        <f t="shared" ref="D9:D20" si="0">IF(C9="",0,C9*G9)</f>
        <v>0</v>
      </c>
      <c r="E9" s="137"/>
      <c r="F9" s="137" t="s">
        <v>264</v>
      </c>
      <c r="G9" s="137">
        <v>1.1000000000000001</v>
      </c>
      <c r="H9" s="208">
        <f>(VLOOKUP(Tables!$E$35,Tables!$N$8:$P$16,3))*$R9</f>
        <v>112.99874889600001</v>
      </c>
      <c r="I9" s="137" t="s">
        <v>265</v>
      </c>
      <c r="J9" s="195" t="str">
        <f>IF(C9="","",IF(Assumptions!$G$38=0,"",Assumptions!$G$38))</f>
        <v/>
      </c>
      <c r="K9" s="231" t="str">
        <f>IF(J9="","",(C9*G9*H9)*((1+$C$5)^((YEAR(J9)-YEAR($C$4)+(((MONTH(J9)-MONTH($C$4))/12))))))</f>
        <v/>
      </c>
      <c r="M9" s="556"/>
      <c r="O9" s="180">
        <v>112.99874889600001</v>
      </c>
      <c r="P9" s="176">
        <f>1+$P$6</f>
        <v>1</v>
      </c>
      <c r="Q9" s="305">
        <f>1+$Q$6</f>
        <v>1</v>
      </c>
      <c r="R9" s="181">
        <f>O9*P9*Q9</f>
        <v>112.99874889600001</v>
      </c>
      <c r="T9" s="434" t="s">
        <v>240</v>
      </c>
      <c r="U9" s="436">
        <f>U12*0.1</f>
        <v>4.4999999999999999E-4</v>
      </c>
    </row>
    <row r="10" spans="1:21">
      <c r="A10" s="158"/>
      <c r="B10" s="137" t="s">
        <v>241</v>
      </c>
      <c r="C10" s="218" t="str">
        <f>IF(Assumptions!M22=0,"",Assumptions!M22)</f>
        <v/>
      </c>
      <c r="D10" s="137">
        <f t="shared" si="0"/>
        <v>0</v>
      </c>
      <c r="E10" s="137"/>
      <c r="F10" s="137" t="s">
        <v>264</v>
      </c>
      <c r="G10" s="137">
        <v>1.3</v>
      </c>
      <c r="H10" s="208">
        <f>(VLOOKUP(Tables!$E$35,Tables!$N$8:$P$16,3))*$R10</f>
        <v>171.2102256</v>
      </c>
      <c r="I10" s="137" t="s">
        <v>265</v>
      </c>
      <c r="J10" s="195" t="str">
        <f>IF(C10="","",IF(Assumptions!$G$38=0,"",Assumptions!$G$38))</f>
        <v/>
      </c>
      <c r="K10" s="231" t="str">
        <f t="shared" ref="K10:K20" si="1">IF(J10="","",(C10*G10*H10)*((1+$C$5)^((YEAR(J10)-YEAR($C$4)+(((MONTH(J10)-MONTH($C$4))/12))))))</f>
        <v/>
      </c>
      <c r="M10" s="556"/>
      <c r="O10" s="180">
        <v>171.2102256</v>
      </c>
      <c r="P10" s="176">
        <f t="shared" ref="P10:P15" si="2">1+$P$6</f>
        <v>1</v>
      </c>
      <c r="Q10" s="305">
        <f t="shared" ref="Q10:Q15" si="3">1+$Q$6</f>
        <v>1</v>
      </c>
      <c r="R10" s="181">
        <f t="shared" ref="R10:R15" si="4">O10*P10*Q10</f>
        <v>171.2102256</v>
      </c>
      <c r="T10" s="434" t="s">
        <v>241</v>
      </c>
      <c r="U10" s="436">
        <f>U12*0.9</f>
        <v>4.0499999999999998E-3</v>
      </c>
    </row>
    <row r="11" spans="1:21">
      <c r="A11" s="158"/>
      <c r="B11" s="137" t="s">
        <v>242</v>
      </c>
      <c r="C11" s="218" t="str">
        <f>IF(Assumptions!M23=0,"",Assumptions!M23)</f>
        <v/>
      </c>
      <c r="D11" s="137">
        <f t="shared" si="0"/>
        <v>0</v>
      </c>
      <c r="E11" s="137"/>
      <c r="F11" s="137" t="s">
        <v>264</v>
      </c>
      <c r="G11" s="137">
        <v>1.5</v>
      </c>
      <c r="H11" s="208">
        <f>(VLOOKUP(Tables!$E$35,Tables!$N$8:$P$16,3))*$R11</f>
        <v>182.62424064000004</v>
      </c>
      <c r="I11" s="137" t="s">
        <v>265</v>
      </c>
      <c r="J11" s="195" t="str">
        <f>IF(C11="","",IF(Assumptions!$G$38=0,"",Assumptions!$G$38))</f>
        <v/>
      </c>
      <c r="K11" s="231" t="str">
        <f t="shared" si="1"/>
        <v/>
      </c>
      <c r="M11" s="556"/>
      <c r="O11" s="180">
        <v>182.62424064000004</v>
      </c>
      <c r="P11" s="176">
        <f t="shared" si="2"/>
        <v>1</v>
      </c>
      <c r="Q11" s="305">
        <f t="shared" si="3"/>
        <v>1</v>
      </c>
      <c r="R11" s="181">
        <f t="shared" si="4"/>
        <v>182.62424064000004</v>
      </c>
      <c r="T11" s="434" t="s">
        <v>242</v>
      </c>
      <c r="U11" s="436">
        <f>U12</f>
        <v>4.4999999999999997E-3</v>
      </c>
    </row>
    <row r="12" spans="1:21">
      <c r="A12" s="158"/>
      <c r="B12" s="137" t="s">
        <v>243</v>
      </c>
      <c r="C12" s="218" t="str">
        <f>IF(Assumptions!M24=0,"",Assumptions!M24)</f>
        <v/>
      </c>
      <c r="D12" s="137">
        <f t="shared" si="0"/>
        <v>0</v>
      </c>
      <c r="E12" s="137"/>
      <c r="F12" s="137" t="s">
        <v>264</v>
      </c>
      <c r="G12" s="137">
        <v>1.5</v>
      </c>
      <c r="H12" s="208">
        <f>(VLOOKUP(Tables!$E$35,Tables!$N$8:$P$16,3))*$R12</f>
        <v>268.22935344000001</v>
      </c>
      <c r="I12" s="137" t="s">
        <v>265</v>
      </c>
      <c r="J12" s="195" t="str">
        <f>IF(C12="","",IF(Assumptions!$G$38=0,"",Assumptions!$G$38))</f>
        <v/>
      </c>
      <c r="K12" s="231" t="str">
        <f t="shared" si="1"/>
        <v/>
      </c>
      <c r="M12" s="556"/>
      <c r="O12" s="180">
        <v>268.22935344000001</v>
      </c>
      <c r="P12" s="176">
        <f t="shared" si="2"/>
        <v>1</v>
      </c>
      <c r="Q12" s="305">
        <f t="shared" si="3"/>
        <v>1</v>
      </c>
      <c r="R12" s="181">
        <f t="shared" si="4"/>
        <v>268.22935344000001</v>
      </c>
      <c r="T12" s="434" t="s">
        <v>243</v>
      </c>
      <c r="U12" s="438">
        <f>18/4000</f>
        <v>4.4999999999999997E-3</v>
      </c>
    </row>
    <row r="13" spans="1:21">
      <c r="A13" s="158"/>
      <c r="B13" s="137" t="s">
        <v>244</v>
      </c>
      <c r="C13" s="218" t="str">
        <f>IF(Assumptions!M25=0,"",Assumptions!M25)</f>
        <v/>
      </c>
      <c r="D13" s="137">
        <f t="shared" si="0"/>
        <v>0</v>
      </c>
      <c r="E13" s="137"/>
      <c r="F13" s="137" t="s">
        <v>264</v>
      </c>
      <c r="G13" s="137">
        <v>1.3</v>
      </c>
      <c r="H13" s="208">
        <f>(VLOOKUP(Tables!$E$35,Tables!$N$8:$P$16,3))*$R13</f>
        <v>328.72363315200005</v>
      </c>
      <c r="I13" s="137" t="s">
        <v>265</v>
      </c>
      <c r="J13" s="195" t="str">
        <f>IF(C13="","",IF(Assumptions!$G$38=0,"",Assumptions!$G$38))</f>
        <v/>
      </c>
      <c r="K13" s="231" t="str">
        <f t="shared" si="1"/>
        <v/>
      </c>
      <c r="M13" s="556"/>
      <c r="O13" s="180">
        <v>328.72363315200005</v>
      </c>
      <c r="P13" s="176">
        <f t="shared" si="2"/>
        <v>1</v>
      </c>
      <c r="Q13" s="305">
        <f t="shared" si="3"/>
        <v>1</v>
      </c>
      <c r="R13" s="181">
        <f t="shared" si="4"/>
        <v>328.72363315200005</v>
      </c>
      <c r="T13" s="434" t="s">
        <v>244</v>
      </c>
      <c r="U13" s="436">
        <f>U12*1.1</f>
        <v>4.9500000000000004E-3</v>
      </c>
    </row>
    <row r="14" spans="1:21">
      <c r="A14" s="158"/>
      <c r="B14" s="137" t="s">
        <v>245</v>
      </c>
      <c r="C14" s="218" t="str">
        <f>IF(Assumptions!M26=0,"",Assumptions!M26)</f>
        <v/>
      </c>
      <c r="D14" s="137">
        <f t="shared" si="0"/>
        <v>0</v>
      </c>
      <c r="E14" s="137"/>
      <c r="F14" s="137" t="s">
        <v>264</v>
      </c>
      <c r="G14" s="137">
        <v>1.8</v>
      </c>
      <c r="H14" s="208">
        <f>(VLOOKUP(Tables!$E$35,Tables!$N$8:$P$16,3))*$R14</f>
        <v>268.22935344000001</v>
      </c>
      <c r="I14" s="137" t="s">
        <v>265</v>
      </c>
      <c r="J14" s="195" t="str">
        <f>IF(C14="","",IF(Assumptions!$G$38=0,"",Assumptions!$G$38))</f>
        <v/>
      </c>
      <c r="K14" s="231" t="str">
        <f t="shared" si="1"/>
        <v/>
      </c>
      <c r="M14" s="556"/>
      <c r="O14" s="180">
        <v>268.22935344000001</v>
      </c>
      <c r="P14" s="176">
        <f t="shared" si="2"/>
        <v>1</v>
      </c>
      <c r="Q14" s="305">
        <f t="shared" si="3"/>
        <v>1</v>
      </c>
      <c r="R14" s="181">
        <f t="shared" si="4"/>
        <v>268.22935344000001</v>
      </c>
      <c r="T14" s="434" t="s">
        <v>245</v>
      </c>
      <c r="U14" s="436">
        <f>U12*1.5</f>
        <v>6.7499999999999991E-3</v>
      </c>
    </row>
    <row r="15" spans="1:21">
      <c r="A15" s="158"/>
      <c r="B15" s="137" t="s">
        <v>246</v>
      </c>
      <c r="C15" s="218" t="str">
        <f>IF(Assumptions!M27=0,"",Assumptions!M27)</f>
        <v/>
      </c>
      <c r="D15" s="137">
        <f t="shared" si="0"/>
        <v>0</v>
      </c>
      <c r="E15" s="137"/>
      <c r="F15" s="137" t="s">
        <v>264</v>
      </c>
      <c r="G15" s="137">
        <v>1.8</v>
      </c>
      <c r="H15" s="208">
        <f>(VLOOKUP(Tables!$E$35,Tables!$N$8:$P$16,3))*$R15</f>
        <v>442.86378355200009</v>
      </c>
      <c r="I15" s="137" t="s">
        <v>265</v>
      </c>
      <c r="J15" s="195" t="str">
        <f>IF(C15="","",IF(Assumptions!$G$38=0,"",Assumptions!$G$38))</f>
        <v/>
      </c>
      <c r="K15" s="231" t="str">
        <f t="shared" si="1"/>
        <v/>
      </c>
      <c r="M15" s="556"/>
      <c r="O15" s="180">
        <v>442.86378355200009</v>
      </c>
      <c r="P15" s="176">
        <f t="shared" si="2"/>
        <v>1</v>
      </c>
      <c r="Q15" s="305">
        <f t="shared" si="3"/>
        <v>1</v>
      </c>
      <c r="R15" s="181">
        <f t="shared" si="4"/>
        <v>442.86378355200009</v>
      </c>
      <c r="T15" s="434" t="s">
        <v>246</v>
      </c>
      <c r="U15" s="436">
        <f>U12*2</f>
        <v>8.9999999999999993E-3</v>
      </c>
    </row>
    <row r="16" spans="1:21">
      <c r="A16" s="158"/>
      <c r="B16" s="137" t="s">
        <v>293</v>
      </c>
      <c r="C16" s="218" t="str">
        <f>IF(Assumptions!M28=0,"",Assumptions!M28)</f>
        <v/>
      </c>
      <c r="D16" s="137">
        <f t="shared" si="0"/>
        <v>0</v>
      </c>
      <c r="E16" s="137"/>
      <c r="F16" s="137" t="s">
        <v>264</v>
      </c>
      <c r="G16" s="623"/>
      <c r="H16" s="624"/>
      <c r="I16" s="137" t="s">
        <v>265</v>
      </c>
      <c r="J16" s="195" t="str">
        <f>IF(C16="","",IF(Assumptions!$G$38=0,"",Assumptions!$G$38))</f>
        <v/>
      </c>
      <c r="K16" s="231" t="str">
        <f t="shared" si="1"/>
        <v/>
      </c>
      <c r="M16" s="556"/>
      <c r="O16" s="186"/>
      <c r="P16" s="187"/>
      <c r="Q16" s="187"/>
      <c r="R16" s="188"/>
      <c r="T16" s="434" t="s">
        <v>247</v>
      </c>
      <c r="U16" s="438">
        <f>U12</f>
        <v>4.4999999999999997E-3</v>
      </c>
    </row>
    <row r="17" spans="1:21">
      <c r="A17" s="158"/>
      <c r="B17" s="137" t="s">
        <v>294</v>
      </c>
      <c r="C17" s="218" t="str">
        <f>IF(Assumptions!M29=0,"",Assumptions!M29)</f>
        <v/>
      </c>
      <c r="D17" s="137">
        <f t="shared" si="0"/>
        <v>0</v>
      </c>
      <c r="E17" s="137"/>
      <c r="F17" s="137" t="s">
        <v>264</v>
      </c>
      <c r="G17" s="623"/>
      <c r="H17" s="625"/>
      <c r="I17" s="137" t="s">
        <v>265</v>
      </c>
      <c r="J17" s="195" t="str">
        <f>IF(C17="","",IF(Assumptions!$G$38=0,"",Assumptions!$G$38))</f>
        <v/>
      </c>
      <c r="K17" s="231" t="str">
        <f t="shared" si="1"/>
        <v/>
      </c>
      <c r="M17" s="556"/>
      <c r="O17" s="186"/>
      <c r="P17" s="187"/>
      <c r="Q17" s="187"/>
      <c r="R17" s="188"/>
      <c r="T17" s="434" t="s">
        <v>248</v>
      </c>
      <c r="U17" s="438">
        <f>U12</f>
        <v>4.4999999999999997E-3</v>
      </c>
    </row>
    <row r="18" spans="1:21">
      <c r="A18" s="158"/>
      <c r="B18" s="137" t="s">
        <v>295</v>
      </c>
      <c r="C18" s="218" t="str">
        <f>IF(Assumptions!M30=0,"",Assumptions!M30)</f>
        <v/>
      </c>
      <c r="D18" s="137">
        <f t="shared" si="0"/>
        <v>0</v>
      </c>
      <c r="E18" s="137"/>
      <c r="F18" s="137" t="s">
        <v>264</v>
      </c>
      <c r="G18" s="623"/>
      <c r="H18" s="625"/>
      <c r="I18" s="137" t="s">
        <v>265</v>
      </c>
      <c r="J18" s="195" t="str">
        <f>IF(C18="","",IF(Assumptions!$G$38=0,"",Assumptions!$G$38))</f>
        <v/>
      </c>
      <c r="K18" s="231" t="str">
        <f t="shared" si="1"/>
        <v/>
      </c>
      <c r="M18" s="556"/>
      <c r="O18" s="186"/>
      <c r="P18" s="187"/>
      <c r="Q18" s="187"/>
      <c r="R18" s="188"/>
      <c r="T18" s="434" t="s">
        <v>249</v>
      </c>
      <c r="U18" s="438">
        <f>U12</f>
        <v>4.4999999999999997E-3</v>
      </c>
    </row>
    <row r="19" spans="1:21">
      <c r="A19" s="158"/>
      <c r="B19" s="137" t="s">
        <v>296</v>
      </c>
      <c r="C19" s="218" t="str">
        <f>IF(Assumptions!M31=0,"",Assumptions!M31)</f>
        <v/>
      </c>
      <c r="D19" s="137">
        <f t="shared" si="0"/>
        <v>0</v>
      </c>
      <c r="E19" s="137"/>
      <c r="F19" s="137" t="s">
        <v>264</v>
      </c>
      <c r="G19" s="623"/>
      <c r="H19" s="625"/>
      <c r="I19" s="137" t="s">
        <v>265</v>
      </c>
      <c r="J19" s="195" t="str">
        <f>IF(C19="","",IF(Assumptions!$G$38=0,"",Assumptions!$G$38))</f>
        <v/>
      </c>
      <c r="K19" s="231" t="str">
        <f t="shared" si="1"/>
        <v/>
      </c>
      <c r="M19" s="556"/>
      <c r="O19" s="186"/>
      <c r="P19" s="187"/>
      <c r="Q19" s="187"/>
      <c r="R19" s="188"/>
      <c r="T19" s="434" t="s">
        <v>252</v>
      </c>
      <c r="U19" s="438">
        <f>U12</f>
        <v>4.4999999999999997E-3</v>
      </c>
    </row>
    <row r="20" spans="1:21" ht="15" thickBot="1">
      <c r="A20" s="158"/>
      <c r="B20" s="137" t="s">
        <v>297</v>
      </c>
      <c r="C20" s="218" t="str">
        <f>IF(Assumptions!M32=0,"",Assumptions!M32)</f>
        <v/>
      </c>
      <c r="D20" s="137">
        <f t="shared" si="0"/>
        <v>0</v>
      </c>
      <c r="E20" s="137"/>
      <c r="F20" s="137" t="s">
        <v>264</v>
      </c>
      <c r="G20" s="623"/>
      <c r="H20" s="625"/>
      <c r="I20" s="137" t="s">
        <v>265</v>
      </c>
      <c r="J20" s="195" t="str">
        <f>IF(C20="","",IF(Assumptions!$G$38=0,"",Assumptions!$G$38))</f>
        <v/>
      </c>
      <c r="K20" s="231" t="str">
        <f t="shared" si="1"/>
        <v/>
      </c>
      <c r="M20" s="556"/>
      <c r="O20" s="833" t="s">
        <v>301</v>
      </c>
      <c r="P20" s="834"/>
      <c r="Q20" s="835"/>
      <c r="R20" s="836"/>
      <c r="T20" s="437" t="s">
        <v>253</v>
      </c>
      <c r="U20" s="440">
        <f>U12</f>
        <v>4.4999999999999997E-3</v>
      </c>
    </row>
    <row r="21" spans="1:21">
      <c r="A21" s="196" t="s">
        <v>267</v>
      </c>
      <c r="B21" s="197"/>
      <c r="C21" s="197">
        <f>SUM(C9:C20)</f>
        <v>0</v>
      </c>
      <c r="D21" s="197">
        <f>SUM(D9:D20)</f>
        <v>0</v>
      </c>
      <c r="E21" s="197"/>
      <c r="F21" s="197"/>
      <c r="G21" s="197"/>
      <c r="H21" s="197"/>
      <c r="I21" s="197"/>
      <c r="J21" s="827">
        <f>SUM(K9:K20)</f>
        <v>0</v>
      </c>
      <c r="K21" s="828"/>
      <c r="M21" s="554"/>
      <c r="O21" s="833"/>
      <c r="P21" s="834"/>
      <c r="Q21" s="835"/>
      <c r="R21" s="836"/>
      <c r="U21" s="439"/>
    </row>
    <row r="22" spans="1:21" ht="15" customHeight="1">
      <c r="A22" s="822" t="s">
        <v>268</v>
      </c>
      <c r="B22" s="823"/>
      <c r="C22" s="823"/>
      <c r="D22" s="823"/>
      <c r="E22" s="823"/>
      <c r="F22" s="823"/>
      <c r="G22" s="823"/>
      <c r="H22" s="823"/>
      <c r="I22" s="823"/>
      <c r="J22" s="823"/>
      <c r="K22" s="824"/>
      <c r="M22" s="554"/>
      <c r="O22" s="178" t="s">
        <v>298</v>
      </c>
      <c r="P22" s="177" t="s">
        <v>299</v>
      </c>
      <c r="Q22" s="304" t="s">
        <v>547</v>
      </c>
      <c r="R22" s="179" t="s">
        <v>300</v>
      </c>
    </row>
    <row r="23" spans="1:21" ht="15" customHeight="1">
      <c r="A23" s="158"/>
      <c r="B23" s="137" t="s">
        <v>240</v>
      </c>
      <c r="C23" s="137"/>
      <c r="D23" s="218">
        <f>IF(Assumptions!P21="",0,Assumptions!P21)</f>
        <v>0</v>
      </c>
      <c r="E23" s="227" t="str">
        <f>IF(Assumptions!Q21="","",Assumptions!Q21)</f>
        <v/>
      </c>
      <c r="F23" s="137"/>
      <c r="G23" s="137"/>
      <c r="H23" s="209">
        <f>(VLOOKUP(Tables!$E$35,Tables!$N$8:$P$16,3))*$R23</f>
        <v>112.99874889600001</v>
      </c>
      <c r="I23" s="137" t="s">
        <v>265</v>
      </c>
      <c r="J23" s="195" t="str">
        <f>IF(D23=0,"",IF(Assumptions!$G$39=0,"",Assumptions!$G$39))</f>
        <v/>
      </c>
      <c r="K23" s="232" t="str">
        <f>IF(J23="","",(D23*E23*H23)*((1+$C$5)^((YEAR(J23)-YEAR($C$4)+(((MONTH(J23)-MONTH($C$4))/12))))))</f>
        <v/>
      </c>
      <c r="M23" s="556"/>
      <c r="O23" s="182">
        <v>112.99874889600001</v>
      </c>
      <c r="P23" s="176">
        <f t="shared" ref="P23:P29" si="5">1+$P$6</f>
        <v>1</v>
      </c>
      <c r="Q23" s="305">
        <f t="shared" ref="Q23:Q29" si="6">1+$Q$6</f>
        <v>1</v>
      </c>
      <c r="R23" s="181">
        <f t="shared" ref="R23:R29" si="7">O23*P23*Q23</f>
        <v>112.99874889600001</v>
      </c>
    </row>
    <row r="24" spans="1:21">
      <c r="A24" s="158"/>
      <c r="B24" s="137" t="s">
        <v>241</v>
      </c>
      <c r="C24" s="137"/>
      <c r="D24" s="218">
        <f>IF(Assumptions!P22="",0,Assumptions!P22)</f>
        <v>0</v>
      </c>
      <c r="E24" s="227" t="str">
        <f>IF(Assumptions!Q22="","",Assumptions!Q22)</f>
        <v/>
      </c>
      <c r="F24" s="137"/>
      <c r="G24" s="137"/>
      <c r="H24" s="209">
        <f>(VLOOKUP(Tables!$E$35,Tables!$N$8:$P$16,3))*$R24</f>
        <v>171.2102256</v>
      </c>
      <c r="I24" s="137" t="s">
        <v>265</v>
      </c>
      <c r="J24" s="195" t="str">
        <f>IF(D24=0,"",IF(Assumptions!$G$39=0,"",Assumptions!$G$39))</f>
        <v/>
      </c>
      <c r="K24" s="232" t="str">
        <f t="shared" ref="K24:K34" si="8">IF(J24="","",(D24*E24*H24)*((1+$C$5)^((YEAR(J24)-YEAR($C$4)+(((MONTH(J24)-MONTH($C$4))/12))))))</f>
        <v/>
      </c>
      <c r="M24" s="556"/>
      <c r="O24" s="182">
        <v>171.2102256</v>
      </c>
      <c r="P24" s="176">
        <f t="shared" si="5"/>
        <v>1</v>
      </c>
      <c r="Q24" s="305">
        <f t="shared" si="6"/>
        <v>1</v>
      </c>
      <c r="R24" s="181">
        <f t="shared" si="7"/>
        <v>171.2102256</v>
      </c>
    </row>
    <row r="25" spans="1:21">
      <c r="A25" s="158"/>
      <c r="B25" s="137" t="s">
        <v>242</v>
      </c>
      <c r="C25" s="137"/>
      <c r="D25" s="218">
        <f>IF(Assumptions!P23="",0,Assumptions!P23)</f>
        <v>0</v>
      </c>
      <c r="E25" s="227" t="str">
        <f>IF(Assumptions!Q23="","",Assumptions!Q23)</f>
        <v/>
      </c>
      <c r="F25" s="137"/>
      <c r="G25" s="137"/>
      <c r="H25" s="209">
        <f>(VLOOKUP(Tables!$E$35,Tables!$N$8:$P$16,3))*$R25</f>
        <v>182.62424064000004</v>
      </c>
      <c r="I25" s="137" t="s">
        <v>265</v>
      </c>
      <c r="J25" s="195" t="str">
        <f>IF(D25=0,"",IF(Assumptions!$G$39=0,"",Assumptions!$G$39))</f>
        <v/>
      </c>
      <c r="K25" s="232" t="str">
        <f t="shared" si="8"/>
        <v/>
      </c>
      <c r="M25" s="556"/>
      <c r="O25" s="182">
        <v>182.62424064000004</v>
      </c>
      <c r="P25" s="176">
        <f t="shared" si="5"/>
        <v>1</v>
      </c>
      <c r="Q25" s="305">
        <f t="shared" si="6"/>
        <v>1</v>
      </c>
      <c r="R25" s="181">
        <f t="shared" si="7"/>
        <v>182.62424064000004</v>
      </c>
    </row>
    <row r="26" spans="1:21">
      <c r="A26" s="158"/>
      <c r="B26" s="137" t="s">
        <v>243</v>
      </c>
      <c r="C26" s="137"/>
      <c r="D26" s="218">
        <f>IF(Assumptions!P24="",0,Assumptions!P24)</f>
        <v>0</v>
      </c>
      <c r="E26" s="227" t="str">
        <f>IF(Assumptions!Q24="","",Assumptions!Q24)</f>
        <v/>
      </c>
      <c r="F26" s="137"/>
      <c r="G26" s="137"/>
      <c r="H26" s="209">
        <f>(VLOOKUP(Tables!$E$35,Tables!$N$8:$P$16,3))*$R26</f>
        <v>268.22935344000001</v>
      </c>
      <c r="I26" s="137" t="s">
        <v>265</v>
      </c>
      <c r="J26" s="195" t="str">
        <f>IF(D26=0,"",IF(Assumptions!$G$39=0,"",Assumptions!$G$39))</f>
        <v/>
      </c>
      <c r="K26" s="232" t="str">
        <f t="shared" si="8"/>
        <v/>
      </c>
      <c r="M26" s="556"/>
      <c r="O26" s="182">
        <v>268.22935344000001</v>
      </c>
      <c r="P26" s="176">
        <f t="shared" si="5"/>
        <v>1</v>
      </c>
      <c r="Q26" s="305">
        <f t="shared" si="6"/>
        <v>1</v>
      </c>
      <c r="R26" s="181">
        <f t="shared" si="7"/>
        <v>268.22935344000001</v>
      </c>
    </row>
    <row r="27" spans="1:21">
      <c r="A27" s="158"/>
      <c r="B27" s="137" t="s">
        <v>244</v>
      </c>
      <c r="C27" s="137"/>
      <c r="D27" s="218">
        <f>IF(Assumptions!P25="",0,Assumptions!P25)</f>
        <v>0</v>
      </c>
      <c r="E27" s="227" t="str">
        <f>IF(Assumptions!Q25="","",Assumptions!Q25)</f>
        <v/>
      </c>
      <c r="F27" s="137"/>
      <c r="G27" s="137"/>
      <c r="H27" s="209">
        <f>(VLOOKUP(Tables!$E$35,Tables!$N$8:$P$16,3))*$R27</f>
        <v>348.12745872000005</v>
      </c>
      <c r="I27" s="137" t="s">
        <v>265</v>
      </c>
      <c r="J27" s="195" t="str">
        <f>IF(D27=0,"",IF(Assumptions!$G$39=0,"",Assumptions!$G$39))</f>
        <v/>
      </c>
      <c r="K27" s="232" t="str">
        <f t="shared" si="8"/>
        <v/>
      </c>
      <c r="M27" s="556"/>
      <c r="O27" s="182">
        <v>348.12745872000005</v>
      </c>
      <c r="P27" s="176">
        <f t="shared" si="5"/>
        <v>1</v>
      </c>
      <c r="Q27" s="305">
        <f t="shared" si="6"/>
        <v>1</v>
      </c>
      <c r="R27" s="181">
        <f t="shared" si="7"/>
        <v>348.12745872000005</v>
      </c>
    </row>
    <row r="28" spans="1:21">
      <c r="A28" s="158"/>
      <c r="B28" s="137" t="s">
        <v>245</v>
      </c>
      <c r="C28" s="137"/>
      <c r="D28" s="218">
        <f>IF(Assumptions!P26="",0,Assumptions!P26)</f>
        <v>0</v>
      </c>
      <c r="E28" s="227" t="str">
        <f>IF(Assumptions!Q26="","",Assumptions!Q26)</f>
        <v/>
      </c>
      <c r="F28" s="137"/>
      <c r="G28" s="137"/>
      <c r="H28" s="209">
        <f>(VLOOKUP(Tables!$E$35,Tables!$N$8:$P$16,3))*$R28</f>
        <v>285.86917600000004</v>
      </c>
      <c r="I28" s="137" t="s">
        <v>265</v>
      </c>
      <c r="J28" s="195" t="str">
        <f>IF(D28=0,"",IF(Assumptions!$G$39=0,"",Assumptions!$G$39))</f>
        <v/>
      </c>
      <c r="K28" s="232" t="str">
        <f t="shared" si="8"/>
        <v/>
      </c>
      <c r="M28" s="556"/>
      <c r="O28" s="182">
        <v>285.86917600000004</v>
      </c>
      <c r="P28" s="176">
        <f t="shared" si="5"/>
        <v>1</v>
      </c>
      <c r="Q28" s="305">
        <f t="shared" si="6"/>
        <v>1</v>
      </c>
      <c r="R28" s="181">
        <f t="shared" si="7"/>
        <v>285.86917600000004</v>
      </c>
    </row>
    <row r="29" spans="1:21" ht="15" thickBot="1">
      <c r="A29" s="158"/>
      <c r="B29" s="137" t="s">
        <v>246</v>
      </c>
      <c r="C29" s="137"/>
      <c r="D29" s="218">
        <f>IF(Assumptions!P27="",0,Assumptions!P27)</f>
        <v>0</v>
      </c>
      <c r="E29" s="227" t="str">
        <f>IF(Assumptions!Q27="","",Assumptions!Q27)</f>
        <v/>
      </c>
      <c r="F29" s="137"/>
      <c r="G29" s="137"/>
      <c r="H29" s="209">
        <f>(VLOOKUP(Tables!$E$35,Tables!$N$8:$P$16,3))*$R29</f>
        <v>587.82177455999999</v>
      </c>
      <c r="I29" s="137" t="s">
        <v>265</v>
      </c>
      <c r="J29" s="195" t="str">
        <f>IF(D29=0,"",IF(Assumptions!$G$39=0,"",Assumptions!$G$39))</f>
        <v/>
      </c>
      <c r="K29" s="232" t="str">
        <f t="shared" si="8"/>
        <v/>
      </c>
      <c r="M29" s="556"/>
      <c r="O29" s="183">
        <v>587.82177455999999</v>
      </c>
      <c r="P29" s="184">
        <f t="shared" si="5"/>
        <v>1</v>
      </c>
      <c r="Q29" s="306">
        <f t="shared" si="6"/>
        <v>1</v>
      </c>
      <c r="R29" s="185">
        <f t="shared" si="7"/>
        <v>587.82177455999999</v>
      </c>
    </row>
    <row r="30" spans="1:21">
      <c r="A30" s="158"/>
      <c r="B30" s="137" t="s">
        <v>302</v>
      </c>
      <c r="C30" s="137"/>
      <c r="D30" s="218">
        <f>IF(Assumptions!P28="",0,Assumptions!P28)</f>
        <v>0</v>
      </c>
      <c r="E30" s="227" t="str">
        <f>IF(Assumptions!Q28="","",Assumptions!Q28)</f>
        <v/>
      </c>
      <c r="F30" s="137"/>
      <c r="G30" s="137"/>
      <c r="H30" s="623"/>
      <c r="I30" s="137" t="s">
        <v>265</v>
      </c>
      <c r="J30" s="195" t="str">
        <f>IF(D30=0,"",IF(Assumptions!$G$39=0,"",Assumptions!$G$39))</f>
        <v/>
      </c>
      <c r="K30" s="232" t="str">
        <f t="shared" si="8"/>
        <v/>
      </c>
      <c r="M30" s="556"/>
    </row>
    <row r="31" spans="1:21">
      <c r="A31" s="158"/>
      <c r="B31" s="137" t="s">
        <v>303</v>
      </c>
      <c r="C31" s="137"/>
      <c r="D31" s="218">
        <f>IF(Assumptions!P29="",0,Assumptions!P29)</f>
        <v>0</v>
      </c>
      <c r="E31" s="227" t="str">
        <f>IF(Assumptions!Q29="","",Assumptions!Q29)</f>
        <v/>
      </c>
      <c r="F31" s="137"/>
      <c r="G31" s="137"/>
      <c r="H31" s="623"/>
      <c r="I31" s="137" t="s">
        <v>265</v>
      </c>
      <c r="J31" s="195" t="str">
        <f>IF(D31=0,"",IF(Assumptions!$G$39=0,"",Assumptions!$G$39))</f>
        <v/>
      </c>
      <c r="K31" s="232" t="str">
        <f t="shared" si="8"/>
        <v/>
      </c>
      <c r="M31" s="556"/>
    </row>
    <row r="32" spans="1:21">
      <c r="A32" s="158"/>
      <c r="B32" s="137" t="s">
        <v>304</v>
      </c>
      <c r="C32" s="137"/>
      <c r="D32" s="218">
        <f>IF(Assumptions!P30="",0,Assumptions!P30)</f>
        <v>0</v>
      </c>
      <c r="E32" s="227" t="str">
        <f>IF(Assumptions!Q30="","",Assumptions!Q30)</f>
        <v/>
      </c>
      <c r="F32" s="137"/>
      <c r="G32" s="137"/>
      <c r="H32" s="623"/>
      <c r="I32" s="137" t="s">
        <v>265</v>
      </c>
      <c r="J32" s="195" t="str">
        <f>IF(D32=0,"",IF(Assumptions!$G$39=0,"",Assumptions!$G$39))</f>
        <v/>
      </c>
      <c r="K32" s="232" t="str">
        <f t="shared" si="8"/>
        <v/>
      </c>
      <c r="M32" s="556"/>
    </row>
    <row r="33" spans="1:13">
      <c r="A33" s="158"/>
      <c r="B33" s="137" t="s">
        <v>305</v>
      </c>
      <c r="C33" s="137"/>
      <c r="D33" s="218">
        <f>IF(Assumptions!P31="",0,Assumptions!P31)</f>
        <v>0</v>
      </c>
      <c r="E33" s="227" t="str">
        <f>IF(Assumptions!Q31="","",Assumptions!Q31)</f>
        <v/>
      </c>
      <c r="F33" s="137"/>
      <c r="G33" s="137"/>
      <c r="H33" s="623"/>
      <c r="I33" s="137" t="s">
        <v>265</v>
      </c>
      <c r="J33" s="195" t="str">
        <f>IF(D33=0,"",IF(Assumptions!$G$39=0,"",Assumptions!$G$39))</f>
        <v/>
      </c>
      <c r="K33" s="232" t="str">
        <f t="shared" si="8"/>
        <v/>
      </c>
      <c r="M33" s="556"/>
    </row>
    <row r="34" spans="1:13">
      <c r="A34" s="158"/>
      <c r="B34" s="137" t="s">
        <v>306</v>
      </c>
      <c r="C34" s="137"/>
      <c r="D34" s="218">
        <f>IF(Assumptions!P32="",0,Assumptions!P32)</f>
        <v>0</v>
      </c>
      <c r="E34" s="227" t="str">
        <f>IF(Assumptions!Q32="","",Assumptions!Q32)</f>
        <v/>
      </c>
      <c r="F34" s="137"/>
      <c r="G34" s="137"/>
      <c r="H34" s="623"/>
      <c r="I34" s="137" t="s">
        <v>265</v>
      </c>
      <c r="J34" s="195" t="str">
        <f>IF(D34=0,"",IF(Assumptions!$G$39=0,"",Assumptions!$G$39))</f>
        <v/>
      </c>
      <c r="K34" s="232" t="str">
        <f t="shared" si="8"/>
        <v/>
      </c>
      <c r="M34" s="556"/>
    </row>
    <row r="35" spans="1:13">
      <c r="A35" s="210" t="s">
        <v>269</v>
      </c>
      <c r="B35" s="211"/>
      <c r="C35" s="211"/>
      <c r="D35" s="211">
        <f>SUM(D23:D34)</f>
        <v>0</v>
      </c>
      <c r="E35" s="211"/>
      <c r="F35" s="211"/>
      <c r="G35" s="211"/>
      <c r="H35" s="211"/>
      <c r="I35" s="211"/>
      <c r="J35" s="847">
        <f>SUM(K23:K34)</f>
        <v>0</v>
      </c>
      <c r="K35" s="848"/>
      <c r="M35" s="554"/>
    </row>
    <row r="36" spans="1:13">
      <c r="A36" s="822" t="s">
        <v>270</v>
      </c>
      <c r="B36" s="823"/>
      <c r="C36" s="823"/>
      <c r="D36" s="823"/>
      <c r="E36" s="823"/>
      <c r="F36" s="823"/>
      <c r="G36" s="823"/>
      <c r="H36" s="823"/>
      <c r="I36" s="823"/>
      <c r="J36" s="823"/>
      <c r="K36" s="824"/>
      <c r="M36" s="554"/>
    </row>
    <row r="37" spans="1:13">
      <c r="A37" s="158"/>
      <c r="B37" s="137" t="s">
        <v>308</v>
      </c>
      <c r="C37" s="849"/>
      <c r="D37" s="849"/>
      <c r="E37" s="849"/>
      <c r="F37" s="849"/>
      <c r="G37" s="849"/>
      <c r="H37" s="234"/>
      <c r="I37" s="137"/>
      <c r="J37" s="195" t="str">
        <f>IF(H37="","",IF(Assumptions!$G$41=0,"",Assumptions!$G$41))</f>
        <v/>
      </c>
      <c r="K37" s="232" t="str">
        <f>IF(J37="","",(H37)*((1+$C$5)^((YEAR(J37)-YEAR($C$4)+(((MONTH(J37)-MONTH($C$4))/12))))))</f>
        <v/>
      </c>
      <c r="M37" s="556"/>
    </row>
    <row r="38" spans="1:13">
      <c r="A38" s="158"/>
      <c r="B38" s="137" t="s">
        <v>309</v>
      </c>
      <c r="C38" s="849"/>
      <c r="D38" s="849"/>
      <c r="E38" s="849"/>
      <c r="F38" s="849"/>
      <c r="G38" s="849"/>
      <c r="H38" s="234"/>
      <c r="I38" s="137"/>
      <c r="J38" s="195" t="str">
        <f>IF(H38="","",IF(Assumptions!$G$41=0,"",Assumptions!$G$41))</f>
        <v/>
      </c>
      <c r="K38" s="232" t="str">
        <f t="shared" ref="K38:K43" si="9">IF(J38="","",(H38)*((1+$C$5)^((YEAR(J38)-YEAR($C$4)+(((MONTH(J38)-MONTH($C$4))/12))))))</f>
        <v/>
      </c>
      <c r="M38" s="556"/>
    </row>
    <row r="39" spans="1:13">
      <c r="A39" s="158"/>
      <c r="B39" s="137" t="s">
        <v>310</v>
      </c>
      <c r="C39" s="849"/>
      <c r="D39" s="849"/>
      <c r="E39" s="849"/>
      <c r="F39" s="849"/>
      <c r="G39" s="849"/>
      <c r="H39" s="234"/>
      <c r="I39" s="137"/>
      <c r="J39" s="195" t="str">
        <f>IF(H39="","",IF(Assumptions!$G$41=0,"",Assumptions!$G$41))</f>
        <v/>
      </c>
      <c r="K39" s="232" t="str">
        <f t="shared" si="9"/>
        <v/>
      </c>
      <c r="M39" s="556"/>
    </row>
    <row r="40" spans="1:13">
      <c r="A40" s="158"/>
      <c r="B40" s="137" t="s">
        <v>311</v>
      </c>
      <c r="C40" s="849"/>
      <c r="D40" s="849"/>
      <c r="E40" s="849"/>
      <c r="F40" s="849"/>
      <c r="G40" s="849"/>
      <c r="H40" s="234"/>
      <c r="I40" s="137"/>
      <c r="J40" s="195" t="str">
        <f>IF(H40="","",IF(Assumptions!$G$41=0,"",Assumptions!$G$41))</f>
        <v/>
      </c>
      <c r="K40" s="232" t="str">
        <f t="shared" si="9"/>
        <v/>
      </c>
      <c r="M40" s="556"/>
    </row>
    <row r="41" spans="1:13">
      <c r="A41" s="158"/>
      <c r="B41" s="137" t="s">
        <v>312</v>
      </c>
      <c r="C41" s="855"/>
      <c r="D41" s="855"/>
      <c r="E41" s="855"/>
      <c r="F41" s="855"/>
      <c r="G41" s="855"/>
      <c r="H41" s="234"/>
      <c r="I41" s="137"/>
      <c r="J41" s="195" t="str">
        <f>IF(H41="","",IF(Assumptions!$G$41=0,"",Assumptions!$G$41))</f>
        <v/>
      </c>
      <c r="K41" s="232" t="str">
        <f t="shared" si="9"/>
        <v/>
      </c>
      <c r="M41" s="556"/>
    </row>
    <row r="42" spans="1:13">
      <c r="A42" s="158"/>
      <c r="B42" s="137" t="s">
        <v>313</v>
      </c>
      <c r="C42" s="849"/>
      <c r="D42" s="849"/>
      <c r="E42" s="849"/>
      <c r="F42" s="849"/>
      <c r="G42" s="849"/>
      <c r="H42" s="234"/>
      <c r="I42" s="137"/>
      <c r="J42" s="195" t="str">
        <f>IF(H42="","",IF(Assumptions!$G$41=0,"",Assumptions!$G$41))</f>
        <v/>
      </c>
      <c r="K42" s="232" t="str">
        <f t="shared" si="9"/>
        <v/>
      </c>
      <c r="M42" s="556"/>
    </row>
    <row r="43" spans="1:13">
      <c r="A43" s="158"/>
      <c r="B43" s="137" t="s">
        <v>314</v>
      </c>
      <c r="C43" s="849"/>
      <c r="D43" s="849"/>
      <c r="E43" s="849"/>
      <c r="F43" s="849"/>
      <c r="G43" s="849"/>
      <c r="H43" s="234"/>
      <c r="I43" s="137"/>
      <c r="J43" s="195" t="str">
        <f>IF(H43="","",IF(Assumptions!$G$41=0,"",Assumptions!$G$41))</f>
        <v/>
      </c>
      <c r="K43" s="232" t="str">
        <f t="shared" si="9"/>
        <v/>
      </c>
      <c r="M43" s="556"/>
    </row>
    <row r="44" spans="1:13">
      <c r="A44" s="210" t="s">
        <v>271</v>
      </c>
      <c r="B44" s="211"/>
      <c r="C44" s="211"/>
      <c r="D44" s="211"/>
      <c r="E44" s="211"/>
      <c r="F44" s="211"/>
      <c r="G44" s="211"/>
      <c r="H44" s="626">
        <f>SUM(H37:H43)</f>
        <v>0</v>
      </c>
      <c r="I44" s="211"/>
      <c r="J44" s="847">
        <f>SUM(K37:K43)</f>
        <v>0</v>
      </c>
      <c r="K44" s="848"/>
      <c r="M44" s="554"/>
    </row>
    <row r="45" spans="1:13" ht="3.75" customHeight="1">
      <c r="A45" s="212"/>
      <c r="B45" s="213"/>
      <c r="C45" s="213"/>
      <c r="D45" s="213"/>
      <c r="E45" s="213"/>
      <c r="F45" s="213"/>
      <c r="G45" s="213"/>
      <c r="H45" s="213"/>
      <c r="I45" s="213"/>
      <c r="J45" s="204"/>
      <c r="K45" s="214"/>
      <c r="M45" s="554"/>
    </row>
    <row r="46" spans="1:13" ht="16" thickBot="1">
      <c r="A46" s="215" t="s">
        <v>323</v>
      </c>
      <c r="B46" s="216"/>
      <c r="C46" s="216"/>
      <c r="D46" s="216"/>
      <c r="E46" s="216"/>
      <c r="F46" s="216"/>
      <c r="G46" s="216"/>
      <c r="H46" s="216"/>
      <c r="I46" s="216"/>
      <c r="J46" s="856">
        <f>J44+J35+J21</f>
        <v>0</v>
      </c>
      <c r="K46" s="857"/>
      <c r="M46" s="554"/>
    </row>
    <row r="47" spans="1:13" ht="6" customHeight="1" thickBot="1">
      <c r="M47" s="554"/>
    </row>
    <row r="48" spans="1:13">
      <c r="A48" s="850" t="s">
        <v>324</v>
      </c>
      <c r="B48" s="851"/>
      <c r="C48" s="851"/>
      <c r="D48" s="851"/>
      <c r="E48" s="851"/>
      <c r="F48" s="851"/>
      <c r="G48" s="851"/>
      <c r="H48" s="851"/>
      <c r="I48" s="851"/>
      <c r="J48" s="851"/>
      <c r="K48" s="852"/>
      <c r="M48" s="554"/>
    </row>
    <row r="49" spans="1:13" ht="28.5" customHeight="1">
      <c r="A49" s="205"/>
      <c r="B49" s="190"/>
      <c r="C49" s="190"/>
      <c r="D49" s="220" t="s">
        <v>325</v>
      </c>
      <c r="E49" s="221"/>
      <c r="F49" s="221"/>
      <c r="G49" s="221"/>
      <c r="H49" s="222" t="s">
        <v>326</v>
      </c>
      <c r="I49" s="221"/>
      <c r="J49" s="222" t="s">
        <v>327</v>
      </c>
      <c r="K49" s="223" t="s">
        <v>330</v>
      </c>
      <c r="M49" s="554"/>
    </row>
    <row r="50" spans="1:13">
      <c r="A50" s="158"/>
      <c r="B50" s="137" t="s">
        <v>272</v>
      </c>
      <c r="C50" s="137"/>
      <c r="D50" s="163"/>
      <c r="E50" s="137"/>
      <c r="F50" s="137"/>
      <c r="G50" s="137"/>
      <c r="H50" s="618"/>
      <c r="I50" s="137"/>
      <c r="J50" s="620" t="str">
        <f>IF(D50="","",IF(Assumptions!$G$40=0,"",Assumptions!$G$40))</f>
        <v/>
      </c>
      <c r="K50" s="233" t="str">
        <f>IF(J50="","",(H50*D50)*((1+$C$5)^((YEAR(J50)-YEAR($C$4)+(((MONTH(J50)-MONTH($C$4))/12))))))</f>
        <v/>
      </c>
      <c r="M50" s="556"/>
    </row>
    <row r="51" spans="1:13">
      <c r="A51" s="158"/>
      <c r="B51" s="137" t="s">
        <v>273</v>
      </c>
      <c r="C51" s="137"/>
      <c r="D51" s="162"/>
      <c r="E51" s="137"/>
      <c r="F51" s="137"/>
      <c r="G51" s="137"/>
      <c r="H51" s="619"/>
      <c r="I51" s="137"/>
      <c r="J51" s="620" t="str">
        <f>IF(D51="","",IF(Assumptions!$G$40=0,"",Assumptions!$G$40))</f>
        <v/>
      </c>
      <c r="K51" s="233" t="str">
        <f t="shared" ref="K51:K53" si="10">IF(J51="","",(H51*D51)*((1+$C$5)^((YEAR(J51)-YEAR($C$4)+(((MONTH(J51)-MONTH($C$4))/12))))))</f>
        <v/>
      </c>
      <c r="M51" s="556"/>
    </row>
    <row r="52" spans="1:13">
      <c r="A52" s="158"/>
      <c r="B52" s="137" t="s">
        <v>274</v>
      </c>
      <c r="C52" s="137"/>
      <c r="D52" s="162"/>
      <c r="E52" s="137"/>
      <c r="F52" s="137"/>
      <c r="G52" s="137"/>
      <c r="H52" s="619"/>
      <c r="I52" s="137"/>
      <c r="J52" s="620" t="str">
        <f>IF(D52="","",IF(Assumptions!$G$40=0,"",Assumptions!$G$40))</f>
        <v/>
      </c>
      <c r="K52" s="233" t="str">
        <f t="shared" si="10"/>
        <v/>
      </c>
      <c r="M52" s="556"/>
    </row>
    <row r="53" spans="1:13">
      <c r="A53" s="158"/>
      <c r="B53" s="137" t="s">
        <v>275</v>
      </c>
      <c r="C53" s="137"/>
      <c r="D53" s="162"/>
      <c r="E53" s="137"/>
      <c r="F53" s="137"/>
      <c r="G53" s="137"/>
      <c r="H53" s="619"/>
      <c r="I53" s="137"/>
      <c r="J53" s="620" t="str">
        <f>IF(D53="","",IF(Assumptions!$G$40=0,"",Assumptions!$G$40))</f>
        <v/>
      </c>
      <c r="K53" s="233" t="str">
        <f t="shared" si="10"/>
        <v/>
      </c>
      <c r="M53" s="556"/>
    </row>
    <row r="54" spans="1:13" ht="15" thickBot="1">
      <c r="A54" s="206" t="s">
        <v>276</v>
      </c>
      <c r="B54" s="207"/>
      <c r="C54" s="207"/>
      <c r="D54" s="207">
        <f>SUM(D50:D53)</f>
        <v>0</v>
      </c>
      <c r="E54" s="207"/>
      <c r="F54" s="207"/>
      <c r="G54" s="207"/>
      <c r="H54" s="207"/>
      <c r="I54" s="207"/>
      <c r="J54" s="853">
        <f>SUM(K50:K53)</f>
        <v>0</v>
      </c>
      <c r="K54" s="854"/>
      <c r="M54" s="555"/>
    </row>
    <row r="55" spans="1:13" ht="3" customHeight="1">
      <c r="K55" t="s">
        <v>266</v>
      </c>
    </row>
    <row r="56" spans="1:13" ht="9.75" customHeight="1">
      <c r="A56" s="235" t="s">
        <v>277</v>
      </c>
      <c r="B56" s="236"/>
      <c r="C56" s="236"/>
      <c r="D56" s="236"/>
      <c r="E56" s="236"/>
      <c r="F56" s="236"/>
      <c r="G56" s="236"/>
      <c r="H56" s="236"/>
      <c r="I56" s="236"/>
      <c r="J56" s="236"/>
      <c r="K56" s="236"/>
    </row>
    <row r="57" spans="1:13" ht="9.75" customHeight="1">
      <c r="A57" s="236"/>
      <c r="B57" s="236" t="s">
        <v>331</v>
      </c>
      <c r="C57" s="236"/>
      <c r="D57" s="236"/>
      <c r="E57" s="236"/>
      <c r="F57" s="236"/>
      <c r="G57" s="236"/>
      <c r="H57" s="236"/>
      <c r="I57" s="236"/>
      <c r="J57" s="236"/>
      <c r="K57" s="236"/>
    </row>
    <row r="58" spans="1:13" ht="9.75" customHeight="1">
      <c r="A58" s="235" t="s">
        <v>278</v>
      </c>
      <c r="B58" s="236"/>
      <c r="C58" s="236"/>
      <c r="D58" s="236"/>
      <c r="E58" s="236"/>
      <c r="F58" s="236"/>
      <c r="G58" s="236"/>
      <c r="H58" s="236"/>
      <c r="I58" s="236"/>
      <c r="J58" s="236"/>
      <c r="K58" s="236"/>
    </row>
    <row r="59" spans="1:13" ht="9.75" customHeight="1">
      <c r="A59" s="236"/>
      <c r="B59" s="236" t="s">
        <v>279</v>
      </c>
      <c r="C59" s="236"/>
      <c r="D59" s="236"/>
      <c r="E59" s="236"/>
      <c r="F59" s="236"/>
      <c r="G59" s="236"/>
      <c r="H59" s="236"/>
      <c r="I59" s="236"/>
      <c r="J59" s="236"/>
      <c r="K59" s="236"/>
    </row>
    <row r="60" spans="1:13" ht="9.75" customHeight="1">
      <c r="A60" s="236"/>
      <c r="B60" s="236" t="s">
        <v>280</v>
      </c>
      <c r="C60" s="236"/>
      <c r="D60" s="236"/>
      <c r="E60" s="236"/>
      <c r="F60" s="236"/>
      <c r="G60" s="236"/>
      <c r="H60" s="236"/>
      <c r="I60" s="236"/>
      <c r="J60" s="236"/>
      <c r="K60" s="236"/>
    </row>
    <row r="61" spans="1:13" ht="9.75" customHeight="1">
      <c r="A61" s="236"/>
      <c r="B61" s="236" t="s">
        <v>281</v>
      </c>
      <c r="C61" s="236"/>
      <c r="D61" s="236"/>
      <c r="E61" s="236"/>
      <c r="F61" s="236"/>
      <c r="G61" s="236"/>
      <c r="H61" s="236"/>
      <c r="I61" s="236"/>
      <c r="J61" s="236"/>
      <c r="K61" s="236"/>
    </row>
    <row r="62" spans="1:13" ht="9.75" customHeight="1">
      <c r="A62" s="236"/>
      <c r="B62" s="236" t="s">
        <v>282</v>
      </c>
      <c r="C62" s="236"/>
      <c r="D62" s="236"/>
      <c r="E62" s="236"/>
      <c r="F62" s="236"/>
      <c r="G62" s="236"/>
      <c r="H62" s="236"/>
      <c r="I62" s="236"/>
      <c r="J62" s="236"/>
      <c r="K62" s="236"/>
    </row>
    <row r="63" spans="1:13" ht="9.75" customHeight="1">
      <c r="A63" s="236"/>
      <c r="B63" s="236" t="s">
        <v>283</v>
      </c>
      <c r="C63" s="236"/>
      <c r="D63" s="236"/>
      <c r="E63" s="236"/>
      <c r="F63" s="236"/>
      <c r="G63" s="236"/>
      <c r="H63" s="236"/>
      <c r="I63" s="236"/>
      <c r="J63" s="236"/>
      <c r="K63" s="236"/>
    </row>
    <row r="64" spans="1:13" ht="9.75" customHeight="1">
      <c r="A64" s="236"/>
      <c r="B64" s="236" t="s">
        <v>284</v>
      </c>
      <c r="C64" s="236"/>
      <c r="D64" s="236"/>
      <c r="E64" s="236"/>
      <c r="F64" s="236"/>
      <c r="G64" s="236"/>
      <c r="H64" s="236"/>
      <c r="I64" s="236"/>
      <c r="J64" s="236"/>
      <c r="K64" s="236"/>
    </row>
    <row r="65" spans="1:11" ht="9.75" customHeight="1">
      <c r="A65" s="236"/>
      <c r="B65" s="236" t="s">
        <v>329</v>
      </c>
      <c r="C65" s="236"/>
      <c r="D65" s="236"/>
      <c r="E65" s="236"/>
      <c r="F65" s="236"/>
      <c r="G65" s="236"/>
      <c r="H65" s="236"/>
      <c r="I65" s="236"/>
      <c r="J65" s="236"/>
      <c r="K65" s="236"/>
    </row>
    <row r="66" spans="1:11" ht="9.75" customHeight="1">
      <c r="A66" s="236"/>
      <c r="B66" s="236"/>
      <c r="C66" s="236"/>
      <c r="D66" s="236"/>
      <c r="E66" s="236"/>
      <c r="F66" s="236"/>
      <c r="G66" s="236"/>
      <c r="H66" s="236"/>
      <c r="I66" s="236"/>
      <c r="J66" s="236"/>
      <c r="K66" s="236"/>
    </row>
    <row r="67" spans="1:11" ht="9.75" customHeight="1">
      <c r="A67" s="235" t="s">
        <v>285</v>
      </c>
      <c r="B67" s="236"/>
      <c r="C67" s="236"/>
      <c r="D67" s="236"/>
      <c r="E67" s="236"/>
      <c r="F67" s="236"/>
      <c r="G67" s="236"/>
      <c r="H67" s="236"/>
      <c r="I67" s="236"/>
      <c r="J67" s="236"/>
      <c r="K67" s="236"/>
    </row>
    <row r="68" spans="1:11" ht="9.75" customHeight="1">
      <c r="A68" s="236"/>
      <c r="B68" s="236" t="s">
        <v>286</v>
      </c>
      <c r="C68" s="236"/>
      <c r="D68" s="236"/>
      <c r="E68" s="236"/>
      <c r="F68" s="236"/>
      <c r="G68" s="236"/>
      <c r="H68" s="236"/>
      <c r="I68" s="236"/>
      <c r="J68" s="236"/>
      <c r="K68" s="236"/>
    </row>
    <row r="69" spans="1:11" ht="9.75" customHeight="1">
      <c r="A69" s="236"/>
      <c r="B69" s="236" t="s">
        <v>287</v>
      </c>
      <c r="C69" s="236"/>
      <c r="D69" s="236"/>
      <c r="E69" s="236"/>
      <c r="F69" s="236"/>
      <c r="G69" s="236"/>
      <c r="H69" s="236"/>
      <c r="I69" s="236"/>
      <c r="J69" s="236"/>
      <c r="K69" s="236"/>
    </row>
    <row r="70" spans="1:11" ht="9.75" customHeight="1">
      <c r="A70" s="236"/>
      <c r="B70" s="236" t="s">
        <v>288</v>
      </c>
      <c r="C70" s="236"/>
      <c r="D70" s="236"/>
      <c r="E70" s="236"/>
      <c r="F70" s="236"/>
      <c r="G70" s="236"/>
      <c r="H70" s="236"/>
      <c r="I70" s="236"/>
      <c r="J70" s="236"/>
      <c r="K70" s="236"/>
    </row>
    <row r="71" spans="1:11" ht="9.75" customHeight="1">
      <c r="A71" s="236"/>
      <c r="B71" s="236" t="s">
        <v>289</v>
      </c>
      <c r="C71" s="236"/>
      <c r="D71" s="236"/>
      <c r="E71" s="236"/>
      <c r="F71" s="236"/>
      <c r="G71" s="236"/>
      <c r="H71" s="236"/>
      <c r="I71" s="236"/>
      <c r="J71" s="236"/>
      <c r="K71" s="236"/>
    </row>
    <row r="72" spans="1:11" ht="9.75" customHeight="1">
      <c r="A72" s="236"/>
      <c r="B72" s="236" t="s">
        <v>290</v>
      </c>
      <c r="C72" s="236"/>
      <c r="D72" s="236"/>
      <c r="E72" s="236"/>
      <c r="F72" s="236"/>
      <c r="G72" s="236"/>
      <c r="H72" s="236"/>
      <c r="I72" s="236"/>
      <c r="J72" s="236"/>
      <c r="K72" s="236"/>
    </row>
    <row r="73" spans="1:11" ht="9.75" customHeight="1">
      <c r="A73" s="236"/>
      <c r="B73" s="236"/>
      <c r="C73" s="236"/>
      <c r="D73" s="236"/>
      <c r="E73" s="236"/>
      <c r="F73" s="236"/>
      <c r="G73" s="236"/>
      <c r="H73" s="236"/>
      <c r="I73" s="236"/>
      <c r="J73" s="236"/>
      <c r="K73" s="236"/>
    </row>
    <row r="74" spans="1:11" ht="9.75" customHeight="1">
      <c r="A74" s="235" t="s">
        <v>291</v>
      </c>
      <c r="B74" s="236"/>
      <c r="C74" s="236"/>
      <c r="D74" s="236"/>
      <c r="E74" s="236"/>
      <c r="F74" s="236"/>
      <c r="G74" s="236"/>
      <c r="H74" s="236"/>
      <c r="I74" s="236"/>
      <c r="J74" s="236"/>
      <c r="K74" s="236"/>
    </row>
    <row r="75" spans="1:11" ht="9.75" customHeight="1">
      <c r="A75" s="236"/>
      <c r="B75" s="236" t="s">
        <v>292</v>
      </c>
      <c r="C75" s="236"/>
      <c r="D75" s="236"/>
      <c r="E75" s="236"/>
      <c r="F75" s="236"/>
      <c r="G75" s="236"/>
      <c r="H75" s="236"/>
      <c r="I75" s="236"/>
      <c r="J75" s="236"/>
      <c r="K75" s="236"/>
    </row>
    <row r="76" spans="1:11" ht="9.75" customHeight="1">
      <c r="A76" s="236"/>
      <c r="B76" s="236" t="s">
        <v>328</v>
      </c>
      <c r="C76" s="236"/>
      <c r="D76" s="236"/>
      <c r="E76" s="236"/>
      <c r="F76" s="236"/>
      <c r="G76" s="236"/>
      <c r="H76" s="236"/>
      <c r="I76" s="236"/>
      <c r="J76" s="236"/>
      <c r="K76" s="236"/>
    </row>
    <row r="77" spans="1:11" ht="9.75" customHeight="1">
      <c r="A77" s="236"/>
      <c r="B77" s="237"/>
      <c r="C77" s="236"/>
      <c r="D77" s="236"/>
      <c r="E77" s="236"/>
      <c r="F77" s="236"/>
      <c r="G77" s="236"/>
      <c r="H77" s="236"/>
      <c r="I77" s="236"/>
      <c r="J77" s="236"/>
      <c r="K77" s="236"/>
    </row>
    <row r="78" spans="1:11" ht="9.75" customHeight="1">
      <c r="A78" s="236"/>
      <c r="B78" s="237"/>
      <c r="C78" s="236"/>
      <c r="D78" s="236"/>
      <c r="E78" s="236"/>
      <c r="F78" s="236"/>
      <c r="G78" s="236"/>
      <c r="H78" s="236"/>
      <c r="I78" s="236"/>
      <c r="J78" s="236"/>
      <c r="K78" s="236"/>
    </row>
    <row r="79" spans="1:11">
      <c r="B79" s="219"/>
    </row>
    <row r="80" spans="1:11">
      <c r="B80" s="219"/>
    </row>
    <row r="81" spans="2:2">
      <c r="B81" s="219"/>
    </row>
    <row r="82" spans="2:2">
      <c r="B82" s="219"/>
    </row>
  </sheetData>
  <sheetProtection formatCells="0" formatColumns="0" formatRows="0"/>
  <mergeCells count="33">
    <mergeCell ref="A48:K48"/>
    <mergeCell ref="J54:K54"/>
    <mergeCell ref="C41:G41"/>
    <mergeCell ref="C42:G42"/>
    <mergeCell ref="C43:G43"/>
    <mergeCell ref="J46:K46"/>
    <mergeCell ref="J44:K44"/>
    <mergeCell ref="A36:K36"/>
    <mergeCell ref="C37:G37"/>
    <mergeCell ref="C38:G38"/>
    <mergeCell ref="C39:G39"/>
    <mergeCell ref="C40:G40"/>
    <mergeCell ref="A7:B7"/>
    <mergeCell ref="H8:I8"/>
    <mergeCell ref="P3:P5"/>
    <mergeCell ref="Q3:Q5"/>
    <mergeCell ref="J35:K35"/>
    <mergeCell ref="T7:U7"/>
    <mergeCell ref="A22:K22"/>
    <mergeCell ref="E1:G1"/>
    <mergeCell ref="H1:K1"/>
    <mergeCell ref="E2:G2"/>
    <mergeCell ref="H2:K2"/>
    <mergeCell ref="E3:G3"/>
    <mergeCell ref="J21:K21"/>
    <mergeCell ref="O7:R7"/>
    <mergeCell ref="O20:R21"/>
    <mergeCell ref="A2:C2"/>
    <mergeCell ref="A3:B3"/>
    <mergeCell ref="A4:B4"/>
    <mergeCell ref="A5:B5"/>
    <mergeCell ref="F7:G7"/>
    <mergeCell ref="H7:I7"/>
  </mergeCells>
  <dataValidations count="3">
    <dataValidation type="decimal" allowBlank="1" showInputMessage="1" showErrorMessage="1" error="Scope factor must be in the range of 10% to 90%.  Try entering the factor as a decimal number." prompt="Scope factors are as follows:_x000a_  10%=Minor appearance upgrades _x000a_  25%=Total finish upgrade _x000a_  50%=Total finish upgrade plus limited plumbing and HVAC_x000a_  80%=Total finish upgrade plus major plumbing &amp; HVAC_x000a_  90%=Total reconstruction" sqref="E23:E34">
      <formula1>0.1</formula1>
      <formula2>0.9</formula2>
    </dataValidation>
    <dataValidation allowBlank="1" showInputMessage="1" showErrorMessage="1" prompt="Enter the estimated cost per GSF of demolition." sqref="H50:H53"/>
    <dataValidation type="decimal" allowBlank="1" showInputMessage="1" showErrorMessage="1" promptTitle="Annual Market Adjustments" prompt="This cell is used to adjust the base construction cost when the sheet is updated.  Do not input inflation here.  Use only to create the new base cost numbers.  Where possible, use multiple sources to confirm numbers." sqref="P6">
      <formula1>-0.1</formula1>
      <formula2>0.1</formula2>
    </dataValidation>
  </dataValidations>
  <pageMargins left="0.7" right="0.7" top="0.56999999999999995" bottom="0.48" header="0.3" footer="0.3"/>
  <pageSetup scale="6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138"/>
  <sheetViews>
    <sheetView view="pageBreakPreview" zoomScale="85" zoomScaleNormal="100" zoomScaleSheetLayoutView="85" workbookViewId="0">
      <selection activeCell="M82" sqref="M82"/>
    </sheetView>
  </sheetViews>
  <sheetFormatPr defaultRowHeight="14.5"/>
  <cols>
    <col min="1" max="1" width="6.81640625" customWidth="1"/>
    <col min="2" max="2" width="29.26953125" customWidth="1"/>
    <col min="3" max="3" width="14.26953125" customWidth="1"/>
    <col min="4" max="4" width="13.54296875" customWidth="1"/>
    <col min="5" max="5" width="7.81640625" customWidth="1"/>
    <col min="6" max="6" width="5.7265625" customWidth="1"/>
    <col min="7" max="7" width="16.26953125" customWidth="1"/>
    <col min="12" max="12" width="3.7265625" customWidth="1"/>
    <col min="13" max="13" width="59.453125" customWidth="1"/>
    <col min="15" max="15" width="15.81640625" customWidth="1"/>
    <col min="16" max="16" width="12.7265625" customWidth="1"/>
  </cols>
  <sheetData>
    <row r="1" spans="1:13" ht="18.5">
      <c r="A1" s="157" t="s">
        <v>554</v>
      </c>
      <c r="E1" s="825" t="s">
        <v>332</v>
      </c>
      <c r="F1" s="825"/>
      <c r="G1" s="825"/>
      <c r="H1" s="825">
        <f>Assumptions!E7</f>
        <v>0</v>
      </c>
      <c r="I1" s="825"/>
      <c r="J1" s="825"/>
      <c r="K1" s="825"/>
    </row>
    <row r="2" spans="1:13" ht="15.5">
      <c r="A2" s="837" t="s">
        <v>166</v>
      </c>
      <c r="B2" s="837"/>
      <c r="C2" s="837"/>
      <c r="E2" s="825" t="s">
        <v>188</v>
      </c>
      <c r="F2" s="825"/>
      <c r="G2" s="825"/>
      <c r="H2" s="825">
        <f>Assumptions!E10</f>
        <v>0</v>
      </c>
      <c r="I2" s="825"/>
      <c r="J2" s="825"/>
      <c r="K2" s="825"/>
    </row>
    <row r="3" spans="1:13">
      <c r="A3" s="825" t="s">
        <v>256</v>
      </c>
      <c r="B3" s="825"/>
    </row>
    <row r="4" spans="1:13">
      <c r="A4" s="825" t="s">
        <v>257</v>
      </c>
      <c r="B4" s="825"/>
      <c r="C4" s="230">
        <f>Assumptions!E9</f>
        <v>0</v>
      </c>
      <c r="E4" s="825" t="s">
        <v>845</v>
      </c>
      <c r="F4" s="825"/>
      <c r="G4" s="825"/>
      <c r="H4" s="870">
        <f>Assumptions!G38</f>
        <v>0</v>
      </c>
      <c r="I4" s="870"/>
      <c r="J4" s="870"/>
      <c r="K4" s="870"/>
    </row>
    <row r="5" spans="1:13">
      <c r="A5" s="825" t="s">
        <v>258</v>
      </c>
      <c r="B5" s="825"/>
      <c r="C5" s="175">
        <f>Assumptions!G42</f>
        <v>0</v>
      </c>
    </row>
    <row r="8" spans="1:13" ht="15" thickBot="1"/>
    <row r="9" spans="1:13" ht="15" thickBot="1">
      <c r="A9" s="557" t="s">
        <v>798</v>
      </c>
      <c r="B9" s="558"/>
      <c r="C9" s="558"/>
      <c r="D9" s="558"/>
      <c r="E9" s="558"/>
      <c r="F9" s="558"/>
      <c r="G9" s="558"/>
      <c r="H9" s="558"/>
      <c r="I9" s="558"/>
      <c r="J9" s="558"/>
      <c r="K9" s="559"/>
    </row>
    <row r="10" spans="1:13">
      <c r="C10" t="s">
        <v>800</v>
      </c>
      <c r="D10" t="s">
        <v>801</v>
      </c>
      <c r="E10" t="s">
        <v>808</v>
      </c>
    </row>
    <row r="11" spans="1:13">
      <c r="B11" t="s">
        <v>799</v>
      </c>
      <c r="C11" s="548">
        <f>Assumptions!P49</f>
        <v>0</v>
      </c>
      <c r="D11" s="547">
        <f>C11/43560</f>
        <v>0</v>
      </c>
      <c r="E11" s="549" t="str">
        <f>IF($C$11=0,"",C11/$C$11)</f>
        <v/>
      </c>
    </row>
    <row r="12" spans="1:13">
      <c r="B12" t="s">
        <v>802</v>
      </c>
      <c r="C12" s="548">
        <f>Assumptions!P50</f>
        <v>0</v>
      </c>
      <c r="D12" s="547">
        <f>C12/43560</f>
        <v>0</v>
      </c>
      <c r="E12" s="549" t="str">
        <f t="shared" ref="E12:E14" si="0">IF($C$11=0,"",C12/$C$11)</f>
        <v/>
      </c>
      <c r="M12" t="s">
        <v>745</v>
      </c>
    </row>
    <row r="13" spans="1:13">
      <c r="B13" t="s">
        <v>803</v>
      </c>
      <c r="C13" s="548">
        <f>Assumptions!P51*VLOOKUP(Tables!E42,Tables!G35:K39,2)</f>
        <v>0</v>
      </c>
      <c r="D13" s="547">
        <f>C13/43560</f>
        <v>0</v>
      </c>
      <c r="E13" s="549" t="str">
        <f t="shared" si="0"/>
        <v/>
      </c>
      <c r="G13" s="871"/>
      <c r="H13" s="871"/>
      <c r="I13" s="871"/>
      <c r="M13" s="617"/>
    </row>
    <row r="14" spans="1:13">
      <c r="B14" t="s">
        <v>804</v>
      </c>
      <c r="C14" s="548">
        <f>C11-C12-C13</f>
        <v>0</v>
      </c>
      <c r="D14" s="547">
        <f>C14/43560</f>
        <v>0</v>
      </c>
      <c r="E14" s="581" t="str">
        <f t="shared" si="0"/>
        <v/>
      </c>
      <c r="F14" s="582">
        <f>SUM(F15:F17)</f>
        <v>1</v>
      </c>
      <c r="M14" s="617"/>
    </row>
    <row r="15" spans="1:13">
      <c r="B15" s="266" t="s">
        <v>805</v>
      </c>
      <c r="C15" s="550">
        <f>C14*F15</f>
        <v>0</v>
      </c>
      <c r="D15" s="551">
        <f t="shared" ref="D15:D18" si="1">C15/43560</f>
        <v>0</v>
      </c>
      <c r="F15" s="580">
        <v>0.6</v>
      </c>
      <c r="M15" s="617"/>
    </row>
    <row r="16" spans="1:13">
      <c r="B16" s="266" t="s">
        <v>806</v>
      </c>
      <c r="C16" s="550">
        <f>C14*F16</f>
        <v>0</v>
      </c>
      <c r="D16" s="551">
        <f t="shared" si="1"/>
        <v>0</v>
      </c>
      <c r="F16" s="579">
        <v>0.4</v>
      </c>
      <c r="M16" s="617"/>
    </row>
    <row r="17" spans="1:19">
      <c r="B17" s="266" t="s">
        <v>807</v>
      </c>
      <c r="C17" s="550">
        <f>C14*F17</f>
        <v>0</v>
      </c>
      <c r="D17" s="551">
        <f t="shared" si="1"/>
        <v>0</v>
      </c>
      <c r="F17" s="579">
        <v>0</v>
      </c>
      <c r="M17" s="617"/>
    </row>
    <row r="18" spans="1:19">
      <c r="B18" s="266" t="s">
        <v>827</v>
      </c>
      <c r="C18" s="550">
        <f>(VLOOKUP(Tables!E42,Tables!G35:K39,2)-300)*Assumptions!P51</f>
        <v>0</v>
      </c>
      <c r="D18" s="551">
        <f t="shared" si="1"/>
        <v>0</v>
      </c>
    </row>
    <row r="21" spans="1:19" ht="15" thickBot="1"/>
    <row r="22" spans="1:19">
      <c r="A22" s="872" t="s">
        <v>815</v>
      </c>
      <c r="B22" s="873"/>
      <c r="C22" s="873"/>
      <c r="D22" s="873"/>
      <c r="E22" s="873"/>
      <c r="F22" s="873"/>
      <c r="G22" s="873"/>
      <c r="H22" s="873"/>
      <c r="I22" s="873"/>
      <c r="J22" s="873"/>
      <c r="K22" s="874"/>
    </row>
    <row r="23" spans="1:19">
      <c r="A23" s="861" t="s">
        <v>816</v>
      </c>
      <c r="B23" s="862"/>
      <c r="C23" s="862"/>
      <c r="D23" s="862"/>
      <c r="E23" s="862"/>
      <c r="F23" s="862"/>
      <c r="G23" s="862"/>
      <c r="H23" s="862"/>
      <c r="I23" s="862"/>
      <c r="J23" s="862"/>
      <c r="K23" s="863"/>
      <c r="O23" t="s">
        <v>841</v>
      </c>
      <c r="P23" t="s">
        <v>838</v>
      </c>
    </row>
    <row r="24" spans="1:19">
      <c r="B24" s="826" t="s">
        <v>259</v>
      </c>
      <c r="C24" s="826"/>
      <c r="D24" t="s">
        <v>829</v>
      </c>
      <c r="G24" t="s">
        <v>826</v>
      </c>
      <c r="H24" s="569" t="s">
        <v>825</v>
      </c>
      <c r="I24" s="570"/>
      <c r="J24" s="570"/>
      <c r="K24" s="571"/>
    </row>
    <row r="25" spans="1:19">
      <c r="B25" t="s">
        <v>817</v>
      </c>
      <c r="D25" s="560">
        <v>1.97</v>
      </c>
      <c r="S25" s="560"/>
    </row>
    <row r="26" spans="1:19">
      <c r="B26" t="s">
        <v>828</v>
      </c>
      <c r="D26" s="560">
        <v>1.97</v>
      </c>
      <c r="G26" s="337">
        <f>C18*D26</f>
        <v>0</v>
      </c>
      <c r="S26" s="560"/>
    </row>
    <row r="27" spans="1:19">
      <c r="B27" t="s">
        <v>818</v>
      </c>
      <c r="D27" s="560">
        <v>5.53</v>
      </c>
      <c r="G27" s="337">
        <f>C15*D27</f>
        <v>0</v>
      </c>
      <c r="O27" s="560">
        <f>232100</f>
        <v>232100</v>
      </c>
      <c r="S27" s="560"/>
    </row>
    <row r="28" spans="1:19">
      <c r="B28" t="s">
        <v>819</v>
      </c>
      <c r="D28" s="560">
        <v>0.31</v>
      </c>
      <c r="G28" s="337">
        <f>C15*D28</f>
        <v>0</v>
      </c>
      <c r="O28" s="560">
        <f>13068</f>
        <v>13068</v>
      </c>
      <c r="S28" s="560"/>
    </row>
    <row r="29" spans="1:19">
      <c r="A29" s="279"/>
      <c r="B29" s="564" t="s">
        <v>830</v>
      </c>
      <c r="C29" s="565"/>
      <c r="D29" s="566"/>
      <c r="E29" s="565"/>
      <c r="F29" s="565"/>
      <c r="G29" s="567">
        <f>SUM(G25:G28)</f>
        <v>0</v>
      </c>
      <c r="H29" s="561"/>
      <c r="I29" s="561"/>
      <c r="J29" s="864">
        <f>IF($H$4=0,0,G29*((1+$C$5)^((YEAR($H$4)-YEAR($C$4))+((MONTH($H$4)-MONTH($C$4))/12))))</f>
        <v>0</v>
      </c>
      <c r="K29" s="865"/>
      <c r="M29" t="s">
        <v>1002</v>
      </c>
      <c r="S29" s="560"/>
    </row>
    <row r="30" spans="1:19" ht="7.5" customHeight="1">
      <c r="D30" s="337"/>
      <c r="G30" s="337"/>
      <c r="S30" s="560"/>
    </row>
    <row r="31" spans="1:19">
      <c r="B31" t="s">
        <v>832</v>
      </c>
      <c r="D31" s="560">
        <v>0.31</v>
      </c>
      <c r="G31" s="337">
        <f>(C18+C15)*D31</f>
        <v>0</v>
      </c>
      <c r="O31" s="560">
        <f>13068</f>
        <v>13068</v>
      </c>
      <c r="S31" s="560"/>
    </row>
    <row r="32" spans="1:19">
      <c r="B32" t="s">
        <v>831</v>
      </c>
      <c r="D32" s="560">
        <v>0.52</v>
      </c>
      <c r="G32" s="337">
        <f>C15*D32</f>
        <v>0</v>
      </c>
      <c r="O32" s="560">
        <f>21730</f>
        <v>21730</v>
      </c>
      <c r="S32" s="560"/>
    </row>
    <row r="33" spans="1:19">
      <c r="B33" t="s">
        <v>833</v>
      </c>
      <c r="D33" s="560"/>
      <c r="G33" s="337"/>
      <c r="O33" s="560"/>
      <c r="S33" s="560"/>
    </row>
    <row r="34" spans="1:19">
      <c r="B34" s="564" t="s">
        <v>834</v>
      </c>
      <c r="C34" s="565"/>
      <c r="D34" s="565"/>
      <c r="E34" s="565"/>
      <c r="F34" s="565"/>
      <c r="G34" s="567">
        <f>SUM(G31:G33)</f>
        <v>0</v>
      </c>
      <c r="J34" s="864">
        <f>IF($H$4=0,0,G34*((1+$C$5)^((YEAR($H$4)-YEAR($C$4))+((MONTH($H$4)-MONTH($C$4))/12))))</f>
        <v>0</v>
      </c>
      <c r="K34" s="865"/>
      <c r="M34" t="s">
        <v>1001</v>
      </c>
      <c r="S34" s="560"/>
    </row>
    <row r="35" spans="1:19" ht="6" customHeight="1">
      <c r="S35" s="560"/>
    </row>
    <row r="36" spans="1:19">
      <c r="B36" t="s">
        <v>820</v>
      </c>
      <c r="D36" s="560">
        <v>3.77</v>
      </c>
      <c r="E36" s="563" t="s">
        <v>836</v>
      </c>
      <c r="G36" s="337">
        <f>C15*D36</f>
        <v>0</v>
      </c>
      <c r="O36" s="560">
        <f>158100</f>
        <v>158100</v>
      </c>
      <c r="S36" s="560"/>
    </row>
    <row r="37" spans="1:19">
      <c r="B37" t="s">
        <v>821</v>
      </c>
      <c r="D37" s="560">
        <v>622.55999999999995</v>
      </c>
      <c r="E37" t="s">
        <v>835</v>
      </c>
      <c r="F37" s="568">
        <f>ROUND((P37+D18)*$D$15,0)</f>
        <v>0</v>
      </c>
      <c r="G37" s="337">
        <f>D37*F37</f>
        <v>0</v>
      </c>
      <c r="P37">
        <v>15</v>
      </c>
      <c r="S37" s="560"/>
    </row>
    <row r="38" spans="1:19">
      <c r="B38" t="s">
        <v>822</v>
      </c>
      <c r="D38" s="560">
        <v>830.08</v>
      </c>
      <c r="E38" t="s">
        <v>835</v>
      </c>
      <c r="F38" s="568">
        <f>ROUND((P38+D19)*$D$15,0)</f>
        <v>0</v>
      </c>
      <c r="G38" s="337">
        <f t="shared" ref="G38:G41" si="2">D38*F38</f>
        <v>0</v>
      </c>
      <c r="P38">
        <v>5</v>
      </c>
      <c r="S38" s="560"/>
    </row>
    <row r="39" spans="1:19">
      <c r="B39" t="s">
        <v>823</v>
      </c>
      <c r="D39" s="560">
        <v>311.27999999999997</v>
      </c>
      <c r="E39" t="s">
        <v>835</v>
      </c>
      <c r="F39" s="568">
        <f>ROUND((P39+D20)*$D$15,0)</f>
        <v>0</v>
      </c>
      <c r="G39" s="337">
        <f t="shared" si="2"/>
        <v>0</v>
      </c>
      <c r="P39">
        <v>10</v>
      </c>
      <c r="S39" s="560"/>
    </row>
    <row r="40" spans="1:19">
      <c r="B40" t="s">
        <v>824</v>
      </c>
      <c r="D40" s="560">
        <v>67.44</v>
      </c>
      <c r="E40" t="s">
        <v>835</v>
      </c>
      <c r="F40" s="568">
        <f>ROUND((P40+D21)*$D$15,0)</f>
        <v>0</v>
      </c>
      <c r="G40" s="337">
        <f t="shared" si="2"/>
        <v>0</v>
      </c>
      <c r="P40">
        <v>335</v>
      </c>
      <c r="S40" s="560"/>
    </row>
    <row r="41" spans="1:19">
      <c r="B41" s="148" t="s">
        <v>837</v>
      </c>
      <c r="D41" s="560">
        <v>12.45</v>
      </c>
      <c r="E41" t="s">
        <v>835</v>
      </c>
      <c r="F41" s="568">
        <f>ROUND((P41+D22)*$D$15,0)</f>
        <v>0</v>
      </c>
      <c r="G41" s="337">
        <f t="shared" si="2"/>
        <v>0</v>
      </c>
      <c r="P41">
        <v>300</v>
      </c>
      <c r="S41" s="560"/>
    </row>
    <row r="42" spans="1:19">
      <c r="A42" s="546"/>
      <c r="B42" s="564" t="s">
        <v>839</v>
      </c>
      <c r="C42" s="565"/>
      <c r="D42" s="565"/>
      <c r="E42" s="565"/>
      <c r="F42" s="565"/>
      <c r="G42" s="567">
        <f>SUM(G36:G41)</f>
        <v>0</v>
      </c>
      <c r="J42" s="864">
        <f>IF($H$4=0,0,G42*((1+$C$5)^((YEAR($H$4)-YEAR($C$4))+((MONTH($H$4)-MONTH($C$4))/12))))</f>
        <v>0</v>
      </c>
      <c r="K42" s="865"/>
      <c r="M42" t="s">
        <v>1003</v>
      </c>
      <c r="S42" s="560"/>
    </row>
    <row r="43" spans="1:19">
      <c r="S43" s="560"/>
    </row>
    <row r="44" spans="1:19">
      <c r="A44" s="572" t="s">
        <v>840</v>
      </c>
      <c r="B44" s="573"/>
      <c r="C44" s="573"/>
      <c r="D44" s="573"/>
      <c r="E44" s="573"/>
      <c r="F44" s="573"/>
      <c r="G44" s="575">
        <f>G42+G34+G29</f>
        <v>0</v>
      </c>
      <c r="H44" s="573"/>
      <c r="I44" s="573"/>
      <c r="J44" s="860">
        <f>J42+J34+J29</f>
        <v>0</v>
      </c>
      <c r="K44" s="859"/>
      <c r="S44" s="560"/>
    </row>
    <row r="45" spans="1:19" ht="7.5" customHeight="1">
      <c r="S45" s="560"/>
    </row>
    <row r="46" spans="1:19">
      <c r="A46" s="572" t="s">
        <v>842</v>
      </c>
      <c r="B46" s="573"/>
      <c r="C46" s="573"/>
      <c r="D46" s="573"/>
      <c r="E46" s="573"/>
      <c r="F46" s="573"/>
      <c r="G46" s="573"/>
      <c r="H46" s="573"/>
      <c r="I46" s="573"/>
      <c r="J46" s="573"/>
      <c r="K46" s="574"/>
      <c r="S46" s="560"/>
    </row>
    <row r="47" spans="1:19">
      <c r="B47" s="826" t="s">
        <v>259</v>
      </c>
      <c r="C47" s="826"/>
      <c r="D47" t="s">
        <v>829</v>
      </c>
      <c r="G47" t="s">
        <v>826</v>
      </c>
      <c r="H47" s="875" t="s">
        <v>843</v>
      </c>
      <c r="I47" s="876"/>
      <c r="J47" s="876"/>
      <c r="K47" s="877"/>
      <c r="S47" s="560"/>
    </row>
    <row r="48" spans="1:19">
      <c r="B48" t="s">
        <v>817</v>
      </c>
      <c r="D48" s="560">
        <v>1.97</v>
      </c>
      <c r="G48" s="337">
        <f>C16*D48*0.7</f>
        <v>0</v>
      </c>
      <c r="S48" s="560"/>
    </row>
    <row r="49" spans="2:19">
      <c r="B49" t="s">
        <v>818</v>
      </c>
      <c r="D49" s="560">
        <v>5.53</v>
      </c>
      <c r="G49" s="337">
        <f>C16*D49*0.3</f>
        <v>0</v>
      </c>
      <c r="O49" s="560">
        <f>232100</f>
        <v>232100</v>
      </c>
      <c r="S49" s="560"/>
    </row>
    <row r="50" spans="2:19">
      <c r="B50" t="s">
        <v>819</v>
      </c>
      <c r="D50" s="560">
        <v>0.31</v>
      </c>
      <c r="G50" s="337">
        <f>C16*D50*0.7</f>
        <v>0</v>
      </c>
      <c r="O50" s="560">
        <f>13068</f>
        <v>13068</v>
      </c>
      <c r="S50" s="560"/>
    </row>
    <row r="51" spans="2:19">
      <c r="B51" s="564" t="s">
        <v>830</v>
      </c>
      <c r="C51" s="565"/>
      <c r="D51" s="566"/>
      <c r="E51" s="565"/>
      <c r="F51" s="565"/>
      <c r="G51" s="567">
        <f>SUM(G48:G50)</f>
        <v>0</v>
      </c>
      <c r="J51" s="864">
        <f>IF($H$4=0,0,G51*((1+$C$5)^((YEAR($H$4)-YEAR($C$4))+((MONTH($H$4)-MONTH($C$4))/12))))</f>
        <v>0</v>
      </c>
      <c r="K51" s="865"/>
      <c r="M51" t="s">
        <v>1002</v>
      </c>
      <c r="S51" s="560"/>
    </row>
    <row r="52" spans="2:19" ht="6.75" customHeight="1">
      <c r="S52" s="560"/>
    </row>
    <row r="53" spans="2:19">
      <c r="B53" t="s">
        <v>832</v>
      </c>
      <c r="D53" s="560">
        <v>0.31</v>
      </c>
      <c r="G53" s="337">
        <f>C16*D53*0.7</f>
        <v>0</v>
      </c>
      <c r="O53" s="560">
        <f>13068</f>
        <v>13068</v>
      </c>
      <c r="S53" s="560"/>
    </row>
    <row r="54" spans="2:19">
      <c r="B54" t="s">
        <v>831</v>
      </c>
      <c r="D54" s="560">
        <v>0.52</v>
      </c>
      <c r="G54" s="337">
        <f>C16*D32*0.3</f>
        <v>0</v>
      </c>
      <c r="O54" s="560">
        <f>21730</f>
        <v>21730</v>
      </c>
      <c r="S54" s="560"/>
    </row>
    <row r="55" spans="2:19">
      <c r="B55" t="s">
        <v>833</v>
      </c>
      <c r="G55" s="337"/>
      <c r="O55" s="560"/>
      <c r="S55" s="560"/>
    </row>
    <row r="56" spans="2:19">
      <c r="B56" s="564" t="s">
        <v>834</v>
      </c>
      <c r="C56" s="565"/>
      <c r="D56" s="565"/>
      <c r="E56" s="565"/>
      <c r="F56" s="565"/>
      <c r="G56" s="567">
        <f>SUM(G53:G55)</f>
        <v>0</v>
      </c>
      <c r="J56" s="864">
        <f>IF($H$4=0,0,G56*((1+$C$5)^((YEAR($H$4)-YEAR($C$4))+((MONTH($H$4)-MONTH($C$4))/12))))</f>
        <v>0</v>
      </c>
      <c r="K56" s="865"/>
      <c r="M56" t="s">
        <v>1001</v>
      </c>
      <c r="S56" s="560"/>
    </row>
    <row r="57" spans="2:19" ht="6.75" customHeight="1">
      <c r="B57" s="561"/>
      <c r="C57" s="561"/>
      <c r="D57" s="561"/>
      <c r="E57" s="561"/>
      <c r="F57" s="561"/>
      <c r="G57" s="562"/>
      <c r="S57" s="560"/>
    </row>
    <row r="58" spans="2:19">
      <c r="B58" t="s">
        <v>820</v>
      </c>
      <c r="D58" s="560">
        <v>3.77</v>
      </c>
      <c r="E58" s="563" t="s">
        <v>836</v>
      </c>
      <c r="G58" s="337">
        <f>C16*D58*0.3</f>
        <v>0</v>
      </c>
      <c r="O58" s="560">
        <f>158100</f>
        <v>158100</v>
      </c>
      <c r="S58" s="560"/>
    </row>
    <row r="59" spans="2:19">
      <c r="B59" t="s">
        <v>821</v>
      </c>
      <c r="D59" s="560">
        <v>622.55999999999995</v>
      </c>
      <c r="E59" t="s">
        <v>835</v>
      </c>
      <c r="F59" s="568">
        <f>ROUND(P59*$D$16,0)</f>
        <v>0</v>
      </c>
      <c r="G59" s="337">
        <f>D59*F59</f>
        <v>0</v>
      </c>
      <c r="P59">
        <v>15</v>
      </c>
      <c r="S59" s="560"/>
    </row>
    <row r="60" spans="2:19">
      <c r="B60" t="s">
        <v>822</v>
      </c>
      <c r="D60" s="560">
        <v>830.08</v>
      </c>
      <c r="E60" t="s">
        <v>835</v>
      </c>
      <c r="F60" s="568">
        <f t="shared" ref="F60:F63" si="3">ROUND(P60*$D$16,0)</f>
        <v>0</v>
      </c>
      <c r="G60" s="337">
        <f t="shared" ref="G60:G63" si="4">D60*F60</f>
        <v>0</v>
      </c>
      <c r="P60">
        <v>5</v>
      </c>
      <c r="S60" s="560"/>
    </row>
    <row r="61" spans="2:19">
      <c r="B61" t="s">
        <v>823</v>
      </c>
      <c r="D61" s="560">
        <v>311.27999999999997</v>
      </c>
      <c r="E61" t="s">
        <v>835</v>
      </c>
      <c r="F61" s="568">
        <f t="shared" si="3"/>
        <v>0</v>
      </c>
      <c r="G61" s="337">
        <f t="shared" si="4"/>
        <v>0</v>
      </c>
      <c r="P61">
        <v>10</v>
      </c>
      <c r="S61" s="560"/>
    </row>
    <row r="62" spans="2:19">
      <c r="B62" t="s">
        <v>824</v>
      </c>
      <c r="D62" s="560">
        <v>67.44</v>
      </c>
      <c r="E62" t="s">
        <v>835</v>
      </c>
      <c r="F62" s="568">
        <f t="shared" si="3"/>
        <v>0</v>
      </c>
      <c r="G62" s="337">
        <f t="shared" si="4"/>
        <v>0</v>
      </c>
      <c r="P62">
        <v>335</v>
      </c>
      <c r="S62" s="560"/>
    </row>
    <row r="63" spans="2:19">
      <c r="B63" s="148" t="s">
        <v>837</v>
      </c>
      <c r="D63" s="560">
        <v>12.45</v>
      </c>
      <c r="E63" t="s">
        <v>835</v>
      </c>
      <c r="F63" s="568">
        <f t="shared" si="3"/>
        <v>0</v>
      </c>
      <c r="G63" s="337">
        <f t="shared" si="4"/>
        <v>0</v>
      </c>
      <c r="P63">
        <v>300</v>
      </c>
      <c r="S63" s="560"/>
    </row>
    <row r="64" spans="2:19">
      <c r="B64" s="564" t="s">
        <v>839</v>
      </c>
      <c r="C64" s="565"/>
      <c r="D64" s="565"/>
      <c r="E64" s="565"/>
      <c r="F64" s="565"/>
      <c r="G64" s="567">
        <f>SUM(G58:G63)</f>
        <v>0</v>
      </c>
      <c r="J64" s="864">
        <f>IF($H$4=0,0,G64*((1+$C$5)^((YEAR($H$4)-YEAR($C$4))+((MONTH($H$4)-MONTH($C$4))/12))))</f>
        <v>0</v>
      </c>
      <c r="K64" s="865"/>
      <c r="M64" t="s">
        <v>1003</v>
      </c>
      <c r="S64" s="560"/>
    </row>
    <row r="65" spans="1:19">
      <c r="S65" s="560"/>
    </row>
    <row r="66" spans="1:19">
      <c r="A66" s="576" t="s">
        <v>846</v>
      </c>
      <c r="B66" s="577"/>
      <c r="C66" s="577"/>
      <c r="D66" s="577"/>
      <c r="E66" s="577"/>
      <c r="F66" s="577"/>
      <c r="G66" s="578">
        <f>G64+G56+G51</f>
        <v>0</v>
      </c>
      <c r="H66" s="577"/>
      <c r="I66" s="577"/>
      <c r="J66" s="860">
        <f>J64+J56+J51</f>
        <v>0</v>
      </c>
      <c r="K66" s="866"/>
      <c r="S66" s="560"/>
    </row>
    <row r="67" spans="1:19" ht="6" customHeight="1">
      <c r="S67" s="560"/>
    </row>
    <row r="68" spans="1:19">
      <c r="A68" s="861" t="s">
        <v>847</v>
      </c>
      <c r="B68" s="862"/>
      <c r="C68" s="862"/>
      <c r="D68" s="862"/>
      <c r="E68" s="862"/>
      <c r="F68" s="862"/>
      <c r="G68" s="862"/>
      <c r="H68" s="862"/>
      <c r="I68" s="862"/>
      <c r="J68" s="862"/>
      <c r="K68" s="863"/>
      <c r="S68" s="560"/>
    </row>
    <row r="69" spans="1:19">
      <c r="B69" s="826" t="s">
        <v>259</v>
      </c>
      <c r="C69" s="826"/>
      <c r="D69" t="s">
        <v>829</v>
      </c>
      <c r="G69" t="s">
        <v>826</v>
      </c>
      <c r="S69" s="560"/>
    </row>
    <row r="70" spans="1:19">
      <c r="B70" t="s">
        <v>833</v>
      </c>
      <c r="D70" s="560">
        <v>0.33</v>
      </c>
      <c r="G70" s="337">
        <f>$C$17*D70</f>
        <v>0</v>
      </c>
      <c r="O70">
        <v>14000</v>
      </c>
      <c r="S70" s="560"/>
    </row>
    <row r="71" spans="1:19">
      <c r="B71" t="s">
        <v>848</v>
      </c>
      <c r="D71" s="560">
        <v>0.28999999999999998</v>
      </c>
      <c r="G71" s="337">
        <f t="shared" ref="G71:G73" si="5">$C$17*D71</f>
        <v>0</v>
      </c>
      <c r="O71">
        <v>12000</v>
      </c>
      <c r="S71" s="560"/>
    </row>
    <row r="72" spans="1:19">
      <c r="B72" s="271" t="s">
        <v>849</v>
      </c>
      <c r="D72" s="271"/>
      <c r="G72" s="337">
        <f t="shared" si="5"/>
        <v>0</v>
      </c>
      <c r="M72" s="617"/>
      <c r="S72" s="560"/>
    </row>
    <row r="73" spans="1:19">
      <c r="B73" s="271" t="s">
        <v>849</v>
      </c>
      <c r="D73" s="271"/>
      <c r="G73" s="337">
        <f t="shared" si="5"/>
        <v>0</v>
      </c>
      <c r="M73" s="617"/>
      <c r="S73" s="560"/>
    </row>
    <row r="74" spans="1:19">
      <c r="A74" s="572" t="s">
        <v>850</v>
      </c>
      <c r="B74" s="573"/>
      <c r="C74" s="573"/>
      <c r="D74" s="573"/>
      <c r="E74" s="573"/>
      <c r="F74" s="573"/>
      <c r="G74" s="575">
        <f>SUM(G70:G73)</f>
        <v>0</v>
      </c>
      <c r="H74" s="573"/>
      <c r="I74" s="573"/>
      <c r="J74" s="860">
        <f>IF($H$4=0,0,G74*((1+$C$5)^((YEAR($H$4)-YEAR($C$4))+((MONTH($H$4)-MONTH($C$4))/12))))</f>
        <v>0</v>
      </c>
      <c r="K74" s="859"/>
      <c r="M74" t="s">
        <v>1004</v>
      </c>
      <c r="S74" s="560"/>
    </row>
    <row r="75" spans="1:19" ht="15" thickBot="1">
      <c r="S75" s="560"/>
    </row>
    <row r="76" spans="1:19" ht="15" thickBot="1">
      <c r="A76" s="867" t="s">
        <v>852</v>
      </c>
      <c r="B76" s="868"/>
      <c r="C76" s="868"/>
      <c r="D76" s="868"/>
      <c r="E76" s="868"/>
      <c r="F76" s="868"/>
      <c r="G76" s="868"/>
      <c r="H76" s="868"/>
      <c r="I76" s="868"/>
      <c r="J76" s="868"/>
      <c r="K76" s="869"/>
      <c r="S76" s="560"/>
    </row>
    <row r="77" spans="1:19">
      <c r="A77" s="583" t="s">
        <v>853</v>
      </c>
      <c r="B77" s="584"/>
      <c r="C77" s="584"/>
      <c r="D77" s="584"/>
      <c r="E77" s="584"/>
      <c r="F77" s="584"/>
      <c r="G77" s="584"/>
      <c r="H77" s="584"/>
      <c r="I77" s="584"/>
      <c r="J77" s="584"/>
      <c r="K77" s="585"/>
      <c r="S77" s="560"/>
    </row>
    <row r="78" spans="1:19">
      <c r="C78" t="s">
        <v>621</v>
      </c>
      <c r="D78" t="s">
        <v>583</v>
      </c>
      <c r="E78" t="s">
        <v>855</v>
      </c>
      <c r="G78" t="s">
        <v>826</v>
      </c>
      <c r="S78" s="560"/>
    </row>
    <row r="79" spans="1:19">
      <c r="B79" t="s">
        <v>854</v>
      </c>
      <c r="C79" s="548">
        <f>((Assumptions!P51*8.75)+((Assumptions!P51/10)*19))*1.25</f>
        <v>0</v>
      </c>
      <c r="D79">
        <v>10.38</v>
      </c>
      <c r="E79" s="563" t="s">
        <v>856</v>
      </c>
      <c r="G79" s="337">
        <f>D79*C79</f>
        <v>0</v>
      </c>
      <c r="S79" s="560"/>
    </row>
    <row r="80" spans="1:19">
      <c r="B80" t="s">
        <v>979</v>
      </c>
      <c r="C80" s="548"/>
      <c r="D80">
        <v>12.45</v>
      </c>
      <c r="E80" s="563" t="s">
        <v>836</v>
      </c>
      <c r="G80" s="337">
        <f>D80*C80</f>
        <v>0</v>
      </c>
      <c r="S80" s="560"/>
    </row>
    <row r="81" spans="1:19">
      <c r="B81" t="s">
        <v>857</v>
      </c>
      <c r="C81" s="548">
        <f>Assumptions!P51*VLOOKUP(Tables!E42,Tables!G35:K39,2)</f>
        <v>0</v>
      </c>
      <c r="D81">
        <v>10.38</v>
      </c>
      <c r="E81" s="563" t="s">
        <v>836</v>
      </c>
      <c r="G81" s="337">
        <f>D81*C81</f>
        <v>0</v>
      </c>
      <c r="S81" s="560"/>
    </row>
    <row r="82" spans="1:19">
      <c r="A82" s="572" t="s">
        <v>858</v>
      </c>
      <c r="B82" s="573"/>
      <c r="C82" s="573"/>
      <c r="D82" s="573"/>
      <c r="E82" s="573"/>
      <c r="F82" s="573"/>
      <c r="G82" s="575">
        <f>SUM(G79:G81)</f>
        <v>0</v>
      </c>
      <c r="H82" s="573"/>
      <c r="I82" s="573"/>
      <c r="J82" s="860">
        <f>IF($H$4=0,0,G82*((1+$C$5)^((YEAR($H$4)-YEAR($C$4))+((MONTH($H$4)-MONTH($C$4))/12))))</f>
        <v>0</v>
      </c>
      <c r="K82" s="859"/>
      <c r="S82" s="560"/>
    </row>
    <row r="83" spans="1:19" ht="7.5" customHeight="1">
      <c r="S83" s="560"/>
    </row>
    <row r="84" spans="1:19">
      <c r="A84" s="861" t="s">
        <v>859</v>
      </c>
      <c r="B84" s="862"/>
      <c r="C84" s="862"/>
      <c r="D84" s="862"/>
      <c r="E84" s="862"/>
      <c r="F84" s="862"/>
      <c r="G84" s="862"/>
      <c r="H84" s="862"/>
      <c r="I84" s="862"/>
      <c r="J84" s="862"/>
      <c r="K84" s="863"/>
      <c r="S84" s="560"/>
    </row>
    <row r="85" spans="1:19">
      <c r="B85" t="s">
        <v>860</v>
      </c>
      <c r="C85" s="587">
        <f>F85*$C$16</f>
        <v>0</v>
      </c>
      <c r="D85" s="560">
        <v>12.45</v>
      </c>
      <c r="E85" s="563" t="s">
        <v>836</v>
      </c>
      <c r="F85" s="586">
        <f>1-F86</f>
        <v>0.5</v>
      </c>
      <c r="G85" s="337">
        <f>D85*C85</f>
        <v>0</v>
      </c>
      <c r="M85" s="617"/>
      <c r="S85" s="560"/>
    </row>
    <row r="86" spans="1:19">
      <c r="B86" t="s">
        <v>861</v>
      </c>
      <c r="C86" s="587">
        <f>F86*$C$16</f>
        <v>0</v>
      </c>
      <c r="D86" s="560">
        <v>7.26</v>
      </c>
      <c r="E86" s="563" t="s">
        <v>836</v>
      </c>
      <c r="F86" s="588">
        <v>0.5</v>
      </c>
      <c r="G86" s="337">
        <f>D86*C86</f>
        <v>0</v>
      </c>
      <c r="M86" s="617"/>
      <c r="S86" s="560"/>
    </row>
    <row r="87" spans="1:19">
      <c r="B87" t="s">
        <v>991</v>
      </c>
      <c r="C87" s="587">
        <f>C86*F87</f>
        <v>0</v>
      </c>
      <c r="D87" s="560">
        <v>7.26</v>
      </c>
      <c r="E87" s="563" t="s">
        <v>836</v>
      </c>
      <c r="F87" s="586">
        <v>0.5</v>
      </c>
      <c r="G87" s="337">
        <f>D87*C87</f>
        <v>0</v>
      </c>
      <c r="M87" s="678"/>
      <c r="S87" s="560"/>
    </row>
    <row r="88" spans="1:19">
      <c r="A88" s="572" t="s">
        <v>862</v>
      </c>
      <c r="B88" s="573"/>
      <c r="C88" s="573"/>
      <c r="D88" s="573"/>
      <c r="E88" s="573"/>
      <c r="F88" s="573"/>
      <c r="G88" s="575">
        <f>SUM(G85:G87)</f>
        <v>0</v>
      </c>
      <c r="H88" s="573"/>
      <c r="I88" s="573"/>
      <c r="J88" s="860">
        <f>IF($H$4=0,0,G88*((1+$C$5)^((YEAR($H$4)-YEAR($C$4))+((MONTH($H$4)-MONTH($C$4))/12))))</f>
        <v>0</v>
      </c>
      <c r="K88" s="859"/>
      <c r="S88" s="560"/>
    </row>
    <row r="89" spans="1:19" ht="9" customHeight="1">
      <c r="S89" s="560"/>
    </row>
    <row r="90" spans="1:19">
      <c r="A90" s="861" t="s">
        <v>864</v>
      </c>
      <c r="B90" s="862"/>
      <c r="C90" s="862"/>
      <c r="D90" s="862"/>
      <c r="E90" s="862"/>
      <c r="F90" s="862"/>
      <c r="G90" s="862"/>
      <c r="H90" s="862"/>
      <c r="I90" s="862"/>
      <c r="J90" s="862"/>
      <c r="K90" s="863"/>
      <c r="S90" s="560"/>
    </row>
    <row r="91" spans="1:19">
      <c r="B91" t="s">
        <v>867</v>
      </c>
      <c r="S91" s="560"/>
    </row>
    <row r="92" spans="1:19">
      <c r="B92" s="589" t="s">
        <v>868</v>
      </c>
      <c r="C92" s="272" t="str">
        <f>IF(Assumptions!P54=0,"",Assumptions!P52/Assumptions!P54)</f>
        <v/>
      </c>
      <c r="S92" s="560"/>
    </row>
    <row r="93" spans="1:19">
      <c r="B93" s="589" t="s">
        <v>869</v>
      </c>
      <c r="C93" s="272" t="str">
        <f>IF(Assumptions!M54=0,"",Assumptions!P52/Assumptions!M54)</f>
        <v/>
      </c>
      <c r="S93" s="560"/>
    </row>
    <row r="94" spans="1:19">
      <c r="D94" s="591" t="s">
        <v>872</v>
      </c>
      <c r="G94" s="591" t="s">
        <v>875</v>
      </c>
      <c r="S94" s="560"/>
    </row>
    <row r="95" spans="1:19">
      <c r="B95" s="590" t="s">
        <v>871</v>
      </c>
      <c r="C95">
        <f>IF(C93&lt;0.05,0.5*Assumptions!M54,IF('Site Construction'!C93&gt;0.1,1.5*Assumptions!M54,Assumptions!M54))</f>
        <v>0</v>
      </c>
      <c r="D95">
        <f>IF(C92&lt;0.05,24, IF(C92&gt;0.1,60,48))</f>
        <v>60</v>
      </c>
      <c r="E95" t="s">
        <v>873</v>
      </c>
      <c r="G95">
        <f>C95*(D95/12)</f>
        <v>0</v>
      </c>
      <c r="S95" s="560"/>
    </row>
    <row r="96" spans="1:19">
      <c r="B96" s="589" t="s">
        <v>870</v>
      </c>
      <c r="C96">
        <f>IF(C92&lt;0.05,0.5*Assumptions!P54,IF('Site Construction'!C92&gt;0.1,1.5*Assumptions!P54,Assumptions!P54))</f>
        <v>0</v>
      </c>
      <c r="D96">
        <f>IF(C93&lt;0.05,24, IF(C93&gt;0.1,60,48))</f>
        <v>60</v>
      </c>
      <c r="E96" t="s">
        <v>874</v>
      </c>
      <c r="G96">
        <f>C96*(D96/12)</f>
        <v>0</v>
      </c>
      <c r="S96" s="560"/>
    </row>
    <row r="97" spans="2:19">
      <c r="S97" s="560"/>
    </row>
    <row r="98" spans="2:19">
      <c r="B98" s="572" t="s">
        <v>876</v>
      </c>
      <c r="C98" s="573"/>
      <c r="D98" s="573"/>
      <c r="E98" s="573"/>
      <c r="F98" s="573"/>
      <c r="G98" s="574"/>
      <c r="S98" s="560"/>
    </row>
    <row r="99" spans="2:19">
      <c r="B99" s="589" t="s">
        <v>881</v>
      </c>
      <c r="C99">
        <f>$C$95+$C$96</f>
        <v>0</v>
      </c>
      <c r="D99" s="595">
        <v>9.34</v>
      </c>
      <c r="E99" s="563" t="s">
        <v>856</v>
      </c>
      <c r="G99" s="337">
        <f>D99*C99</f>
        <v>0</v>
      </c>
      <c r="S99" s="560"/>
    </row>
    <row r="100" spans="2:19">
      <c r="B100" s="589" t="s">
        <v>882</v>
      </c>
      <c r="C100">
        <f>$C$95+$C$96</f>
        <v>0</v>
      </c>
      <c r="D100" s="595">
        <v>49.8</v>
      </c>
      <c r="E100" s="563" t="s">
        <v>856</v>
      </c>
      <c r="G100" s="337">
        <f t="shared" ref="G100:G108" si="6">D100*C100</f>
        <v>0</v>
      </c>
      <c r="S100" s="560"/>
    </row>
    <row r="101" spans="2:19">
      <c r="B101" s="589" t="s">
        <v>883</v>
      </c>
      <c r="C101">
        <f>$C$95+$C$96</f>
        <v>0</v>
      </c>
      <c r="D101" s="595">
        <v>15.56</v>
      </c>
      <c r="E101" s="563" t="s">
        <v>856</v>
      </c>
      <c r="G101" s="337">
        <f t="shared" si="6"/>
        <v>0</v>
      </c>
      <c r="S101" s="560"/>
    </row>
    <row r="102" spans="2:19">
      <c r="B102" s="589" t="s">
        <v>884</v>
      </c>
      <c r="C102">
        <f>$C$95+$C$96</f>
        <v>0</v>
      </c>
      <c r="D102" s="595">
        <v>86.12</v>
      </c>
      <c r="E102" s="563" t="s">
        <v>856</v>
      </c>
      <c r="G102" s="337">
        <f t="shared" si="6"/>
        <v>0</v>
      </c>
      <c r="S102" s="560"/>
    </row>
    <row r="103" spans="2:19">
      <c r="B103" s="589" t="s">
        <v>885</v>
      </c>
      <c r="C103">
        <f>$C$95+$C$96</f>
        <v>0</v>
      </c>
      <c r="D103" s="595">
        <v>12.45</v>
      </c>
      <c r="E103" s="563" t="s">
        <v>856</v>
      </c>
      <c r="G103" s="337">
        <f t="shared" si="6"/>
        <v>0</v>
      </c>
      <c r="S103" s="560"/>
    </row>
    <row r="104" spans="2:19">
      <c r="B104" s="589" t="s">
        <v>886</v>
      </c>
      <c r="C104">
        <f>G95+G96</f>
        <v>0</v>
      </c>
      <c r="D104" s="595">
        <v>41.5</v>
      </c>
      <c r="E104" s="563" t="s">
        <v>836</v>
      </c>
      <c r="G104" s="337">
        <f t="shared" si="6"/>
        <v>0</v>
      </c>
      <c r="S104" s="560"/>
    </row>
    <row r="105" spans="2:19">
      <c r="B105" s="589" t="s">
        <v>887</v>
      </c>
      <c r="C105">
        <f>$C$95+$C$96</f>
        <v>0</v>
      </c>
      <c r="D105" s="595">
        <v>129.69999999999999</v>
      </c>
      <c r="E105" t="s">
        <v>835</v>
      </c>
      <c r="G105" s="337">
        <f t="shared" si="6"/>
        <v>0</v>
      </c>
      <c r="S105" s="560"/>
    </row>
    <row r="106" spans="2:19">
      <c r="B106" s="589" t="s">
        <v>877</v>
      </c>
      <c r="C106" s="162"/>
      <c r="D106" s="595">
        <v>129.69999999999999</v>
      </c>
      <c r="E106" t="s">
        <v>835</v>
      </c>
      <c r="G106" s="337">
        <f t="shared" si="6"/>
        <v>0</v>
      </c>
      <c r="M106" s="617"/>
      <c r="S106" s="560"/>
    </row>
    <row r="107" spans="2:19">
      <c r="B107" s="589" t="s">
        <v>878</v>
      </c>
      <c r="C107" s="162"/>
      <c r="D107" s="595">
        <v>933.84</v>
      </c>
      <c r="E107" t="s">
        <v>835</v>
      </c>
      <c r="G107" s="337">
        <f t="shared" si="6"/>
        <v>0</v>
      </c>
      <c r="M107" s="617"/>
      <c r="S107" s="560"/>
    </row>
    <row r="108" spans="2:19">
      <c r="B108" s="589" t="s">
        <v>879</v>
      </c>
      <c r="C108" s="592"/>
      <c r="D108" s="595">
        <v>14.53</v>
      </c>
      <c r="E108" t="s">
        <v>835</v>
      </c>
      <c r="G108" s="337">
        <f t="shared" si="6"/>
        <v>0</v>
      </c>
      <c r="M108" s="617"/>
      <c r="S108" s="560"/>
    </row>
    <row r="109" spans="2:19">
      <c r="B109" s="594" t="s">
        <v>880</v>
      </c>
      <c r="C109" s="565"/>
      <c r="D109" s="565"/>
      <c r="E109" s="565"/>
      <c r="F109" s="565"/>
      <c r="G109" s="567">
        <f>SUM(G99:G108)</f>
        <v>0</v>
      </c>
      <c r="H109" s="546"/>
      <c r="I109" s="546"/>
      <c r="J109" s="864">
        <f>IF($H$4=0,0,G109*((1+$C$5)^((YEAR($H$4)-YEAR($C$4))+((MONTH($H$4)-MONTH($C$4))/12))))</f>
        <v>0</v>
      </c>
      <c r="K109" s="865"/>
      <c r="S109" s="560"/>
    </row>
    <row r="110" spans="2:19" ht="8.25" customHeight="1">
      <c r="S110" s="560"/>
    </row>
    <row r="111" spans="2:19">
      <c r="B111" s="593" t="s">
        <v>888</v>
      </c>
      <c r="C111" s="573"/>
      <c r="D111" s="573"/>
      <c r="E111" s="573"/>
      <c r="F111" s="573"/>
      <c r="G111" s="574"/>
      <c r="S111" s="560"/>
    </row>
    <row r="112" spans="2:19">
      <c r="B112" s="589" t="s">
        <v>892</v>
      </c>
      <c r="C112" s="162"/>
      <c r="D112" s="219">
        <v>124.51</v>
      </c>
      <c r="E112" s="563" t="s">
        <v>856</v>
      </c>
      <c r="G112" s="337">
        <f t="shared" ref="G112:G117" si="7">D112*C112</f>
        <v>0</v>
      </c>
      <c r="M112" s="162"/>
      <c r="S112" s="560"/>
    </row>
    <row r="113" spans="1:19">
      <c r="B113" s="589" t="s">
        <v>893</v>
      </c>
      <c r="C113" s="162"/>
      <c r="D113" s="219">
        <v>56.03</v>
      </c>
      <c r="E113" s="563" t="s">
        <v>856</v>
      </c>
      <c r="G113" s="337">
        <f t="shared" si="7"/>
        <v>0</v>
      </c>
      <c r="M113" s="162"/>
      <c r="S113" s="560"/>
    </row>
    <row r="114" spans="1:19">
      <c r="B114" s="589" t="s">
        <v>895</v>
      </c>
      <c r="C114" s="162"/>
      <c r="D114" s="219">
        <v>207.52</v>
      </c>
      <c r="E114" s="563" t="s">
        <v>856</v>
      </c>
      <c r="G114" s="337">
        <f t="shared" si="7"/>
        <v>0</v>
      </c>
      <c r="M114" s="162"/>
      <c r="S114" s="560"/>
    </row>
    <row r="115" spans="1:19">
      <c r="B115" s="589" t="s">
        <v>894</v>
      </c>
      <c r="C115" s="162"/>
      <c r="D115" s="219">
        <v>363.16</v>
      </c>
      <c r="E115" s="563" t="s">
        <v>856</v>
      </c>
      <c r="G115" s="337">
        <f t="shared" si="7"/>
        <v>0</v>
      </c>
      <c r="M115" s="162"/>
      <c r="S115" s="560"/>
    </row>
    <row r="116" spans="1:19">
      <c r="B116" s="589"/>
      <c r="C116" s="162"/>
      <c r="D116" s="162"/>
      <c r="G116" s="337">
        <f t="shared" si="7"/>
        <v>0</v>
      </c>
      <c r="M116" s="162"/>
      <c r="S116" s="560"/>
    </row>
    <row r="117" spans="1:19">
      <c r="B117" s="589"/>
      <c r="C117" s="592"/>
      <c r="D117" s="592"/>
      <c r="G117" s="337">
        <f t="shared" si="7"/>
        <v>0</v>
      </c>
      <c r="M117" s="162"/>
      <c r="S117" s="560"/>
    </row>
    <row r="118" spans="1:19">
      <c r="B118" s="564" t="s">
        <v>896</v>
      </c>
      <c r="C118" s="565"/>
      <c r="D118" s="565"/>
      <c r="E118" s="565"/>
      <c r="F118" s="565"/>
      <c r="G118" s="567">
        <f>SUM(G112:G117)</f>
        <v>0</v>
      </c>
      <c r="J118" s="858">
        <f>IF($H$4=0,0,G118*((1+$C$5)^((YEAR($H$4)-YEAR($C$4))+((MONTH($H$4)-MONTH($C$4))/12))))</f>
        <v>0</v>
      </c>
      <c r="K118" s="859"/>
      <c r="S118" s="560"/>
    </row>
    <row r="119" spans="1:19">
      <c r="S119" s="560"/>
    </row>
    <row r="120" spans="1:19">
      <c r="A120" s="572" t="s">
        <v>897</v>
      </c>
      <c r="B120" s="573"/>
      <c r="C120" s="573"/>
      <c r="D120" s="573"/>
      <c r="E120" s="573"/>
      <c r="F120" s="573"/>
      <c r="G120" s="575">
        <f>G109+G118</f>
        <v>0</v>
      </c>
      <c r="H120" s="573"/>
      <c r="I120" s="573"/>
      <c r="J120" s="860">
        <f>J118+J109</f>
        <v>0</v>
      </c>
      <c r="K120" s="866"/>
      <c r="S120" s="560"/>
    </row>
    <row r="121" spans="1:19" ht="15" thickBot="1">
      <c r="S121" s="560"/>
    </row>
    <row r="122" spans="1:19" ht="15" thickBot="1">
      <c r="A122" s="557" t="s">
        <v>899</v>
      </c>
      <c r="B122" s="558"/>
      <c r="C122" s="558"/>
      <c r="D122" s="558"/>
      <c r="E122" s="558"/>
      <c r="F122" s="558"/>
      <c r="G122" s="558"/>
      <c r="H122" s="558"/>
      <c r="I122" s="558"/>
      <c r="J122" s="558"/>
      <c r="K122" s="559"/>
      <c r="S122" s="560"/>
    </row>
    <row r="123" spans="1:19">
      <c r="A123" s="583" t="s">
        <v>898</v>
      </c>
      <c r="B123" s="584"/>
      <c r="C123" s="584"/>
      <c r="D123" s="584"/>
      <c r="E123" s="584"/>
      <c r="F123" s="584"/>
      <c r="G123" s="584"/>
      <c r="H123" s="584"/>
      <c r="I123" s="584"/>
      <c r="J123" s="584"/>
      <c r="K123" s="585"/>
      <c r="S123" s="560"/>
    </row>
    <row r="124" spans="1:19">
      <c r="B124" t="s">
        <v>900</v>
      </c>
      <c r="C124">
        <f>INT((C13/43560*3))+1</f>
        <v>1</v>
      </c>
      <c r="D124" s="595">
        <v>3631.6</v>
      </c>
      <c r="E124" t="s">
        <v>835</v>
      </c>
      <c r="G124" s="337">
        <f t="shared" ref="G124:G128" si="8">D124*C124</f>
        <v>3631.6</v>
      </c>
      <c r="S124" s="560"/>
    </row>
    <row r="125" spans="1:19">
      <c r="B125" t="s">
        <v>859</v>
      </c>
      <c r="C125">
        <f>INT(C16/1000)+1</f>
        <v>1</v>
      </c>
      <c r="D125" s="595">
        <v>3112.8</v>
      </c>
      <c r="E125" t="s">
        <v>835</v>
      </c>
      <c r="G125" s="337">
        <f t="shared" si="8"/>
        <v>3112.8</v>
      </c>
      <c r="S125" s="560"/>
    </row>
    <row r="126" spans="1:19">
      <c r="B126" t="s">
        <v>901</v>
      </c>
      <c r="C126">
        <f>INT((C95+C96+C95+C96)/75)+4</f>
        <v>4</v>
      </c>
      <c r="D126" s="595">
        <v>3112.8</v>
      </c>
      <c r="E126" t="s">
        <v>835</v>
      </c>
      <c r="G126" s="337">
        <f t="shared" si="8"/>
        <v>12451.2</v>
      </c>
      <c r="S126" s="560"/>
    </row>
    <row r="127" spans="1:19">
      <c r="B127" t="s">
        <v>903</v>
      </c>
      <c r="C127" s="162"/>
      <c r="D127" s="615"/>
      <c r="G127" s="337">
        <f t="shared" si="8"/>
        <v>0</v>
      </c>
      <c r="M127" s="617"/>
      <c r="S127" s="560"/>
    </row>
    <row r="128" spans="1:19">
      <c r="B128" t="s">
        <v>904</v>
      </c>
      <c r="C128" s="162"/>
      <c r="D128" s="615"/>
      <c r="G128" s="337">
        <f t="shared" si="8"/>
        <v>0</v>
      </c>
      <c r="M128" s="617"/>
      <c r="S128" s="560"/>
    </row>
    <row r="129" spans="1:19">
      <c r="B129" s="572" t="s">
        <v>902</v>
      </c>
      <c r="C129" s="573"/>
      <c r="D129" s="573"/>
      <c r="E129" s="573"/>
      <c r="F129" s="573"/>
      <c r="G129" s="614">
        <f>SUM(G124:G128)</f>
        <v>19195.599999999999</v>
      </c>
      <c r="J129" s="858">
        <f>IF($H$4=0,0,G129*((1+$C$5)^((YEAR($H$4)-YEAR($C$4))+((MONTH($H$4)-MONTH($C$4))/12))))</f>
        <v>0</v>
      </c>
      <c r="K129" s="859"/>
      <c r="S129" s="560"/>
    </row>
    <row r="130" spans="1:19">
      <c r="S130" s="560"/>
    </row>
    <row r="131" spans="1:19">
      <c r="A131" s="572" t="s">
        <v>905</v>
      </c>
      <c r="B131" s="573"/>
      <c r="C131" s="573"/>
      <c r="D131" s="573"/>
      <c r="E131" s="573"/>
      <c r="F131" s="573"/>
      <c r="G131" s="573"/>
      <c r="H131" s="573"/>
      <c r="I131" s="573"/>
      <c r="J131" s="573"/>
      <c r="K131" s="574"/>
      <c r="S131" s="560"/>
    </row>
    <row r="132" spans="1:19">
      <c r="B132" t="s">
        <v>906</v>
      </c>
      <c r="C132">
        <f>((INT(C15/15000)+1)+(INT(C16/4000)+1)+(INT(C13/15000)))*3</f>
        <v>6</v>
      </c>
      <c r="D132" s="595">
        <v>1011.66</v>
      </c>
      <c r="E132" t="s">
        <v>907</v>
      </c>
      <c r="G132" s="337">
        <f t="shared" ref="G132:G137" si="9">D132*C132</f>
        <v>6069.96</v>
      </c>
      <c r="S132" s="560"/>
    </row>
    <row r="133" spans="1:19">
      <c r="B133" s="337" t="s">
        <v>908</v>
      </c>
      <c r="C133" s="587">
        <f>INT(C16/2000)+INT(C15/7500)</f>
        <v>0</v>
      </c>
      <c r="D133" s="595">
        <v>1245.1199999999999</v>
      </c>
      <c r="E133" t="s">
        <v>907</v>
      </c>
      <c r="G133" s="337">
        <f t="shared" si="9"/>
        <v>0</v>
      </c>
      <c r="S133" s="560"/>
    </row>
    <row r="134" spans="1:19">
      <c r="B134" t="s">
        <v>909</v>
      </c>
      <c r="C134">
        <f>INT((Assumptions!N33/300)/10)+1</f>
        <v>1</v>
      </c>
      <c r="D134" s="595">
        <v>1037.5999999999999</v>
      </c>
      <c r="E134" t="s">
        <v>907</v>
      </c>
      <c r="G134" s="337">
        <f t="shared" si="9"/>
        <v>1037.5999999999999</v>
      </c>
      <c r="S134" s="560"/>
    </row>
    <row r="135" spans="1:19">
      <c r="B135" t="s">
        <v>910</v>
      </c>
      <c r="C135" s="162"/>
      <c r="D135" s="162"/>
      <c r="G135" s="337">
        <f t="shared" si="9"/>
        <v>0</v>
      </c>
      <c r="M135" s="162"/>
      <c r="S135" s="560"/>
    </row>
    <row r="136" spans="1:19">
      <c r="B136" t="s">
        <v>911</v>
      </c>
      <c r="C136" s="162"/>
      <c r="D136" s="162"/>
      <c r="G136" s="337">
        <f t="shared" si="9"/>
        <v>0</v>
      </c>
      <c r="M136" s="162"/>
      <c r="S136" s="560"/>
    </row>
    <row r="137" spans="1:19">
      <c r="B137" t="s">
        <v>912</v>
      </c>
      <c r="C137" s="592"/>
      <c r="D137" s="592"/>
      <c r="G137" s="337">
        <f t="shared" si="9"/>
        <v>0</v>
      </c>
      <c r="M137" s="162"/>
      <c r="S137" s="560"/>
    </row>
    <row r="138" spans="1:19">
      <c r="B138" s="572" t="s">
        <v>913</v>
      </c>
      <c r="C138" s="573"/>
      <c r="D138" s="573"/>
      <c r="E138" s="573"/>
      <c r="F138" s="573"/>
      <c r="G138" s="614">
        <f>SUM(G132:G137)</f>
        <v>7107.5599999999995</v>
      </c>
      <c r="J138" s="858">
        <f>IF($H$4=0,0,G138*((1+$C$5)^((YEAR($H$4)-YEAR($C$4))+((MONTH($H$4)-MONTH($C$4))/12))))</f>
        <v>0</v>
      </c>
      <c r="K138" s="859"/>
      <c r="S138" s="560"/>
    </row>
  </sheetData>
  <sheetProtection formatCells="0" formatColumns="0" formatRows="0"/>
  <mergeCells count="37">
    <mergeCell ref="J88:K88"/>
    <mergeCell ref="J109:K109"/>
    <mergeCell ref="B24:C24"/>
    <mergeCell ref="A23:K23"/>
    <mergeCell ref="B47:C47"/>
    <mergeCell ref="H47:K47"/>
    <mergeCell ref="J29:K29"/>
    <mergeCell ref="J34:K34"/>
    <mergeCell ref="J42:K42"/>
    <mergeCell ref="A3:B3"/>
    <mergeCell ref="H4:K4"/>
    <mergeCell ref="E4:G4"/>
    <mergeCell ref="G13:I13"/>
    <mergeCell ref="A22:K22"/>
    <mergeCell ref="A4:B4"/>
    <mergeCell ref="A5:B5"/>
    <mergeCell ref="E1:G1"/>
    <mergeCell ref="H1:K1"/>
    <mergeCell ref="E2:G2"/>
    <mergeCell ref="H2:K2"/>
    <mergeCell ref="A2:C2"/>
    <mergeCell ref="J129:K129"/>
    <mergeCell ref="J138:K138"/>
    <mergeCell ref="J44:K44"/>
    <mergeCell ref="A90:K90"/>
    <mergeCell ref="J74:K74"/>
    <mergeCell ref="J51:K51"/>
    <mergeCell ref="J56:K56"/>
    <mergeCell ref="J64:K64"/>
    <mergeCell ref="J66:K66"/>
    <mergeCell ref="A76:K76"/>
    <mergeCell ref="A68:K68"/>
    <mergeCell ref="B69:C69"/>
    <mergeCell ref="J118:K118"/>
    <mergeCell ref="J120:K120"/>
    <mergeCell ref="J82:K82"/>
    <mergeCell ref="A84:K84"/>
  </mergeCells>
  <pageMargins left="0.7" right="0.7" top="0.75" bottom="0.75" header="0.3" footer="0.3"/>
  <pageSetup scale="70" orientation="portrait" r:id="rId1"/>
  <rowBreaks count="2" manualBreakCount="2">
    <brk id="67" max="10" man="1"/>
    <brk id="12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221" r:id="rId4" name="Drop Down 5">
              <controlPr defaultSize="0" autoLine="0" autoPict="0">
                <anchor moveWithCells="1">
                  <from>
                    <xdr:col>6</xdr:col>
                    <xdr:colOff>0</xdr:colOff>
                    <xdr:row>12</xdr:row>
                    <xdr:rowOff>0</xdr:rowOff>
                  </from>
                  <to>
                    <xdr:col>9</xdr:col>
                    <xdr:colOff>0</xdr:colOff>
                    <xdr:row>13</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AH146"/>
  <sheetViews>
    <sheetView zoomScale="85" zoomScaleNormal="85" zoomScaleSheetLayoutView="85" workbookViewId="0">
      <selection activeCell="M55" sqref="M55:N55"/>
    </sheetView>
  </sheetViews>
  <sheetFormatPr defaultRowHeight="14.5"/>
  <cols>
    <col min="1" max="1" width="5.453125" customWidth="1"/>
    <col min="2" max="2" width="17.54296875" customWidth="1"/>
    <col min="3" max="3" width="18.1796875" customWidth="1"/>
    <col min="4" max="4" width="3.26953125" customWidth="1"/>
    <col min="6" max="6" width="14" customWidth="1"/>
    <col min="7" max="7" width="5.54296875" customWidth="1"/>
    <col min="9" max="9" width="11.81640625" customWidth="1"/>
    <col min="10" max="10" width="7.453125" customWidth="1"/>
    <col min="11" max="11" width="10.81640625" customWidth="1"/>
    <col min="12" max="12" width="13.81640625" customWidth="1"/>
    <col min="13" max="13" width="3.1796875" customWidth="1"/>
    <col min="14" max="14" width="21.26953125" customWidth="1"/>
    <col min="15" max="15" width="3.1796875" customWidth="1"/>
    <col min="16" max="16" width="4.7265625" customWidth="1"/>
    <col min="17" max="17" width="53.7265625" customWidth="1"/>
    <col min="18" max="19" width="11.7265625" customWidth="1"/>
    <col min="20" max="20" width="16" customWidth="1"/>
    <col min="21" max="23" width="16.54296875" customWidth="1"/>
    <col min="24" max="24" width="11.7265625" customWidth="1"/>
    <col min="25" max="25" width="14.453125" customWidth="1"/>
    <col min="26" max="26" width="13.81640625" customWidth="1"/>
    <col min="27" max="27" width="19" customWidth="1"/>
    <col min="28" max="28" width="17.81640625" customWidth="1"/>
    <col min="29" max="30" width="9.1796875" customWidth="1"/>
    <col min="31" max="31" width="24" customWidth="1"/>
  </cols>
  <sheetData>
    <row r="1" spans="1:17" ht="18.5">
      <c r="A1" s="157" t="s">
        <v>967</v>
      </c>
      <c r="E1" s="189" t="s">
        <v>332</v>
      </c>
      <c r="G1" s="871">
        <f>Assumptions!E7</f>
        <v>0</v>
      </c>
      <c r="H1" s="871"/>
      <c r="I1" s="871"/>
      <c r="J1" s="871"/>
      <c r="K1" s="871"/>
    </row>
    <row r="2" spans="1:17" ht="15.5">
      <c r="A2" s="647" t="s">
        <v>166</v>
      </c>
      <c r="E2" s="825" t="s">
        <v>188</v>
      </c>
      <c r="F2" s="825"/>
      <c r="G2" s="871">
        <f>Assumptions!E10</f>
        <v>0</v>
      </c>
      <c r="H2" s="871"/>
      <c r="I2" s="871"/>
      <c r="J2" s="871"/>
      <c r="K2" s="871"/>
    </row>
    <row r="3" spans="1:17">
      <c r="A3" s="189" t="s">
        <v>256</v>
      </c>
    </row>
    <row r="4" spans="1:17">
      <c r="A4" s="189" t="s">
        <v>968</v>
      </c>
      <c r="C4" s="648">
        <f>Assumptions!E9</f>
        <v>0</v>
      </c>
      <c r="E4" s="825" t="s">
        <v>970</v>
      </c>
      <c r="F4" s="825"/>
      <c r="G4" s="825"/>
      <c r="H4" s="888">
        <f>IF(Assumptions!G38="",Assumptions!G39,Assumptions!G38)</f>
        <v>0</v>
      </c>
      <c r="I4" s="888"/>
    </row>
    <row r="5" spans="1:17">
      <c r="A5" s="189" t="s">
        <v>969</v>
      </c>
      <c r="C5" s="175">
        <f>Assumptions!G42</f>
        <v>0</v>
      </c>
    </row>
    <row r="7" spans="1:17" ht="15" thickBot="1"/>
    <row r="8" spans="1:17" ht="15" thickBot="1">
      <c r="A8" s="650" t="s">
        <v>971</v>
      </c>
      <c r="B8" s="651"/>
      <c r="C8" s="651"/>
      <c r="D8" s="651"/>
      <c r="E8" s="651"/>
      <c r="F8" s="651"/>
      <c r="G8" s="651"/>
      <c r="H8" s="651"/>
      <c r="I8" s="651"/>
      <c r="J8" s="651"/>
      <c r="K8" s="651"/>
      <c r="L8" s="651"/>
      <c r="M8" s="651"/>
      <c r="N8" s="652"/>
      <c r="Q8" s="649" t="s">
        <v>745</v>
      </c>
    </row>
    <row r="9" spans="1:17">
      <c r="F9" t="s">
        <v>621</v>
      </c>
      <c r="I9" t="s">
        <v>972</v>
      </c>
      <c r="L9" t="s">
        <v>583</v>
      </c>
    </row>
    <row r="10" spans="1:17">
      <c r="B10" t="s">
        <v>922</v>
      </c>
      <c r="F10" s="162"/>
      <c r="G10" t="s">
        <v>923</v>
      </c>
      <c r="I10" s="639">
        <f>12</f>
        <v>12</v>
      </c>
      <c r="J10" s="563" t="s">
        <v>973</v>
      </c>
      <c r="L10" s="658">
        <f t="shared" ref="L10:L15" si="0">F10*I10</f>
        <v>0</v>
      </c>
      <c r="Q10" s="653"/>
    </row>
    <row r="11" spans="1:17">
      <c r="B11" t="s">
        <v>924</v>
      </c>
      <c r="F11" s="162"/>
      <c r="G11" t="s">
        <v>925</v>
      </c>
      <c r="I11" s="639">
        <f>20/9</f>
        <v>2.2222222222222223</v>
      </c>
      <c r="J11" s="563" t="s">
        <v>974</v>
      </c>
      <c r="L11" s="658">
        <f t="shared" si="0"/>
        <v>0</v>
      </c>
      <c r="Q11" s="653"/>
    </row>
    <row r="12" spans="1:17">
      <c r="B12" t="s">
        <v>926</v>
      </c>
      <c r="F12" s="162"/>
      <c r="G12" t="s">
        <v>927</v>
      </c>
      <c r="I12" s="639">
        <f>1000</f>
        <v>1000</v>
      </c>
      <c r="J12" s="563" t="s">
        <v>975</v>
      </c>
      <c r="L12" s="658">
        <f t="shared" si="0"/>
        <v>0</v>
      </c>
      <c r="Q12" s="653"/>
    </row>
    <row r="13" spans="1:17">
      <c r="B13" t="s">
        <v>928</v>
      </c>
      <c r="F13" s="162"/>
      <c r="G13" t="s">
        <v>923</v>
      </c>
      <c r="I13" s="639">
        <f>50</f>
        <v>50</v>
      </c>
      <c r="J13" s="563" t="s">
        <v>973</v>
      </c>
      <c r="L13" s="658">
        <f t="shared" si="0"/>
        <v>0</v>
      </c>
      <c r="Q13" s="653"/>
    </row>
    <row r="14" spans="1:17">
      <c r="B14" s="883" t="s">
        <v>36</v>
      </c>
      <c r="C14" s="884"/>
      <c r="F14" s="162"/>
      <c r="I14" s="654"/>
      <c r="L14" s="658">
        <f t="shared" si="0"/>
        <v>0</v>
      </c>
      <c r="Q14" s="653"/>
    </row>
    <row r="15" spans="1:17">
      <c r="B15" s="883" t="s">
        <v>36</v>
      </c>
      <c r="C15" s="884"/>
      <c r="F15" s="163"/>
      <c r="I15" s="654"/>
      <c r="L15" s="658">
        <f t="shared" si="0"/>
        <v>0</v>
      </c>
      <c r="Q15" s="653"/>
    </row>
    <row r="16" spans="1:17">
      <c r="F16" s="279"/>
      <c r="I16" s="639"/>
      <c r="L16" s="658"/>
    </row>
    <row r="17" spans="1:14">
      <c r="B17" s="655" t="s">
        <v>977</v>
      </c>
      <c r="C17" s="656"/>
      <c r="D17" s="656"/>
      <c r="E17" s="656"/>
      <c r="F17" s="656"/>
      <c r="G17" s="656"/>
      <c r="H17" s="656"/>
      <c r="I17" s="657"/>
      <c r="J17" s="656"/>
      <c r="K17" s="656"/>
      <c r="L17" s="659">
        <f>SUM(L10:L15)</f>
        <v>0</v>
      </c>
      <c r="M17" s="546"/>
      <c r="N17" s="660">
        <f>IF(L17=0,0,(L17*(1+$C$5)^((YEAR($H$4)-YEAR($C$4))+((MONTH($H$4)-MONTH($C$4))/12))))</f>
        <v>0</v>
      </c>
    </row>
    <row r="18" spans="1:14" ht="15" thickBot="1">
      <c r="F18" s="279"/>
      <c r="I18" s="639"/>
      <c r="L18" s="639"/>
    </row>
    <row r="19" spans="1:14" ht="15" thickBot="1">
      <c r="A19" s="885" t="s">
        <v>976</v>
      </c>
      <c r="B19" s="886"/>
      <c r="C19" s="886"/>
      <c r="D19" s="886"/>
      <c r="E19" s="886"/>
      <c r="F19" s="886"/>
      <c r="G19" s="886"/>
      <c r="H19" s="886"/>
      <c r="I19" s="886"/>
      <c r="J19" s="886"/>
      <c r="K19" s="886"/>
      <c r="L19" s="886"/>
      <c r="M19" s="886"/>
      <c r="N19" s="887"/>
    </row>
    <row r="20" spans="1:14">
      <c r="A20" s="665" t="s">
        <v>937</v>
      </c>
      <c r="B20" s="662"/>
      <c r="C20" s="662"/>
      <c r="D20" s="662"/>
      <c r="E20" s="662"/>
      <c r="F20" s="662"/>
      <c r="G20" s="662"/>
      <c r="H20" s="662"/>
      <c r="I20" s="663"/>
      <c r="J20" s="662"/>
      <c r="K20" s="662"/>
      <c r="L20" s="663"/>
      <c r="M20" s="662"/>
      <c r="N20" s="664"/>
    </row>
    <row r="21" spans="1:14">
      <c r="F21" s="279"/>
      <c r="I21" s="639"/>
      <c r="L21" s="639"/>
    </row>
    <row r="22" spans="1:14" ht="18" customHeight="1">
      <c r="B22" t="s">
        <v>939</v>
      </c>
      <c r="I22" s="661"/>
      <c r="J22" s="641">
        <f>IF(Tables!E43=2,1,0.6)</f>
        <v>1</v>
      </c>
      <c r="K22" s="338" t="str">
        <f>IF(Tables!E42&lt;3,IF(Tables!E43=2,"","Verify parking setting on Site Construction as Basic or Tight"),IF(Tables!E43=1,"","Verify parking setting on Site Contruction as Generous"))</f>
        <v/>
      </c>
      <c r="L22" s="639"/>
    </row>
    <row r="23" spans="1:14">
      <c r="B23" t="s">
        <v>938</v>
      </c>
      <c r="F23" s="279"/>
      <c r="I23" s="639"/>
      <c r="J23" s="641">
        <f>IF(Tables!E44=2,1,0.6)</f>
        <v>0.6</v>
      </c>
      <c r="L23" s="639"/>
    </row>
    <row r="24" spans="1:14">
      <c r="C24" s="546"/>
    </row>
    <row r="25" spans="1:14">
      <c r="B25" s="655" t="s">
        <v>989</v>
      </c>
      <c r="C25" s="656"/>
      <c r="D25" s="656"/>
      <c r="E25" s="656"/>
      <c r="F25" s="656"/>
      <c r="G25" s="656"/>
      <c r="H25" s="672"/>
    </row>
    <row r="26" spans="1:14">
      <c r="B26" s="239" t="s">
        <v>997</v>
      </c>
      <c r="C26" s="236" t="s">
        <v>982</v>
      </c>
      <c r="F26" s="669">
        <f>Assumptions!P49</f>
        <v>0</v>
      </c>
      <c r="G26" t="s">
        <v>925</v>
      </c>
      <c r="H26" s="673"/>
      <c r="I26" s="639"/>
      <c r="J26" s="563"/>
      <c r="L26" s="642"/>
    </row>
    <row r="27" spans="1:14">
      <c r="B27" s="239" t="s">
        <v>983</v>
      </c>
      <c r="C27" s="236" t="s">
        <v>984</v>
      </c>
      <c r="F27" s="667">
        <f>'Site Construction'!C13</f>
        <v>0</v>
      </c>
      <c r="G27" t="s">
        <v>925</v>
      </c>
      <c r="I27" s="687">
        <f>15*0.33*J22</f>
        <v>4.95</v>
      </c>
      <c r="J27" s="563" t="s">
        <v>836</v>
      </c>
      <c r="L27" s="687">
        <f>F27*I27</f>
        <v>0</v>
      </c>
    </row>
    <row r="28" spans="1:14">
      <c r="B28" s="239" t="s">
        <v>940</v>
      </c>
      <c r="C28" s="236" t="s">
        <v>982</v>
      </c>
      <c r="F28" s="668">
        <f>Assumptions!P50</f>
        <v>0</v>
      </c>
      <c r="G28" t="s">
        <v>925</v>
      </c>
      <c r="H28" s="199"/>
      <c r="I28" s="687">
        <f>4*J23</f>
        <v>2.4</v>
      </c>
      <c r="J28" s="563" t="s">
        <v>836</v>
      </c>
      <c r="L28" s="687">
        <f t="shared" ref="L28:L30" si="1">F28*I28</f>
        <v>0</v>
      </c>
    </row>
    <row r="29" spans="1:14">
      <c r="B29" s="239" t="s">
        <v>985</v>
      </c>
      <c r="C29" s="236" t="s">
        <v>984</v>
      </c>
      <c r="F29" s="674">
        <f>'Site Construction'!C86</f>
        <v>0</v>
      </c>
      <c r="G29" t="s">
        <v>925</v>
      </c>
      <c r="H29" s="199"/>
      <c r="I29" s="687">
        <f>15*0.33*J23</f>
        <v>2.97</v>
      </c>
      <c r="J29" s="563" t="s">
        <v>836</v>
      </c>
      <c r="L29" s="687">
        <f t="shared" si="1"/>
        <v>0</v>
      </c>
    </row>
    <row r="30" spans="1:14">
      <c r="B30" s="239" t="s">
        <v>990</v>
      </c>
      <c r="C30" s="236"/>
      <c r="F30" s="674">
        <f>'Site Construction'!C87+(Detail!C115/14)</f>
        <v>0</v>
      </c>
      <c r="G30" t="s">
        <v>925</v>
      </c>
      <c r="H30" s="199"/>
      <c r="I30" s="687">
        <f>4.5*J23</f>
        <v>2.6999999999999997</v>
      </c>
      <c r="J30" s="563" t="s">
        <v>836</v>
      </c>
      <c r="L30" s="687">
        <f t="shared" si="1"/>
        <v>0</v>
      </c>
    </row>
    <row r="31" spans="1:14">
      <c r="B31" s="675" t="s">
        <v>986</v>
      </c>
      <c r="C31" s="676"/>
      <c r="D31" s="676"/>
      <c r="E31" s="676"/>
      <c r="F31" s="677">
        <f>SUM(F27:F29)</f>
        <v>0</v>
      </c>
      <c r="G31" t="s">
        <v>925</v>
      </c>
      <c r="H31" s="199"/>
      <c r="I31" s="687"/>
      <c r="L31" s="687"/>
    </row>
    <row r="32" spans="1:14">
      <c r="B32" s="239" t="s">
        <v>988</v>
      </c>
      <c r="F32" s="683"/>
      <c r="G32" t="s">
        <v>925</v>
      </c>
      <c r="H32" s="199"/>
      <c r="I32" s="687"/>
      <c r="L32" s="687"/>
    </row>
    <row r="33" spans="1:14">
      <c r="B33" s="675" t="s">
        <v>987</v>
      </c>
      <c r="C33" s="676"/>
      <c r="D33" s="676"/>
      <c r="E33" s="676"/>
      <c r="F33" s="677">
        <f>F31-F32</f>
        <v>0</v>
      </c>
      <c r="G33" t="s">
        <v>925</v>
      </c>
      <c r="H33" s="199"/>
      <c r="I33" s="687"/>
      <c r="L33" s="687"/>
    </row>
    <row r="34" spans="1:14">
      <c r="F34" s="679"/>
      <c r="H34" s="643"/>
      <c r="I34" s="689"/>
      <c r="L34" s="560"/>
    </row>
    <row r="35" spans="1:14">
      <c r="B35" s="655" t="s">
        <v>992</v>
      </c>
      <c r="C35" s="670"/>
      <c r="D35" s="670"/>
      <c r="E35" s="670"/>
      <c r="F35" s="680"/>
      <c r="G35" s="670"/>
      <c r="H35" s="681"/>
      <c r="I35" s="689"/>
      <c r="L35" s="560"/>
    </row>
    <row r="36" spans="1:14">
      <c r="B36" s="239" t="s">
        <v>941</v>
      </c>
      <c r="F36" s="684">
        <f>IF(Tables!E44=2,ROUNDUP('Site Utilities'!F33/30000,0),0)</f>
        <v>0</v>
      </c>
      <c r="G36" t="s">
        <v>927</v>
      </c>
      <c r="I36" s="687">
        <f>32000</f>
        <v>32000</v>
      </c>
      <c r="J36" s="563" t="s">
        <v>993</v>
      </c>
      <c r="L36" s="687">
        <f>I36*F36</f>
        <v>0</v>
      </c>
    </row>
    <row r="37" spans="1:14">
      <c r="B37" s="239" t="s">
        <v>1025</v>
      </c>
      <c r="F37" s="684"/>
      <c r="G37" t="s">
        <v>927</v>
      </c>
      <c r="I37" s="687">
        <v>45000</v>
      </c>
      <c r="J37" s="563" t="s">
        <v>993</v>
      </c>
      <c r="L37" s="687">
        <f t="shared" ref="L37:L38" si="2">I37*F37</f>
        <v>0</v>
      </c>
    </row>
    <row r="38" spans="1:14">
      <c r="B38" s="239" t="s">
        <v>1026</v>
      </c>
      <c r="F38" s="684"/>
      <c r="G38" t="s">
        <v>927</v>
      </c>
      <c r="I38" s="687">
        <v>18000</v>
      </c>
      <c r="J38" s="563" t="s">
        <v>993</v>
      </c>
      <c r="L38" s="687">
        <f t="shared" si="2"/>
        <v>0</v>
      </c>
    </row>
    <row r="39" spans="1:14">
      <c r="B39" s="883"/>
      <c r="C39" s="884"/>
      <c r="F39" s="685"/>
      <c r="G39" t="s">
        <v>927</v>
      </c>
      <c r="I39" s="615"/>
      <c r="J39" s="563" t="s">
        <v>993</v>
      </c>
      <c r="L39" s="687">
        <f t="shared" ref="L39:L40" si="3">I39*F39</f>
        <v>0</v>
      </c>
    </row>
    <row r="40" spans="1:14">
      <c r="B40" s="883"/>
      <c r="C40" s="884"/>
      <c r="F40" s="686"/>
      <c r="G40" t="s">
        <v>927</v>
      </c>
      <c r="I40" s="690"/>
      <c r="J40" s="563" t="s">
        <v>993</v>
      </c>
      <c r="L40" s="687">
        <f t="shared" si="3"/>
        <v>0</v>
      </c>
    </row>
    <row r="41" spans="1:14">
      <c r="A41" s="655" t="s">
        <v>994</v>
      </c>
      <c r="B41" s="682"/>
      <c r="C41" s="682"/>
      <c r="D41" s="670"/>
      <c r="E41" s="670"/>
      <c r="F41" s="670"/>
      <c r="G41" s="670"/>
      <c r="H41" s="670"/>
      <c r="I41" s="670"/>
      <c r="J41" s="670"/>
      <c r="K41" s="670"/>
      <c r="L41" s="688">
        <f>SUM(L27:L40)</f>
        <v>0</v>
      </c>
      <c r="N41" s="691">
        <f>IF(L41=0,0,(L41*(1+$C$5)^((YEAR($H$4)-YEAR($C$4))+((MONTH($H$4)-MONTH($C$4))/12))))</f>
        <v>0</v>
      </c>
    </row>
    <row r="42" spans="1:14">
      <c r="H42" s="199"/>
    </row>
    <row r="43" spans="1:14">
      <c r="A43" s="655" t="s">
        <v>998</v>
      </c>
      <c r="B43" s="670"/>
      <c r="C43" s="670"/>
      <c r="D43" s="670"/>
      <c r="E43" s="670"/>
      <c r="F43" s="670"/>
      <c r="G43" s="670"/>
      <c r="H43" s="670"/>
      <c r="I43" s="670"/>
      <c r="J43" s="670"/>
      <c r="K43" s="670"/>
      <c r="L43" s="670"/>
      <c r="M43" s="670"/>
      <c r="N43" s="671"/>
    </row>
    <row r="45" spans="1:14">
      <c r="B45" t="s">
        <v>999</v>
      </c>
      <c r="F45" s="692">
        <f>F33</f>
        <v>0</v>
      </c>
      <c r="G45" t="s">
        <v>925</v>
      </c>
      <c r="I45" s="560">
        <v>1.5</v>
      </c>
      <c r="J45" s="563" t="s">
        <v>836</v>
      </c>
      <c r="L45" s="560">
        <f>F45*I45</f>
        <v>0</v>
      </c>
    </row>
    <row r="46" spans="1:14">
      <c r="A46" s="655" t="s">
        <v>1000</v>
      </c>
      <c r="B46" s="656"/>
      <c r="C46" s="656"/>
      <c r="D46" s="656"/>
      <c r="E46" s="656"/>
      <c r="F46" s="657"/>
      <c r="G46" s="656"/>
      <c r="H46" s="656"/>
      <c r="I46" s="656"/>
      <c r="J46" s="656"/>
      <c r="K46" s="656"/>
      <c r="L46" s="688">
        <f>L45</f>
        <v>0</v>
      </c>
      <c r="N46" s="691">
        <f>IF(L46=0,0,(L46*(1+$C$5)^((YEAR($H$4)-YEAR($C$4))+((MONTH($H$4)-MONTH($C$4))/12))))</f>
        <v>0</v>
      </c>
    </row>
    <row r="47" spans="1:14">
      <c r="F47" s="639"/>
    </row>
    <row r="48" spans="1:14">
      <c r="A48" s="655" t="s">
        <v>1036</v>
      </c>
      <c r="B48" s="656"/>
      <c r="C48" s="656"/>
      <c r="D48" s="656"/>
      <c r="E48" s="656"/>
      <c r="F48" s="657"/>
      <c r="G48" s="656"/>
      <c r="H48" s="656"/>
      <c r="I48" s="656"/>
      <c r="J48" s="656"/>
      <c r="K48" s="656"/>
      <c r="L48" s="656"/>
      <c r="M48" s="656"/>
      <c r="N48" s="672"/>
    </row>
    <row r="49" spans="1:15" ht="33.75" customHeight="1">
      <c r="A49" s="703" t="s">
        <v>1011</v>
      </c>
      <c r="B49" s="703" t="s">
        <v>1012</v>
      </c>
      <c r="C49" s="703" t="s">
        <v>1014</v>
      </c>
      <c r="D49" s="881" t="s">
        <v>1020</v>
      </c>
      <c r="E49" s="882"/>
      <c r="F49" s="277" t="s">
        <v>1040</v>
      </c>
      <c r="G49" s="881" t="s">
        <v>1039</v>
      </c>
      <c r="H49" s="882"/>
      <c r="I49" s="277" t="s">
        <v>1033</v>
      </c>
      <c r="J49" s="880" t="s">
        <v>1027</v>
      </c>
      <c r="K49" s="880"/>
      <c r="L49" s="880" t="s">
        <v>1032</v>
      </c>
      <c r="M49" s="880"/>
      <c r="N49" s="711" t="s">
        <v>1035</v>
      </c>
    </row>
    <row r="50" spans="1:15" ht="18" customHeight="1">
      <c r="A50" s="714">
        <v>1</v>
      </c>
      <c r="F50" s="709"/>
      <c r="G50" s="878"/>
      <c r="H50" s="879"/>
      <c r="I50" s="163"/>
      <c r="L50" s="712"/>
      <c r="M50" s="710" t="str">
        <f>IF(L50&lt;&gt;0,IF(Tables!O50=1,"??",IF(Tables!O50=2,"??","")),"")</f>
        <v/>
      </c>
      <c r="N50" s="713"/>
      <c r="O50" s="710" t="str">
        <f>IF(N50&lt;&gt;0,IF(Tables!O50=1,"",IF(Tables!O50=2,"","??")),"")</f>
        <v/>
      </c>
    </row>
    <row r="51" spans="1:15" ht="18" customHeight="1">
      <c r="A51" s="715">
        <v>2</v>
      </c>
      <c r="F51" s="702"/>
      <c r="G51" s="878"/>
      <c r="H51" s="879"/>
      <c r="I51" s="162"/>
      <c r="L51" s="713"/>
      <c r="M51" s="710" t="str">
        <f>IF(L51&lt;&gt;0,IF(Tables!O51=1,"??",IF(Tables!O51=2,"??","")),"")</f>
        <v/>
      </c>
      <c r="N51" s="713"/>
      <c r="O51" s="710" t="str">
        <f>IF(N51&lt;&gt;0,IF(Tables!O51=1,"",IF(Tables!O51=2,"","??")),"")</f>
        <v/>
      </c>
    </row>
    <row r="52" spans="1:15" ht="18" customHeight="1">
      <c r="A52" s="715">
        <v>3</v>
      </c>
      <c r="F52" s="702"/>
      <c r="G52" s="878"/>
      <c r="H52" s="879"/>
      <c r="I52" s="162"/>
      <c r="L52" s="713"/>
      <c r="M52" s="710" t="str">
        <f>IF(L52&lt;&gt;0,IF(Tables!O52=1,"??",IF(Tables!O52=2,"??","")),"")</f>
        <v/>
      </c>
      <c r="N52" s="713"/>
      <c r="O52" s="710" t="str">
        <f>IF(N52&lt;&gt;0,IF(Tables!O52=1,"",IF(Tables!O52=2,"","??")),"")</f>
        <v/>
      </c>
    </row>
    <row r="53" spans="1:15" ht="18" customHeight="1">
      <c r="A53" s="715">
        <v>4</v>
      </c>
      <c r="F53" s="702"/>
      <c r="G53" s="878"/>
      <c r="H53" s="879"/>
      <c r="I53" s="162"/>
      <c r="L53" s="713"/>
      <c r="M53" s="710" t="str">
        <f>IF(L53&lt;&gt;0,IF(Tables!O53=1,"??",IF(Tables!O53=2,"??","")),"")</f>
        <v/>
      </c>
      <c r="N53" s="713"/>
      <c r="O53" s="710" t="str">
        <f>IF(N53&lt;&gt;0,IF(Tables!O53=1,"",IF(Tables!O53=2,"","??")),"")</f>
        <v/>
      </c>
    </row>
    <row r="54" spans="1:15" ht="18" customHeight="1">
      <c r="A54" s="715">
        <v>5</v>
      </c>
      <c r="F54" s="702"/>
      <c r="G54" s="878"/>
      <c r="H54" s="879"/>
      <c r="I54" s="162"/>
      <c r="L54" s="713"/>
      <c r="M54" s="710" t="str">
        <f>IF(L54&lt;&gt;0,IF(Tables!O54=1,"??",IF(Tables!O54=2,"??","")),"")</f>
        <v/>
      </c>
      <c r="N54" s="713"/>
      <c r="O54" s="710" t="str">
        <f>IF(N54&lt;&gt;0,IF(Tables!O54=1,"",IF(Tables!O54=2,"","??")),"")</f>
        <v/>
      </c>
    </row>
    <row r="55" spans="1:15" ht="18" customHeight="1">
      <c r="A55" s="715">
        <v>6</v>
      </c>
      <c r="F55" s="702"/>
      <c r="G55" s="878"/>
      <c r="H55" s="879"/>
      <c r="I55" s="162"/>
      <c r="L55" s="713"/>
      <c r="M55" s="710" t="str">
        <f>IF(L55&lt;&gt;0,IF(Tables!O55=1,"??",IF(Tables!O55=2,"??","")),"")</f>
        <v/>
      </c>
      <c r="N55" s="713"/>
      <c r="O55" s="710" t="str">
        <f>IF(N55&lt;&gt;0,IF(Tables!O55=1,"",IF(Tables!O55=2,"","??")),"")</f>
        <v/>
      </c>
    </row>
    <row r="56" spans="1:15" ht="18" customHeight="1">
      <c r="A56" s="715">
        <v>7</v>
      </c>
      <c r="F56" s="702"/>
      <c r="G56" s="878"/>
      <c r="H56" s="879"/>
      <c r="I56" s="162"/>
      <c r="L56" s="713"/>
      <c r="M56" s="710" t="str">
        <f>IF(L56&lt;&gt;0,IF(Tables!O56=1,"??",IF(Tables!O56=2,"??","")),"")</f>
        <v/>
      </c>
      <c r="N56" s="713"/>
      <c r="O56" s="710" t="str">
        <f>IF(N56&lt;&gt;0,IF(Tables!O56=1,"",IF(Tables!O56=2,"","??")),"")</f>
        <v/>
      </c>
    </row>
    <row r="57" spans="1:15" ht="18" customHeight="1">
      <c r="A57" s="715">
        <v>8</v>
      </c>
      <c r="F57" s="702"/>
      <c r="G57" s="878"/>
      <c r="H57" s="879"/>
      <c r="I57" s="162"/>
      <c r="L57" s="713"/>
      <c r="M57" s="710" t="str">
        <f>IF(L57&lt;&gt;0,IF(Tables!O57=1,"??",IF(Tables!O57=2,"??","")),"")</f>
        <v/>
      </c>
      <c r="N57" s="713"/>
      <c r="O57" s="710" t="str">
        <f>IF(N57&lt;&gt;0,IF(Tables!O57=1,"",IF(Tables!O57=2,"","??")),"")</f>
        <v/>
      </c>
    </row>
    <row r="58" spans="1:15">
      <c r="F58" s="639"/>
    </row>
    <row r="59" spans="1:15">
      <c r="A59" s="889" t="s">
        <v>1037</v>
      </c>
      <c r="B59" s="890"/>
      <c r="C59" s="890"/>
      <c r="D59" s="890"/>
      <c r="E59" s="890"/>
      <c r="F59" s="890"/>
      <c r="G59" s="890"/>
      <c r="H59" s="890"/>
      <c r="I59" s="890"/>
      <c r="J59" s="890"/>
      <c r="K59" s="890"/>
      <c r="L59" s="890"/>
      <c r="M59" s="890"/>
      <c r="N59" s="891"/>
    </row>
    <row r="60" spans="1:15" ht="69" customHeight="1">
      <c r="A60" s="703" t="s">
        <v>1011</v>
      </c>
      <c r="B60" s="277" t="s">
        <v>1038</v>
      </c>
      <c r="C60" s="277" t="s">
        <v>1041</v>
      </c>
      <c r="D60" s="892" t="s">
        <v>1043</v>
      </c>
      <c r="E60" s="892"/>
      <c r="F60" s="720" t="s">
        <v>1044</v>
      </c>
      <c r="G60" s="880" t="s">
        <v>1045</v>
      </c>
      <c r="H60" s="880"/>
      <c r="I60" s="277" t="s">
        <v>1050</v>
      </c>
      <c r="J60" s="721" t="s">
        <v>1046</v>
      </c>
      <c r="K60" s="277" t="s">
        <v>1051</v>
      </c>
      <c r="L60" s="277" t="s">
        <v>1052</v>
      </c>
      <c r="M60" s="166"/>
      <c r="N60" s="277" t="s">
        <v>1072</v>
      </c>
    </row>
    <row r="61" spans="1:15" ht="18" customHeight="1">
      <c r="A61" s="708">
        <v>1</v>
      </c>
      <c r="B61" s="698">
        <f>300*(1-((I50*0.02)+IF(G50&gt;12,0.4,0)+IF(Tables!Q50=2,0.3,IF(Tables!Q50=3,0.25,0))))</f>
        <v>300</v>
      </c>
      <c r="C61" s="722">
        <f>2000/B61</f>
        <v>6.666666666666667</v>
      </c>
      <c r="D61" s="893">
        <f>0.86*EXP(G50*0.18)*8</f>
        <v>6.88</v>
      </c>
      <c r="E61" s="893"/>
      <c r="F61" s="722">
        <f>2500/B61</f>
        <v>8.3333333333333339</v>
      </c>
      <c r="G61" s="893">
        <f>IF(Tables!O50=0,"",VLOOKUP(Tables!Q50,Tables!$N$42:$T$46,3+Tables!P50))</f>
        <v>6.3</v>
      </c>
      <c r="H61" s="893"/>
      <c r="I61" s="723">
        <f>SUM(C61:H61)</f>
        <v>28.180000000000003</v>
      </c>
      <c r="J61" s="724">
        <f>IF(Tables!R50=0,0,IF(Tables!R50=2,0,0.1))</f>
        <v>0</v>
      </c>
      <c r="K61" s="725">
        <f>IF(L50=0,0,L50*3500)</f>
        <v>0</v>
      </c>
      <c r="L61" s="725">
        <f>IF(N50=0,0,N50*7500)</f>
        <v>0</v>
      </c>
      <c r="M61" s="166"/>
      <c r="N61" s="726">
        <f>((F50*I61)+K61+L61)*(1+J61)</f>
        <v>0</v>
      </c>
    </row>
    <row r="62" spans="1:15" ht="18" customHeight="1">
      <c r="A62" s="708">
        <v>2</v>
      </c>
      <c r="B62" s="698">
        <f>300*(1-((I51*0.02)+IF(G51&gt;12,0.4,0)+IF(Tables!Q51=2,0.3,IF(Tables!Q51=3,0.25,0))))</f>
        <v>300</v>
      </c>
      <c r="C62" s="722">
        <f t="shared" ref="C62:C68" si="4">2000/B62</f>
        <v>6.666666666666667</v>
      </c>
      <c r="D62" s="893">
        <f t="shared" ref="D62:D68" si="5">0.86*EXP(G51*0.18)*8</f>
        <v>6.88</v>
      </c>
      <c r="E62" s="893"/>
      <c r="F62" s="722">
        <f t="shared" ref="F62:F68" si="6">2500/B62</f>
        <v>8.3333333333333339</v>
      </c>
      <c r="G62" s="893">
        <f>IF(Tables!O51=0,"",VLOOKUP(Tables!Q51,Tables!$N$42:$T$46,3+Tables!P51))</f>
        <v>6.3</v>
      </c>
      <c r="H62" s="893"/>
      <c r="I62" s="723">
        <f t="shared" ref="I62:I68" si="7">SUM(C62:H62)</f>
        <v>28.180000000000003</v>
      </c>
      <c r="J62" s="724">
        <f>IF(Tables!R51=0,0,IF(Tables!R51=2,0,0.1))</f>
        <v>0</v>
      </c>
      <c r="K62" s="725">
        <f t="shared" ref="K62:K68" si="8">IF(L51=0,0,L51*3500)</f>
        <v>0</v>
      </c>
      <c r="L62" s="725">
        <f t="shared" ref="L62:L68" si="9">IF(N51=0,0,N51*7500)</f>
        <v>0</v>
      </c>
      <c r="M62" s="166"/>
      <c r="N62" s="726">
        <f t="shared" ref="N62:N68" si="10">((F51*I62)+K62+L62)*(1+J62)</f>
        <v>0</v>
      </c>
    </row>
    <row r="63" spans="1:15" ht="18" customHeight="1">
      <c r="A63" s="708">
        <v>3</v>
      </c>
      <c r="B63" s="698">
        <f>300*(1-((I52*0.02)+IF(G52&gt;12,0.4,0)+IF(Tables!Q52=2,0.3,IF(Tables!Q52=3,0.25,0))))</f>
        <v>210</v>
      </c>
      <c r="C63" s="722">
        <f t="shared" si="4"/>
        <v>9.5238095238095237</v>
      </c>
      <c r="D63" s="893">
        <f t="shared" si="5"/>
        <v>6.88</v>
      </c>
      <c r="E63" s="893"/>
      <c r="F63" s="722">
        <f t="shared" si="6"/>
        <v>11.904761904761905</v>
      </c>
      <c r="G63" s="893">
        <f>IF(Tables!O52=0,"",VLOOKUP(Tables!Q52,Tables!$N$42:$T$46,3+Tables!P52))</f>
        <v>42.85</v>
      </c>
      <c r="H63" s="893"/>
      <c r="I63" s="723">
        <f t="shared" si="7"/>
        <v>71.158571428571435</v>
      </c>
      <c r="J63" s="724">
        <f>IF(Tables!R52=0,0,IF(Tables!R52=2,0,0.1))</f>
        <v>0</v>
      </c>
      <c r="K63" s="725">
        <f t="shared" si="8"/>
        <v>0</v>
      </c>
      <c r="L63" s="725">
        <f t="shared" si="9"/>
        <v>0</v>
      </c>
      <c r="M63" s="166"/>
      <c r="N63" s="726">
        <f t="shared" si="10"/>
        <v>0</v>
      </c>
    </row>
    <row r="64" spans="1:15" ht="18" customHeight="1">
      <c r="A64" s="708">
        <v>4</v>
      </c>
      <c r="B64" s="698">
        <f>300*(1-((I53*0.02)+IF(G53&gt;12,0.4,0)+IF(Tables!Q53=2,0.3,IF(Tables!Q53=3,0.25,0))))</f>
        <v>210</v>
      </c>
      <c r="C64" s="722">
        <f t="shared" si="4"/>
        <v>9.5238095238095237</v>
      </c>
      <c r="D64" s="893">
        <f t="shared" si="5"/>
        <v>6.88</v>
      </c>
      <c r="E64" s="893"/>
      <c r="F64" s="722">
        <f t="shared" si="6"/>
        <v>11.904761904761905</v>
      </c>
      <c r="G64" s="893">
        <f>IF(Tables!O53=0,"",VLOOKUP(Tables!Q53,Tables!$N$42:$T$46,3+Tables!P53))</f>
        <v>42.85</v>
      </c>
      <c r="H64" s="893"/>
      <c r="I64" s="723">
        <f t="shared" si="7"/>
        <v>71.158571428571435</v>
      </c>
      <c r="J64" s="724">
        <f>IF(Tables!R53=0,0,IF(Tables!R53=2,0,0.1))</f>
        <v>0</v>
      </c>
      <c r="K64" s="725">
        <f t="shared" si="8"/>
        <v>0</v>
      </c>
      <c r="L64" s="725">
        <f t="shared" si="9"/>
        <v>0</v>
      </c>
      <c r="M64" s="166"/>
      <c r="N64" s="726">
        <f t="shared" si="10"/>
        <v>0</v>
      </c>
    </row>
    <row r="65" spans="1:14" ht="18" customHeight="1">
      <c r="A65" s="708">
        <v>5</v>
      </c>
      <c r="B65" s="698">
        <f>300*(1-((I54*0.02)+IF(G54&gt;12,0.4,0)+IF(Tables!Q54=2,0.3,IF(Tables!Q54=3,0.25,0))))</f>
        <v>300</v>
      </c>
      <c r="C65" s="722">
        <f t="shared" si="4"/>
        <v>6.666666666666667</v>
      </c>
      <c r="D65" s="893">
        <f t="shared" si="5"/>
        <v>6.88</v>
      </c>
      <c r="E65" s="893"/>
      <c r="F65" s="722">
        <f t="shared" si="6"/>
        <v>8.3333333333333339</v>
      </c>
      <c r="G65" s="893" t="str">
        <f>IF(Tables!O54=0,"",VLOOKUP(Tables!Q54,Tables!$N$42:$T$46,3+Tables!P54))</f>
        <v/>
      </c>
      <c r="H65" s="893"/>
      <c r="I65" s="723">
        <f t="shared" si="7"/>
        <v>21.880000000000003</v>
      </c>
      <c r="J65" s="724">
        <f>IF(Tables!R54=0,0,IF(Tables!R54=2,0,0.1))</f>
        <v>0</v>
      </c>
      <c r="K65" s="725">
        <f t="shared" si="8"/>
        <v>0</v>
      </c>
      <c r="L65" s="725">
        <f t="shared" si="9"/>
        <v>0</v>
      </c>
      <c r="M65" s="166"/>
      <c r="N65" s="726">
        <f t="shared" si="10"/>
        <v>0</v>
      </c>
    </row>
    <row r="66" spans="1:14" ht="18" customHeight="1">
      <c r="A66" s="708">
        <v>6</v>
      </c>
      <c r="B66" s="698">
        <f>300*(1-((I55*0.02)+IF(G55&gt;12,0.4,0)+IF(Tables!Q55=2,0.3,IF(Tables!Q55=3,0.25,0))))</f>
        <v>300</v>
      </c>
      <c r="C66" s="722">
        <f t="shared" si="4"/>
        <v>6.666666666666667</v>
      </c>
      <c r="D66" s="893">
        <f t="shared" si="5"/>
        <v>6.88</v>
      </c>
      <c r="E66" s="893"/>
      <c r="F66" s="722">
        <f t="shared" si="6"/>
        <v>8.3333333333333339</v>
      </c>
      <c r="G66" s="893" t="str">
        <f>IF(Tables!O55=0,"",VLOOKUP(Tables!Q55,Tables!$N$42:$T$46,3+Tables!P55))</f>
        <v/>
      </c>
      <c r="H66" s="893"/>
      <c r="I66" s="723">
        <f t="shared" si="7"/>
        <v>21.880000000000003</v>
      </c>
      <c r="J66" s="724">
        <f>IF(Tables!R55=0,0,IF(Tables!R55=2,0,0.1))</f>
        <v>0</v>
      </c>
      <c r="K66" s="725">
        <f t="shared" si="8"/>
        <v>0</v>
      </c>
      <c r="L66" s="725">
        <f t="shared" si="9"/>
        <v>0</v>
      </c>
      <c r="M66" s="166"/>
      <c r="N66" s="726">
        <f t="shared" si="10"/>
        <v>0</v>
      </c>
    </row>
    <row r="67" spans="1:14" ht="18" customHeight="1">
      <c r="A67" s="708">
        <v>7</v>
      </c>
      <c r="B67" s="698">
        <f>300*(1-((I56*0.02)+IF(G56&gt;12,0.4,0)+IF(Tables!Q56=2,0.3,IF(Tables!Q56=3,0.25,0))))</f>
        <v>300</v>
      </c>
      <c r="C67" s="722">
        <f t="shared" si="4"/>
        <v>6.666666666666667</v>
      </c>
      <c r="D67" s="893">
        <f t="shared" si="5"/>
        <v>6.88</v>
      </c>
      <c r="E67" s="893"/>
      <c r="F67" s="722">
        <f t="shared" si="6"/>
        <v>8.3333333333333339</v>
      </c>
      <c r="G67" s="893" t="str">
        <f>IF(Tables!O56=0,"",VLOOKUP(Tables!Q56,Tables!$N$42:$T$46,3+Tables!P56))</f>
        <v/>
      </c>
      <c r="H67" s="893"/>
      <c r="I67" s="723">
        <f t="shared" si="7"/>
        <v>21.880000000000003</v>
      </c>
      <c r="J67" s="724">
        <f>IF(Tables!R56=0,0,IF(Tables!R56=2,0,0.1))</f>
        <v>0</v>
      </c>
      <c r="K67" s="725">
        <f t="shared" si="8"/>
        <v>0</v>
      </c>
      <c r="L67" s="725">
        <f t="shared" si="9"/>
        <v>0</v>
      </c>
      <c r="M67" s="166"/>
      <c r="N67" s="726">
        <f t="shared" si="10"/>
        <v>0</v>
      </c>
    </row>
    <row r="68" spans="1:14" ht="18" customHeight="1" thickBot="1">
      <c r="A68" s="708">
        <v>8</v>
      </c>
      <c r="B68" s="698">
        <f>300*(1-((I57*0.02)+IF(G57&gt;12,0.4,0)+IF(Tables!Q57=2,0.3,IF(Tables!Q57=3,0.25,0))))</f>
        <v>300</v>
      </c>
      <c r="C68" s="722">
        <f t="shared" si="4"/>
        <v>6.666666666666667</v>
      </c>
      <c r="D68" s="893">
        <f t="shared" si="5"/>
        <v>6.88</v>
      </c>
      <c r="E68" s="893"/>
      <c r="F68" s="722">
        <f t="shared" si="6"/>
        <v>8.3333333333333339</v>
      </c>
      <c r="G68" s="893" t="str">
        <f>IF(Tables!O57=0,"",VLOOKUP(Tables!Q57,Tables!$N$42:$T$46,3+Tables!P57))</f>
        <v/>
      </c>
      <c r="H68" s="893"/>
      <c r="I68" s="723">
        <f t="shared" si="7"/>
        <v>21.880000000000003</v>
      </c>
      <c r="J68" s="724">
        <f>IF(Tables!R57=0,0,IF(Tables!R57=2,0,0.1))</f>
        <v>0</v>
      </c>
      <c r="K68" s="725">
        <f t="shared" si="8"/>
        <v>0</v>
      </c>
      <c r="L68" s="725">
        <f t="shared" si="9"/>
        <v>0</v>
      </c>
      <c r="M68" s="166"/>
      <c r="N68" s="727">
        <f t="shared" si="10"/>
        <v>0</v>
      </c>
    </row>
    <row r="69" spans="1:14" ht="15" thickBot="1">
      <c r="F69" s="639"/>
      <c r="G69" s="896" t="s">
        <v>1053</v>
      </c>
      <c r="H69" s="897"/>
      <c r="I69" s="897"/>
      <c r="J69" s="897"/>
      <c r="K69" s="897"/>
      <c r="L69" s="897"/>
      <c r="M69" s="897"/>
      <c r="N69" s="728">
        <f>SUM(N61:N68)</f>
        <v>0</v>
      </c>
    </row>
    <row r="70" spans="1:14">
      <c r="F70" s="639"/>
    </row>
    <row r="71" spans="1:14">
      <c r="B71" s="889" t="s">
        <v>1054</v>
      </c>
      <c r="C71" s="890"/>
      <c r="D71" s="890"/>
      <c r="E71" s="890"/>
      <c r="F71" s="890"/>
      <c r="G71" s="890"/>
      <c r="H71" s="890"/>
      <c r="I71" s="890"/>
      <c r="J71" s="890"/>
      <c r="K71" s="891"/>
    </row>
    <row r="72" spans="1:14">
      <c r="B72" s="902" t="s">
        <v>1061</v>
      </c>
      <c r="C72" s="903"/>
      <c r="D72" s="730"/>
      <c r="E72" s="903" t="s">
        <v>1062</v>
      </c>
      <c r="F72" s="903"/>
      <c r="G72" s="730"/>
      <c r="H72" s="903" t="s">
        <v>1063</v>
      </c>
      <c r="I72" s="903"/>
      <c r="J72" s="730"/>
      <c r="K72" s="731"/>
    </row>
    <row r="73" spans="1:14">
      <c r="B73" s="894" t="s">
        <v>1055</v>
      </c>
      <c r="C73" s="895"/>
      <c r="D73" s="719"/>
      <c r="E73" s="898">
        <f>IF(Tables!$O$50=1,'Site Utilities'!$N$61,0)+IF(Tables!$O$51=1,'Site Utilities'!$N$62,0)+IF(Tables!$O$52=1,'Site Utilities'!$N$63,0)+IF(Tables!$O$53=1,'Site Utilities'!$N$64,0)+IF(Tables!$O$54=1,'Site Utilities'!$N$65,0)+IF(Tables!$O$55=1,'Site Utilities'!$N$66,0)+IF(Tables!$O$56=1,'Site Utilities'!$N$67,0)+IF(Tables!$O$57=1,'Site Utilities'!$N$68,0)</f>
        <v>0</v>
      </c>
      <c r="F73" s="898"/>
      <c r="G73" s="719"/>
      <c r="H73" s="898">
        <f>IF(E73=0,0,(E73*(1+$C$5)^((YEAR($H$4)-YEAR($C$4))+((MONTH($H$4)-MONTH($C$4))/12))))</f>
        <v>0</v>
      </c>
      <c r="I73" s="898">
        <f t="shared" ref="I73" si="11">IF(G73=0,0,(G73*(1+$C$5)^((YEAR($H$4)-YEAR($C$4))+((MONTH($H$4)-MONTH($C$4))/12))))</f>
        <v>0</v>
      </c>
      <c r="J73" s="719"/>
      <c r="K73" s="264"/>
    </row>
    <row r="74" spans="1:14">
      <c r="B74" s="894" t="s">
        <v>1056</v>
      </c>
      <c r="C74" s="895"/>
      <c r="D74" s="719"/>
      <c r="E74" s="898">
        <f>IF(Tables!$O$50=2,'Site Utilities'!$N$61,0)+IF(Tables!$O$51=2,'Site Utilities'!$N$62,0)+IF(Tables!$O$52=2,'Site Utilities'!$N$63,0)+IF(Tables!$O$53=2,'Site Utilities'!$N$64,0)+IF(Tables!$O$54=2,'Site Utilities'!$N$65,0)+IF(Tables!$O$55=2,'Site Utilities'!$N$66,0)+IF(Tables!$O$56=2,'Site Utilities'!$N$67,0)+IF(Tables!$O$57=2,'Site Utilities'!$N$68,0)</f>
        <v>0</v>
      </c>
      <c r="F74" s="898"/>
      <c r="G74" s="719"/>
      <c r="H74" s="898">
        <f t="shared" ref="H74:H77" si="12">IF(E74=0,0,(E74*(1+$C$5)^((YEAR($H$4)-YEAR($C$4))+((MONTH($H$4)-MONTH($C$4))/12))))</f>
        <v>0</v>
      </c>
      <c r="I74" s="898">
        <f t="shared" ref="I74:I77" si="13">IF(G74=0,0,(G74*(1+$C$5)^((YEAR($H$4)-YEAR($C$4))+((MONTH($H$4)-MONTH($C$4))/12))))</f>
        <v>0</v>
      </c>
      <c r="J74" s="719"/>
      <c r="K74" s="264"/>
    </row>
    <row r="75" spans="1:14">
      <c r="B75" s="894" t="s">
        <v>1057</v>
      </c>
      <c r="C75" s="895"/>
      <c r="D75" s="719"/>
      <c r="E75" s="898">
        <f>IF(Tables!$O$50=3,'Site Utilities'!$N$61,0)+IF(Tables!$O$51=3,'Site Utilities'!$N$62,0)+IF(Tables!$O$52=3,'Site Utilities'!$N$63,0)+IF(Tables!$O$53=3,'Site Utilities'!$N$64,0)+IF(Tables!$O$54=3,'Site Utilities'!$N$65,0)+IF(Tables!$O$55=3,'Site Utilities'!$N$66,0)+IF(Tables!$O$56=3,'Site Utilities'!$N$67,0)+IF(Tables!$O$57=3,'Site Utilities'!$N$68,0)</f>
        <v>0</v>
      </c>
      <c r="F75" s="898"/>
      <c r="G75" s="719"/>
      <c r="H75" s="898">
        <f t="shared" si="12"/>
        <v>0</v>
      </c>
      <c r="I75" s="898">
        <f t="shared" si="13"/>
        <v>0</v>
      </c>
      <c r="J75" s="719"/>
      <c r="K75" s="264"/>
    </row>
    <row r="76" spans="1:14">
      <c r="B76" s="894" t="s">
        <v>1058</v>
      </c>
      <c r="C76" s="895"/>
      <c r="D76" s="719"/>
      <c r="E76" s="898">
        <f>IF(Tables!$O$50=4,'Site Utilities'!$N$61,0)+IF(Tables!$O$51=4,'Site Utilities'!$N$62,0)+IF(Tables!$O$52=4,'Site Utilities'!$N$63,0)+IF(Tables!$O$53=4,'Site Utilities'!$N$64,0)+IF(Tables!$O$54=4,'Site Utilities'!$N$65,0)+IF(Tables!$O$55=4,'Site Utilities'!$N$66,0)+IF(Tables!$O$56=4,'Site Utilities'!$N$67,0)+IF(Tables!$O$57=4,'Site Utilities'!$N$68,0)</f>
        <v>0</v>
      </c>
      <c r="F76" s="898"/>
      <c r="G76" s="719"/>
      <c r="H76" s="898">
        <f t="shared" si="12"/>
        <v>0</v>
      </c>
      <c r="I76" s="898">
        <f t="shared" si="13"/>
        <v>0</v>
      </c>
      <c r="J76" s="719"/>
      <c r="K76" s="264"/>
    </row>
    <row r="77" spans="1:14">
      <c r="B77" s="894" t="s">
        <v>1059</v>
      </c>
      <c r="C77" s="895"/>
      <c r="D77" s="719"/>
      <c r="E77" s="898">
        <f>IF(Tables!$O$50=5,'Site Utilities'!$N$61,0)+IF(Tables!$O$51=5,'Site Utilities'!$N$62,0)+IF(Tables!$O$52=5,'Site Utilities'!$N$63,0)+IF(Tables!$O$53=5,'Site Utilities'!$N$64,0)+IF(Tables!$O$54=5,'Site Utilities'!$N$65,0)+IF(Tables!$O$55=5,'Site Utilities'!$N$66,0)+IF(Tables!$O$56=5,'Site Utilities'!$N$67,0)+IF(Tables!$O$57=5,'Site Utilities'!$N$68,0)</f>
        <v>0</v>
      </c>
      <c r="F77" s="898"/>
      <c r="G77" s="719"/>
      <c r="H77" s="898">
        <f t="shared" si="12"/>
        <v>0</v>
      </c>
      <c r="I77" s="898">
        <f t="shared" si="13"/>
        <v>0</v>
      </c>
      <c r="J77" s="719"/>
      <c r="K77" s="264"/>
    </row>
    <row r="78" spans="1:14">
      <c r="B78" s="899" t="s">
        <v>1060</v>
      </c>
      <c r="C78" s="900"/>
      <c r="D78" s="676"/>
      <c r="E78" s="901">
        <f>SUM(E73:F77)</f>
        <v>0</v>
      </c>
      <c r="F78" s="901"/>
      <c r="G78" s="676"/>
      <c r="H78" s="901">
        <f>SUM(H73:I77)</f>
        <v>0</v>
      </c>
      <c r="I78" s="901"/>
      <c r="J78" s="676"/>
      <c r="K78" s="729"/>
    </row>
    <row r="79" spans="1:14" ht="15" thickBot="1">
      <c r="F79" s="639"/>
    </row>
    <row r="80" spans="1:14" ht="15" thickBot="1">
      <c r="A80" s="885" t="s">
        <v>1076</v>
      </c>
      <c r="B80" s="886"/>
      <c r="C80" s="886"/>
      <c r="D80" s="886"/>
      <c r="E80" s="886"/>
      <c r="F80" s="886"/>
      <c r="G80" s="886"/>
      <c r="H80" s="886"/>
      <c r="I80" s="886"/>
      <c r="J80" s="886"/>
      <c r="K80" s="886"/>
      <c r="L80" s="886"/>
      <c r="M80" s="886"/>
      <c r="N80" s="887"/>
    </row>
    <row r="94" spans="3:34">
      <c r="N94" s="189" t="s">
        <v>942</v>
      </c>
      <c r="T94" t="s">
        <v>943</v>
      </c>
      <c r="U94" t="s">
        <v>944</v>
      </c>
      <c r="V94" t="s">
        <v>945</v>
      </c>
      <c r="W94" t="s">
        <v>946</v>
      </c>
      <c r="X94" t="s">
        <v>947</v>
      </c>
      <c r="Y94" t="s">
        <v>948</v>
      </c>
      <c r="Z94" t="s">
        <v>949</v>
      </c>
      <c r="AA94" t="s">
        <v>950</v>
      </c>
      <c r="AB94" t="s">
        <v>951</v>
      </c>
      <c r="AC94" t="s">
        <v>952</v>
      </c>
      <c r="AD94" t="s">
        <v>953</v>
      </c>
      <c r="AE94" t="s">
        <v>954</v>
      </c>
      <c r="AF94" t="s">
        <v>1042</v>
      </c>
    </row>
    <row r="95" spans="3:34">
      <c r="N95" s="189"/>
      <c r="U95" s="635" t="s">
        <v>955</v>
      </c>
      <c r="V95" s="635" t="s">
        <v>956</v>
      </c>
      <c r="W95" s="635" t="s">
        <v>955</v>
      </c>
      <c r="X95" s="635"/>
      <c r="Y95" s="635"/>
      <c r="Z95" s="635" t="s">
        <v>957</v>
      </c>
      <c r="AA95" s="635"/>
      <c r="AB95" s="635"/>
      <c r="AC95" s="635"/>
      <c r="AD95" s="635"/>
    </row>
    <row r="96" spans="3:34">
      <c r="C96" t="s">
        <v>958</v>
      </c>
      <c r="E96" s="638">
        <v>18</v>
      </c>
      <c r="F96" t="s">
        <v>959</v>
      </c>
      <c r="H96" s="638">
        <v>20</v>
      </c>
      <c r="I96" t="s">
        <v>960</v>
      </c>
      <c r="K96" s="638">
        <v>1</v>
      </c>
      <c r="L96" t="s">
        <v>961</v>
      </c>
      <c r="N96" s="644">
        <f t="shared" ref="N96:N104" si="14">(SUM(AA96:AE96)*K96+X96*3500+Y96*7500)*AH96</f>
        <v>339.67543826975492</v>
      </c>
      <c r="T96" s="645">
        <v>0</v>
      </c>
      <c r="U96" s="645" t="s">
        <v>725</v>
      </c>
      <c r="V96" s="645" t="s">
        <v>962</v>
      </c>
      <c r="W96" s="645" t="s">
        <v>724</v>
      </c>
      <c r="X96" s="645">
        <v>0</v>
      </c>
      <c r="Y96" s="645">
        <v>0</v>
      </c>
      <c r="Z96" s="635">
        <f>300*(1-AF96)</f>
        <v>180</v>
      </c>
      <c r="AA96" s="646">
        <f>K96*0.86*EXP(H96*0.18)*8</f>
        <v>251.79585297250446</v>
      </c>
      <c r="AB96" s="646">
        <f>2000/Z96</f>
        <v>11.111111111111111</v>
      </c>
      <c r="AC96" s="646">
        <v>32</v>
      </c>
      <c r="AD96" s="646">
        <f>2500/Z96</f>
        <v>13.888888888888889</v>
      </c>
      <c r="AE96" s="639">
        <f t="shared" ref="AE96:AE104" si="15">IF(U96="yes",7*H96,0)</f>
        <v>0</v>
      </c>
      <c r="AF96">
        <f>T96*0.02+IF(H96&gt;12,0.4,0)+IF(V96="rcp",0.3,0)</f>
        <v>0.4</v>
      </c>
      <c r="AG96">
        <f>IF(V96="rcp",2,3)</f>
        <v>3</v>
      </c>
      <c r="AH96">
        <f>IF(W96="yes",1.1,1)</f>
        <v>1.1000000000000001</v>
      </c>
    </row>
    <row r="97" spans="3:34">
      <c r="C97" t="s">
        <v>958</v>
      </c>
      <c r="E97" s="638">
        <v>18</v>
      </c>
      <c r="F97" t="s">
        <v>959</v>
      </c>
      <c r="H97" s="638">
        <v>5</v>
      </c>
      <c r="I97" t="s">
        <v>960</v>
      </c>
      <c r="K97" s="638">
        <v>0</v>
      </c>
      <c r="L97" t="s">
        <v>961</v>
      </c>
      <c r="N97" s="644">
        <f t="shared" si="14"/>
        <v>0</v>
      </c>
      <c r="T97" s="645">
        <v>5</v>
      </c>
      <c r="U97" s="645" t="s">
        <v>725</v>
      </c>
      <c r="V97" s="645" t="s">
        <v>963</v>
      </c>
      <c r="W97" s="645" t="s">
        <v>724</v>
      </c>
      <c r="X97" s="645">
        <v>0</v>
      </c>
      <c r="Y97" s="645">
        <v>0</v>
      </c>
      <c r="Z97" s="635">
        <f t="shared" ref="Z97:Z104" si="16">300*(1-AF97)</f>
        <v>180</v>
      </c>
      <c r="AA97" s="646">
        <f t="shared" ref="AA97:AA104" si="17">K97*0.86*EXP(H97*0.18)*8</f>
        <v>0</v>
      </c>
      <c r="AB97" s="646">
        <f t="shared" ref="AB97:AB104" si="18">2000/Z97</f>
        <v>11.111111111111111</v>
      </c>
      <c r="AC97" s="646">
        <v>32</v>
      </c>
      <c r="AD97" s="646">
        <f t="shared" ref="AD97:AD104" si="19">2500/Z97</f>
        <v>13.888888888888889</v>
      </c>
      <c r="AE97" s="639">
        <f t="shared" si="15"/>
        <v>0</v>
      </c>
      <c r="AF97">
        <f t="shared" ref="AF97:AF104" si="20">T97*0.02+IF(H97&gt;12,0.5,0)+IF(V97="rcp",0.3,0)</f>
        <v>0.4</v>
      </c>
      <c r="AG97">
        <f t="shared" ref="AG97:AG104" si="21">IF(V97="rcp",2,3)</f>
        <v>2</v>
      </c>
      <c r="AH97">
        <f t="shared" ref="AH97:AH104" si="22">IF(W97="yes",1.1,1)</f>
        <v>1.1000000000000001</v>
      </c>
    </row>
    <row r="98" spans="3:34">
      <c r="C98" t="s">
        <v>958</v>
      </c>
      <c r="E98" s="638">
        <v>8</v>
      </c>
      <c r="F98" t="s">
        <v>959</v>
      </c>
      <c r="H98" s="638">
        <v>10</v>
      </c>
      <c r="I98" t="s">
        <v>960</v>
      </c>
      <c r="K98" s="638">
        <v>0</v>
      </c>
      <c r="L98" t="s">
        <v>961</v>
      </c>
      <c r="N98" s="644">
        <f t="shared" si="14"/>
        <v>0</v>
      </c>
      <c r="T98" s="645">
        <v>5</v>
      </c>
      <c r="U98" s="645" t="s">
        <v>725</v>
      </c>
      <c r="V98" s="645" t="s">
        <v>962</v>
      </c>
      <c r="W98" s="645" t="s">
        <v>724</v>
      </c>
      <c r="X98" s="645">
        <v>0</v>
      </c>
      <c r="Y98" s="645">
        <v>0</v>
      </c>
      <c r="Z98" s="635">
        <f t="shared" si="16"/>
        <v>270</v>
      </c>
      <c r="AA98" s="646">
        <f t="shared" si="17"/>
        <v>0</v>
      </c>
      <c r="AB98" s="646">
        <f t="shared" si="18"/>
        <v>7.4074074074074074</v>
      </c>
      <c r="AC98" s="646">
        <v>20.7</v>
      </c>
      <c r="AD98" s="646">
        <f t="shared" si="19"/>
        <v>9.2592592592592595</v>
      </c>
      <c r="AE98" s="639">
        <f t="shared" si="15"/>
        <v>0</v>
      </c>
      <c r="AF98">
        <f t="shared" si="20"/>
        <v>0.1</v>
      </c>
      <c r="AG98">
        <f t="shared" si="21"/>
        <v>3</v>
      </c>
      <c r="AH98">
        <f t="shared" si="22"/>
        <v>1.1000000000000001</v>
      </c>
    </row>
    <row r="99" spans="3:34">
      <c r="C99" t="s">
        <v>958</v>
      </c>
      <c r="E99" s="638">
        <v>18</v>
      </c>
      <c r="F99" t="s">
        <v>959</v>
      </c>
      <c r="H99" s="638">
        <v>10</v>
      </c>
      <c r="I99" t="s">
        <v>960</v>
      </c>
      <c r="K99" s="638">
        <v>0</v>
      </c>
      <c r="L99" t="s">
        <v>961</v>
      </c>
      <c r="N99" s="644">
        <f t="shared" si="14"/>
        <v>0</v>
      </c>
      <c r="T99" s="645">
        <v>5</v>
      </c>
      <c r="U99" s="645" t="s">
        <v>725</v>
      </c>
      <c r="V99" s="645" t="s">
        <v>963</v>
      </c>
      <c r="W99" s="645" t="s">
        <v>724</v>
      </c>
      <c r="X99" s="645">
        <v>0</v>
      </c>
      <c r="Y99" s="645">
        <v>0</v>
      </c>
      <c r="Z99" s="635">
        <f t="shared" si="16"/>
        <v>180</v>
      </c>
      <c r="AA99" s="646">
        <f t="shared" si="17"/>
        <v>0</v>
      </c>
      <c r="AB99" s="646">
        <f t="shared" si="18"/>
        <v>11.111111111111111</v>
      </c>
      <c r="AC99" s="646">
        <v>32</v>
      </c>
      <c r="AD99" s="646">
        <f t="shared" si="19"/>
        <v>13.888888888888889</v>
      </c>
      <c r="AE99" s="639">
        <f t="shared" si="15"/>
        <v>0</v>
      </c>
      <c r="AF99">
        <f t="shared" si="20"/>
        <v>0.4</v>
      </c>
      <c r="AG99">
        <f t="shared" si="21"/>
        <v>2</v>
      </c>
      <c r="AH99">
        <f t="shared" si="22"/>
        <v>1.1000000000000001</v>
      </c>
    </row>
    <row r="100" spans="3:34">
      <c r="C100" t="s">
        <v>958</v>
      </c>
      <c r="E100" s="638">
        <v>8</v>
      </c>
      <c r="F100" t="s">
        <v>959</v>
      </c>
      <c r="H100" s="638">
        <v>10</v>
      </c>
      <c r="I100" t="s">
        <v>960</v>
      </c>
      <c r="K100" s="638">
        <v>0</v>
      </c>
      <c r="L100" t="s">
        <v>961</v>
      </c>
      <c r="N100" s="644">
        <f t="shared" si="14"/>
        <v>0</v>
      </c>
      <c r="T100" s="645">
        <v>5</v>
      </c>
      <c r="U100" s="645" t="s">
        <v>724</v>
      </c>
      <c r="V100" s="645" t="s">
        <v>963</v>
      </c>
      <c r="W100" s="645" t="s">
        <v>724</v>
      </c>
      <c r="X100" s="645">
        <v>0</v>
      </c>
      <c r="Y100" s="645">
        <v>0</v>
      </c>
      <c r="Z100" s="635">
        <f t="shared" si="16"/>
        <v>180</v>
      </c>
      <c r="AA100" s="646">
        <f t="shared" si="17"/>
        <v>0</v>
      </c>
      <c r="AB100" s="646">
        <f t="shared" si="18"/>
        <v>11.111111111111111</v>
      </c>
      <c r="AC100" s="646">
        <v>20.7</v>
      </c>
      <c r="AD100" s="646">
        <f t="shared" si="19"/>
        <v>13.888888888888889</v>
      </c>
      <c r="AE100" s="639">
        <f t="shared" si="15"/>
        <v>70</v>
      </c>
      <c r="AF100">
        <f t="shared" si="20"/>
        <v>0.4</v>
      </c>
      <c r="AG100">
        <f t="shared" si="21"/>
        <v>2</v>
      </c>
      <c r="AH100">
        <f t="shared" si="22"/>
        <v>1.1000000000000001</v>
      </c>
    </row>
    <row r="101" spans="3:34">
      <c r="C101" t="s">
        <v>958</v>
      </c>
      <c r="E101" s="638">
        <v>8</v>
      </c>
      <c r="F101" t="s">
        <v>959</v>
      </c>
      <c r="H101" s="638">
        <v>10</v>
      </c>
      <c r="I101" t="s">
        <v>960</v>
      </c>
      <c r="K101" s="638">
        <v>0</v>
      </c>
      <c r="L101" t="s">
        <v>961</v>
      </c>
      <c r="N101" s="644">
        <f t="shared" si="14"/>
        <v>0</v>
      </c>
      <c r="T101" s="645">
        <v>5</v>
      </c>
      <c r="U101" s="645" t="s">
        <v>724</v>
      </c>
      <c r="V101" s="645" t="s">
        <v>963</v>
      </c>
      <c r="W101" s="645" t="s">
        <v>724</v>
      </c>
      <c r="X101" s="645">
        <v>0</v>
      </c>
      <c r="Y101" s="645">
        <v>0</v>
      </c>
      <c r="Z101" s="635">
        <f t="shared" si="16"/>
        <v>180</v>
      </c>
      <c r="AA101" s="646">
        <f t="shared" si="17"/>
        <v>0</v>
      </c>
      <c r="AB101" s="646">
        <f t="shared" si="18"/>
        <v>11.111111111111111</v>
      </c>
      <c r="AC101" s="646">
        <v>20.7</v>
      </c>
      <c r="AD101" s="646">
        <f t="shared" si="19"/>
        <v>13.888888888888889</v>
      </c>
      <c r="AE101" s="639">
        <f t="shared" si="15"/>
        <v>70</v>
      </c>
      <c r="AF101">
        <f t="shared" si="20"/>
        <v>0.4</v>
      </c>
      <c r="AG101">
        <f t="shared" si="21"/>
        <v>2</v>
      </c>
      <c r="AH101">
        <f t="shared" si="22"/>
        <v>1.1000000000000001</v>
      </c>
    </row>
    <row r="102" spans="3:34">
      <c r="C102" t="s">
        <v>958</v>
      </c>
      <c r="E102" s="638">
        <v>8</v>
      </c>
      <c r="F102" t="s">
        <v>959</v>
      </c>
      <c r="H102" s="638">
        <v>10</v>
      </c>
      <c r="I102" t="s">
        <v>960</v>
      </c>
      <c r="K102" s="638">
        <v>0</v>
      </c>
      <c r="L102" t="s">
        <v>961</v>
      </c>
      <c r="N102" s="644">
        <f t="shared" si="14"/>
        <v>0</v>
      </c>
      <c r="T102" s="645">
        <v>5</v>
      </c>
      <c r="U102" s="645" t="s">
        <v>724</v>
      </c>
      <c r="V102" s="645" t="s">
        <v>963</v>
      </c>
      <c r="W102" s="645" t="s">
        <v>724</v>
      </c>
      <c r="X102" s="645">
        <v>0</v>
      </c>
      <c r="Y102" s="645">
        <v>0</v>
      </c>
      <c r="Z102" s="635">
        <f t="shared" si="16"/>
        <v>180</v>
      </c>
      <c r="AA102" s="646">
        <f t="shared" si="17"/>
        <v>0</v>
      </c>
      <c r="AB102" s="646">
        <f t="shared" si="18"/>
        <v>11.111111111111111</v>
      </c>
      <c r="AC102" s="646">
        <v>20.7</v>
      </c>
      <c r="AD102" s="646">
        <f t="shared" si="19"/>
        <v>13.888888888888889</v>
      </c>
      <c r="AE102" s="639">
        <f t="shared" si="15"/>
        <v>70</v>
      </c>
      <c r="AF102">
        <f t="shared" si="20"/>
        <v>0.4</v>
      </c>
      <c r="AG102">
        <f t="shared" si="21"/>
        <v>2</v>
      </c>
      <c r="AH102">
        <f t="shared" si="22"/>
        <v>1.1000000000000001</v>
      </c>
    </row>
    <row r="103" spans="3:34">
      <c r="C103" t="s">
        <v>958</v>
      </c>
      <c r="E103" s="638">
        <v>8</v>
      </c>
      <c r="F103" t="s">
        <v>959</v>
      </c>
      <c r="H103" s="638">
        <v>10</v>
      </c>
      <c r="I103" t="s">
        <v>960</v>
      </c>
      <c r="K103" s="638">
        <v>0</v>
      </c>
      <c r="L103" t="s">
        <v>961</v>
      </c>
      <c r="N103" s="644">
        <f t="shared" si="14"/>
        <v>0</v>
      </c>
      <c r="T103" s="645">
        <v>5</v>
      </c>
      <c r="U103" s="645" t="s">
        <v>724</v>
      </c>
      <c r="V103" s="645" t="s">
        <v>963</v>
      </c>
      <c r="W103" s="645" t="s">
        <v>724</v>
      </c>
      <c r="X103" s="645">
        <v>0</v>
      </c>
      <c r="Y103" s="645">
        <v>0</v>
      </c>
      <c r="Z103" s="635">
        <f>300*(1-AF103)</f>
        <v>180</v>
      </c>
      <c r="AA103" s="646">
        <f t="shared" si="17"/>
        <v>0</v>
      </c>
      <c r="AB103" s="646">
        <f t="shared" si="18"/>
        <v>11.111111111111111</v>
      </c>
      <c r="AC103" s="646">
        <v>20.7</v>
      </c>
      <c r="AD103" s="646">
        <f t="shared" si="19"/>
        <v>13.888888888888889</v>
      </c>
      <c r="AE103" s="639">
        <f t="shared" si="15"/>
        <v>70</v>
      </c>
      <c r="AF103">
        <f t="shared" si="20"/>
        <v>0.4</v>
      </c>
      <c r="AG103">
        <f t="shared" si="21"/>
        <v>2</v>
      </c>
      <c r="AH103">
        <f t="shared" si="22"/>
        <v>1.1000000000000001</v>
      </c>
    </row>
    <row r="104" spans="3:34">
      <c r="C104" t="s">
        <v>958</v>
      </c>
      <c r="E104" s="638">
        <v>8</v>
      </c>
      <c r="F104" t="s">
        <v>959</v>
      </c>
      <c r="H104" s="638">
        <v>10</v>
      </c>
      <c r="I104" t="s">
        <v>960</v>
      </c>
      <c r="K104" s="638">
        <v>0</v>
      </c>
      <c r="L104" t="s">
        <v>961</v>
      </c>
      <c r="N104" s="644">
        <f t="shared" si="14"/>
        <v>0</v>
      </c>
      <c r="T104" s="645">
        <v>5</v>
      </c>
      <c r="U104" s="645" t="s">
        <v>724</v>
      </c>
      <c r="V104" s="645" t="s">
        <v>963</v>
      </c>
      <c r="W104" s="645" t="s">
        <v>724</v>
      </c>
      <c r="X104" s="645">
        <v>0</v>
      </c>
      <c r="Y104" s="645">
        <v>0</v>
      </c>
      <c r="Z104" s="635">
        <f t="shared" si="16"/>
        <v>180</v>
      </c>
      <c r="AA104" s="646">
        <f t="shared" si="17"/>
        <v>0</v>
      </c>
      <c r="AB104" s="646">
        <f t="shared" si="18"/>
        <v>11.111111111111111</v>
      </c>
      <c r="AC104" s="646">
        <v>20.7</v>
      </c>
      <c r="AD104" s="646">
        <f t="shared" si="19"/>
        <v>13.888888888888889</v>
      </c>
      <c r="AE104" s="639">
        <f t="shared" si="15"/>
        <v>70</v>
      </c>
      <c r="AF104">
        <f t="shared" si="20"/>
        <v>0.4</v>
      </c>
      <c r="AG104">
        <f t="shared" si="21"/>
        <v>2</v>
      </c>
      <c r="AH104">
        <f t="shared" si="22"/>
        <v>1.1000000000000001</v>
      </c>
    </row>
    <row r="105" spans="3:34">
      <c r="F105" s="137"/>
      <c r="G105" s="137"/>
      <c r="H105" s="137"/>
      <c r="I105" s="137"/>
      <c r="J105" s="137"/>
      <c r="K105" s="137"/>
      <c r="L105" s="137"/>
    </row>
    <row r="106" spans="3:34">
      <c r="F106" s="137"/>
      <c r="G106" s="137"/>
      <c r="H106" s="137"/>
      <c r="I106" s="137"/>
      <c r="J106" s="137"/>
      <c r="K106" s="137"/>
      <c r="L106" s="137"/>
    </row>
    <row r="107" spans="3:34">
      <c r="F107" s="137"/>
      <c r="G107" s="137"/>
      <c r="H107" s="137"/>
      <c r="I107" s="137"/>
      <c r="J107" s="137"/>
      <c r="K107" s="137"/>
      <c r="L107" s="137"/>
    </row>
    <row r="108" spans="3:34">
      <c r="F108" s="137"/>
      <c r="G108" s="137"/>
      <c r="H108" s="137"/>
      <c r="I108" s="137"/>
      <c r="J108" s="137"/>
      <c r="K108" s="137"/>
      <c r="L108" s="137"/>
    </row>
    <row r="109" spans="3:34">
      <c r="F109" s="137"/>
      <c r="G109" s="137"/>
      <c r="H109" s="137"/>
      <c r="I109" s="137"/>
      <c r="J109" s="137"/>
      <c r="K109" s="137"/>
      <c r="L109" s="137"/>
    </row>
    <row r="110" spans="3:34">
      <c r="F110" s="137"/>
      <c r="G110" s="137"/>
      <c r="H110" s="137"/>
      <c r="I110" s="137"/>
      <c r="J110" s="137"/>
      <c r="K110" s="137"/>
      <c r="L110" s="137"/>
    </row>
    <row r="111" spans="3:34">
      <c r="F111" s="137"/>
      <c r="G111" s="137"/>
      <c r="H111" s="137"/>
      <c r="I111" s="137"/>
      <c r="J111" s="137"/>
      <c r="K111" s="137"/>
      <c r="L111" s="137"/>
    </row>
    <row r="112" spans="3:34">
      <c r="F112" s="137"/>
      <c r="G112" s="137"/>
      <c r="H112" s="137"/>
      <c r="I112" s="137"/>
      <c r="J112" s="137"/>
      <c r="K112" s="137"/>
      <c r="L112" s="137"/>
    </row>
    <row r="113" spans="3:12">
      <c r="F113" s="137"/>
      <c r="G113" s="137"/>
      <c r="H113" s="137"/>
      <c r="I113" s="137"/>
      <c r="J113" s="137"/>
      <c r="K113" s="137"/>
      <c r="L113" s="137"/>
    </row>
    <row r="114" spans="3:12">
      <c r="F114" s="137"/>
      <c r="G114" s="137"/>
      <c r="H114" s="137"/>
      <c r="I114" s="137"/>
      <c r="J114" s="137"/>
      <c r="K114" s="137"/>
      <c r="L114" s="137"/>
    </row>
    <row r="115" spans="3:12">
      <c r="F115" s="137"/>
      <c r="G115" s="137"/>
      <c r="H115" s="137"/>
      <c r="I115" s="137"/>
      <c r="J115" s="137"/>
      <c r="K115" s="137"/>
      <c r="L115" s="137"/>
    </row>
    <row r="122" spans="3:12">
      <c r="C122" t="s">
        <v>964</v>
      </c>
      <c r="I122">
        <v>800</v>
      </c>
    </row>
    <row r="123" spans="3:12">
      <c r="C123" t="s">
        <v>965</v>
      </c>
    </row>
    <row r="125" spans="3:12">
      <c r="C125" t="s">
        <v>966</v>
      </c>
      <c r="I125">
        <v>140</v>
      </c>
    </row>
    <row r="139" spans="2:12">
      <c r="L139" s="639"/>
    </row>
    <row r="140" spans="2:12">
      <c r="B140" t="s">
        <v>929</v>
      </c>
      <c r="F140" s="638"/>
      <c r="G140" t="s">
        <v>930</v>
      </c>
      <c r="I140" s="639" t="e">
        <f>38*#REF!</f>
        <v>#REF!</v>
      </c>
      <c r="L140" s="639" t="e">
        <f>F140*I140</f>
        <v>#REF!</v>
      </c>
    </row>
    <row r="141" spans="2:12">
      <c r="B141" t="s">
        <v>931</v>
      </c>
      <c r="F141" s="640"/>
      <c r="G141" t="s">
        <v>923</v>
      </c>
      <c r="I141" s="639" t="e">
        <f>26*#REF!</f>
        <v>#REF!</v>
      </c>
      <c r="L141" s="639" t="e">
        <f>F141*I141</f>
        <v>#REF!</v>
      </c>
    </row>
    <row r="142" spans="2:12">
      <c r="B142" t="s">
        <v>932</v>
      </c>
      <c r="F142" s="640"/>
      <c r="G142" t="s">
        <v>925</v>
      </c>
      <c r="I142" s="639" t="e">
        <f>6.8*#REF!</f>
        <v>#REF!</v>
      </c>
      <c r="L142" s="639" t="e">
        <f>F142*I142</f>
        <v>#REF!</v>
      </c>
    </row>
    <row r="143" spans="2:12">
      <c r="B143" t="s">
        <v>933</v>
      </c>
      <c r="F143" s="640"/>
      <c r="G143" t="s">
        <v>925</v>
      </c>
      <c r="I143" s="639" t="e">
        <f>I142*1.75*#REF!</f>
        <v>#REF!</v>
      </c>
      <c r="L143" s="639" t="e">
        <f>F143*I143</f>
        <v>#REF!</v>
      </c>
    </row>
    <row r="144" spans="2:12">
      <c r="B144" t="s">
        <v>934</v>
      </c>
      <c r="F144" s="638"/>
      <c r="G144" t="s">
        <v>925</v>
      </c>
      <c r="I144" s="639" t="e">
        <f>3.5*#REF!</f>
        <v>#REF!</v>
      </c>
      <c r="L144" s="639" t="e">
        <f t="shared" ref="L144:L146" si="23">F144*I144</f>
        <v>#REF!</v>
      </c>
    </row>
    <row r="145" spans="2:12">
      <c r="B145" t="s">
        <v>935</v>
      </c>
      <c r="F145" s="638"/>
      <c r="G145" t="s">
        <v>925</v>
      </c>
      <c r="I145" s="639" t="e">
        <f>13*#REF!</f>
        <v>#REF!</v>
      </c>
      <c r="L145" s="639" t="e">
        <f t="shared" si="23"/>
        <v>#REF!</v>
      </c>
    </row>
    <row r="146" spans="2:12">
      <c r="B146" t="s">
        <v>936</v>
      </c>
      <c r="F146" s="640"/>
      <c r="G146" t="s">
        <v>925</v>
      </c>
      <c r="I146" s="639" t="e">
        <f>28*#REF!</f>
        <v>#REF!</v>
      </c>
      <c r="L146" s="639" t="e">
        <f t="shared" si="23"/>
        <v>#REF!</v>
      </c>
    </row>
  </sheetData>
  <mergeCells count="65">
    <mergeCell ref="A80:N80"/>
    <mergeCell ref="B78:C78"/>
    <mergeCell ref="E78:F78"/>
    <mergeCell ref="B72:C72"/>
    <mergeCell ref="E72:F72"/>
    <mergeCell ref="H72:I72"/>
    <mergeCell ref="H78:I78"/>
    <mergeCell ref="H77:I77"/>
    <mergeCell ref="H76:I76"/>
    <mergeCell ref="H75:I75"/>
    <mergeCell ref="H74:I74"/>
    <mergeCell ref="H73:I73"/>
    <mergeCell ref="E77:F77"/>
    <mergeCell ref="E76:F76"/>
    <mergeCell ref="E75:F75"/>
    <mergeCell ref="E74:F74"/>
    <mergeCell ref="B77:C77"/>
    <mergeCell ref="G63:H63"/>
    <mergeCell ref="G62:H62"/>
    <mergeCell ref="G61:H61"/>
    <mergeCell ref="G69:M69"/>
    <mergeCell ref="B71:K71"/>
    <mergeCell ref="E73:F73"/>
    <mergeCell ref="B73:C73"/>
    <mergeCell ref="B74:C74"/>
    <mergeCell ref="B75:C75"/>
    <mergeCell ref="B76:C76"/>
    <mergeCell ref="A59:N59"/>
    <mergeCell ref="D60:E60"/>
    <mergeCell ref="D68:E68"/>
    <mergeCell ref="D67:E67"/>
    <mergeCell ref="D66:E66"/>
    <mergeCell ref="D65:E65"/>
    <mergeCell ref="D64:E64"/>
    <mergeCell ref="D63:E63"/>
    <mergeCell ref="D62:E62"/>
    <mergeCell ref="D61:E61"/>
    <mergeCell ref="G60:H60"/>
    <mergeCell ref="G68:H68"/>
    <mergeCell ref="G67:H67"/>
    <mergeCell ref="G66:H66"/>
    <mergeCell ref="G65:H65"/>
    <mergeCell ref="G64:H64"/>
    <mergeCell ref="G1:K1"/>
    <mergeCell ref="E2:F2"/>
    <mergeCell ref="G2:K2"/>
    <mergeCell ref="B14:C14"/>
    <mergeCell ref="B40:C40"/>
    <mergeCell ref="B39:C39"/>
    <mergeCell ref="B15:C15"/>
    <mergeCell ref="A19:N19"/>
    <mergeCell ref="E4:G4"/>
    <mergeCell ref="H4:I4"/>
    <mergeCell ref="J49:K49"/>
    <mergeCell ref="L49:M49"/>
    <mergeCell ref="D49:E49"/>
    <mergeCell ref="G52:H52"/>
    <mergeCell ref="G51:H51"/>
    <mergeCell ref="G50:H50"/>
    <mergeCell ref="G49:H49"/>
    <mergeCell ref="G57:H57"/>
    <mergeCell ref="G56:H56"/>
    <mergeCell ref="G55:H55"/>
    <mergeCell ref="G54:H54"/>
    <mergeCell ref="G53:H53"/>
  </mergeCells>
  <pageMargins left="0.7" right="0.7" top="0.75" bottom="0.75" header="0.3" footer="0.3"/>
  <pageSetup scale="75" orientation="landscape" r:id="rId1"/>
  <rowBreaks count="1" manualBreakCount="1">
    <brk id="4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locked="0" defaultSize="0" autoLine="0" autoPict="0">
                <anchor moveWithCells="1">
                  <from>
                    <xdr:col>7</xdr:col>
                    <xdr:colOff>603250</xdr:colOff>
                    <xdr:row>21</xdr:row>
                    <xdr:rowOff>12700</xdr:rowOff>
                  </from>
                  <to>
                    <xdr:col>9</xdr:col>
                    <xdr:colOff>38100</xdr:colOff>
                    <xdr:row>21</xdr:row>
                    <xdr:rowOff>209550</xdr:rowOff>
                  </to>
                </anchor>
              </controlPr>
            </control>
          </mc:Choice>
        </mc:AlternateContent>
        <mc:AlternateContent xmlns:mc="http://schemas.openxmlformats.org/markup-compatibility/2006">
          <mc:Choice Requires="x14">
            <control shapeId="16386" r:id="rId5" name="Drop Down 2">
              <controlPr defaultSize="0" autoLine="0" autoPict="0">
                <anchor moveWithCells="1">
                  <from>
                    <xdr:col>7</xdr:col>
                    <xdr:colOff>603250</xdr:colOff>
                    <xdr:row>22</xdr:row>
                    <xdr:rowOff>12700</xdr:rowOff>
                  </from>
                  <to>
                    <xdr:col>9</xdr:col>
                    <xdr:colOff>38100</xdr:colOff>
                    <xdr:row>23</xdr:row>
                    <xdr:rowOff>19050</xdr:rowOff>
                  </to>
                </anchor>
              </controlPr>
            </control>
          </mc:Choice>
        </mc:AlternateContent>
        <mc:AlternateContent xmlns:mc="http://schemas.openxmlformats.org/markup-compatibility/2006">
          <mc:Choice Requires="x14">
            <control shapeId="16388" r:id="rId6" name="Drop Down 4">
              <controlPr defaultSize="0" autoLine="0" autoPict="0">
                <anchor moveWithCells="1">
                  <from>
                    <xdr:col>1</xdr:col>
                    <xdr:colOff>0</xdr:colOff>
                    <xdr:row>49</xdr:row>
                    <xdr:rowOff>0</xdr:rowOff>
                  </from>
                  <to>
                    <xdr:col>2</xdr:col>
                    <xdr:colOff>146050</xdr:colOff>
                    <xdr:row>50</xdr:row>
                    <xdr:rowOff>0</xdr:rowOff>
                  </to>
                </anchor>
              </controlPr>
            </control>
          </mc:Choice>
        </mc:AlternateContent>
        <mc:AlternateContent xmlns:mc="http://schemas.openxmlformats.org/markup-compatibility/2006">
          <mc:Choice Requires="x14">
            <control shapeId="16389" r:id="rId7" name="Drop Down 5">
              <controlPr defaultSize="0" autoLine="0" autoPict="0">
                <anchor moveWithCells="1">
                  <from>
                    <xdr:col>1</xdr:col>
                    <xdr:colOff>0</xdr:colOff>
                    <xdr:row>50</xdr:row>
                    <xdr:rowOff>0</xdr:rowOff>
                  </from>
                  <to>
                    <xdr:col>2</xdr:col>
                    <xdr:colOff>146050</xdr:colOff>
                    <xdr:row>51</xdr:row>
                    <xdr:rowOff>12700</xdr:rowOff>
                  </to>
                </anchor>
              </controlPr>
            </control>
          </mc:Choice>
        </mc:AlternateContent>
        <mc:AlternateContent xmlns:mc="http://schemas.openxmlformats.org/markup-compatibility/2006">
          <mc:Choice Requires="x14">
            <control shapeId="16390" r:id="rId8" name="Drop Down 6">
              <controlPr defaultSize="0" autoLine="0" autoPict="0">
                <anchor moveWithCells="1">
                  <from>
                    <xdr:col>1</xdr:col>
                    <xdr:colOff>0</xdr:colOff>
                    <xdr:row>51</xdr:row>
                    <xdr:rowOff>0</xdr:rowOff>
                  </from>
                  <to>
                    <xdr:col>2</xdr:col>
                    <xdr:colOff>146050</xdr:colOff>
                    <xdr:row>52</xdr:row>
                    <xdr:rowOff>0</xdr:rowOff>
                  </to>
                </anchor>
              </controlPr>
            </control>
          </mc:Choice>
        </mc:AlternateContent>
        <mc:AlternateContent xmlns:mc="http://schemas.openxmlformats.org/markup-compatibility/2006">
          <mc:Choice Requires="x14">
            <control shapeId="16391" r:id="rId9" name="Drop Down 7">
              <controlPr defaultSize="0" autoLine="0" autoPict="0">
                <anchor moveWithCells="1">
                  <from>
                    <xdr:col>1</xdr:col>
                    <xdr:colOff>0</xdr:colOff>
                    <xdr:row>52</xdr:row>
                    <xdr:rowOff>0</xdr:rowOff>
                  </from>
                  <to>
                    <xdr:col>2</xdr:col>
                    <xdr:colOff>146050</xdr:colOff>
                    <xdr:row>53</xdr:row>
                    <xdr:rowOff>0</xdr:rowOff>
                  </to>
                </anchor>
              </controlPr>
            </control>
          </mc:Choice>
        </mc:AlternateContent>
        <mc:AlternateContent xmlns:mc="http://schemas.openxmlformats.org/markup-compatibility/2006">
          <mc:Choice Requires="x14">
            <control shapeId="16392" r:id="rId10" name="Drop Down 8">
              <controlPr defaultSize="0" autoLine="0" autoPict="0">
                <anchor moveWithCells="1">
                  <from>
                    <xdr:col>1</xdr:col>
                    <xdr:colOff>0</xdr:colOff>
                    <xdr:row>53</xdr:row>
                    <xdr:rowOff>0</xdr:rowOff>
                  </from>
                  <to>
                    <xdr:col>2</xdr:col>
                    <xdr:colOff>146050</xdr:colOff>
                    <xdr:row>54</xdr:row>
                    <xdr:rowOff>0</xdr:rowOff>
                  </to>
                </anchor>
              </controlPr>
            </control>
          </mc:Choice>
        </mc:AlternateContent>
        <mc:AlternateContent xmlns:mc="http://schemas.openxmlformats.org/markup-compatibility/2006">
          <mc:Choice Requires="x14">
            <control shapeId="16393" r:id="rId11" name="Drop Down 9">
              <controlPr defaultSize="0" autoLine="0" autoPict="0">
                <anchor moveWithCells="1">
                  <from>
                    <xdr:col>1</xdr:col>
                    <xdr:colOff>0</xdr:colOff>
                    <xdr:row>54</xdr:row>
                    <xdr:rowOff>0</xdr:rowOff>
                  </from>
                  <to>
                    <xdr:col>2</xdr:col>
                    <xdr:colOff>146050</xdr:colOff>
                    <xdr:row>55</xdr:row>
                    <xdr:rowOff>0</xdr:rowOff>
                  </to>
                </anchor>
              </controlPr>
            </control>
          </mc:Choice>
        </mc:AlternateContent>
        <mc:AlternateContent xmlns:mc="http://schemas.openxmlformats.org/markup-compatibility/2006">
          <mc:Choice Requires="x14">
            <control shapeId="16394" r:id="rId12" name="Drop Down 10">
              <controlPr defaultSize="0" autoLine="0" autoPict="0">
                <anchor moveWithCells="1">
                  <from>
                    <xdr:col>1</xdr:col>
                    <xdr:colOff>0</xdr:colOff>
                    <xdr:row>55</xdr:row>
                    <xdr:rowOff>0</xdr:rowOff>
                  </from>
                  <to>
                    <xdr:col>2</xdr:col>
                    <xdr:colOff>146050</xdr:colOff>
                    <xdr:row>56</xdr:row>
                    <xdr:rowOff>0</xdr:rowOff>
                  </to>
                </anchor>
              </controlPr>
            </control>
          </mc:Choice>
        </mc:AlternateContent>
        <mc:AlternateContent xmlns:mc="http://schemas.openxmlformats.org/markup-compatibility/2006">
          <mc:Choice Requires="x14">
            <control shapeId="16395" r:id="rId13" name="Drop Down 11">
              <controlPr defaultSize="0" autoLine="0" autoPict="0">
                <anchor moveWithCells="1">
                  <from>
                    <xdr:col>1</xdr:col>
                    <xdr:colOff>0</xdr:colOff>
                    <xdr:row>56</xdr:row>
                    <xdr:rowOff>0</xdr:rowOff>
                  </from>
                  <to>
                    <xdr:col>2</xdr:col>
                    <xdr:colOff>146050</xdr:colOff>
                    <xdr:row>57</xdr:row>
                    <xdr:rowOff>0</xdr:rowOff>
                  </to>
                </anchor>
              </controlPr>
            </control>
          </mc:Choice>
        </mc:AlternateContent>
        <mc:AlternateContent xmlns:mc="http://schemas.openxmlformats.org/markup-compatibility/2006">
          <mc:Choice Requires="x14">
            <control shapeId="16396" r:id="rId14" name="Drop Down 12">
              <controlPr defaultSize="0" autoLine="0" autoPict="0">
                <anchor moveWithCells="1">
                  <from>
                    <xdr:col>2</xdr:col>
                    <xdr:colOff>146050</xdr:colOff>
                    <xdr:row>49</xdr:row>
                    <xdr:rowOff>12700</xdr:rowOff>
                  </from>
                  <to>
                    <xdr:col>3</xdr:col>
                    <xdr:colOff>0</xdr:colOff>
                    <xdr:row>50</xdr:row>
                    <xdr:rowOff>0</xdr:rowOff>
                  </to>
                </anchor>
              </controlPr>
            </control>
          </mc:Choice>
        </mc:AlternateContent>
        <mc:AlternateContent xmlns:mc="http://schemas.openxmlformats.org/markup-compatibility/2006">
          <mc:Choice Requires="x14">
            <control shapeId="16397" r:id="rId15" name="Drop Down 13">
              <controlPr defaultSize="0" autoLine="0" autoPict="0">
                <anchor moveWithCells="1">
                  <from>
                    <xdr:col>2</xdr:col>
                    <xdr:colOff>146050</xdr:colOff>
                    <xdr:row>50</xdr:row>
                    <xdr:rowOff>0</xdr:rowOff>
                  </from>
                  <to>
                    <xdr:col>3</xdr:col>
                    <xdr:colOff>0</xdr:colOff>
                    <xdr:row>51</xdr:row>
                    <xdr:rowOff>12700</xdr:rowOff>
                  </to>
                </anchor>
              </controlPr>
            </control>
          </mc:Choice>
        </mc:AlternateContent>
        <mc:AlternateContent xmlns:mc="http://schemas.openxmlformats.org/markup-compatibility/2006">
          <mc:Choice Requires="x14">
            <control shapeId="16398" r:id="rId16" name="Drop Down 14">
              <controlPr defaultSize="0" autoLine="0" autoPict="0">
                <anchor moveWithCells="1">
                  <from>
                    <xdr:col>2</xdr:col>
                    <xdr:colOff>146050</xdr:colOff>
                    <xdr:row>51</xdr:row>
                    <xdr:rowOff>0</xdr:rowOff>
                  </from>
                  <to>
                    <xdr:col>3</xdr:col>
                    <xdr:colOff>0</xdr:colOff>
                    <xdr:row>52</xdr:row>
                    <xdr:rowOff>0</xdr:rowOff>
                  </to>
                </anchor>
              </controlPr>
            </control>
          </mc:Choice>
        </mc:AlternateContent>
        <mc:AlternateContent xmlns:mc="http://schemas.openxmlformats.org/markup-compatibility/2006">
          <mc:Choice Requires="x14">
            <control shapeId="16399" r:id="rId17" name="Drop Down 15">
              <controlPr defaultSize="0" autoLine="0" autoPict="0">
                <anchor moveWithCells="1">
                  <from>
                    <xdr:col>2</xdr:col>
                    <xdr:colOff>146050</xdr:colOff>
                    <xdr:row>52</xdr:row>
                    <xdr:rowOff>0</xdr:rowOff>
                  </from>
                  <to>
                    <xdr:col>3</xdr:col>
                    <xdr:colOff>0</xdr:colOff>
                    <xdr:row>53</xdr:row>
                    <xdr:rowOff>0</xdr:rowOff>
                  </to>
                </anchor>
              </controlPr>
            </control>
          </mc:Choice>
        </mc:AlternateContent>
        <mc:AlternateContent xmlns:mc="http://schemas.openxmlformats.org/markup-compatibility/2006">
          <mc:Choice Requires="x14">
            <control shapeId="16400" r:id="rId18" name="Drop Down 16">
              <controlPr defaultSize="0" autoLine="0" autoPict="0">
                <anchor moveWithCells="1">
                  <from>
                    <xdr:col>2</xdr:col>
                    <xdr:colOff>146050</xdr:colOff>
                    <xdr:row>53</xdr:row>
                    <xdr:rowOff>0</xdr:rowOff>
                  </from>
                  <to>
                    <xdr:col>3</xdr:col>
                    <xdr:colOff>0</xdr:colOff>
                    <xdr:row>54</xdr:row>
                    <xdr:rowOff>0</xdr:rowOff>
                  </to>
                </anchor>
              </controlPr>
            </control>
          </mc:Choice>
        </mc:AlternateContent>
        <mc:AlternateContent xmlns:mc="http://schemas.openxmlformats.org/markup-compatibility/2006">
          <mc:Choice Requires="x14">
            <control shapeId="16401" r:id="rId19" name="Drop Down 17">
              <controlPr defaultSize="0" autoLine="0" autoPict="0">
                <anchor moveWithCells="1">
                  <from>
                    <xdr:col>2</xdr:col>
                    <xdr:colOff>146050</xdr:colOff>
                    <xdr:row>54</xdr:row>
                    <xdr:rowOff>0</xdr:rowOff>
                  </from>
                  <to>
                    <xdr:col>3</xdr:col>
                    <xdr:colOff>0</xdr:colOff>
                    <xdr:row>55</xdr:row>
                    <xdr:rowOff>0</xdr:rowOff>
                  </to>
                </anchor>
              </controlPr>
            </control>
          </mc:Choice>
        </mc:AlternateContent>
        <mc:AlternateContent xmlns:mc="http://schemas.openxmlformats.org/markup-compatibility/2006">
          <mc:Choice Requires="x14">
            <control shapeId="16402" r:id="rId20" name="Drop Down 18">
              <controlPr defaultSize="0" autoLine="0" autoPict="0">
                <anchor moveWithCells="1">
                  <from>
                    <xdr:col>2</xdr:col>
                    <xdr:colOff>146050</xdr:colOff>
                    <xdr:row>55</xdr:row>
                    <xdr:rowOff>0</xdr:rowOff>
                  </from>
                  <to>
                    <xdr:col>2</xdr:col>
                    <xdr:colOff>1200150</xdr:colOff>
                    <xdr:row>56</xdr:row>
                    <xdr:rowOff>0</xdr:rowOff>
                  </to>
                </anchor>
              </controlPr>
            </control>
          </mc:Choice>
        </mc:AlternateContent>
        <mc:AlternateContent xmlns:mc="http://schemas.openxmlformats.org/markup-compatibility/2006">
          <mc:Choice Requires="x14">
            <control shapeId="16403" r:id="rId21" name="Drop Down 19">
              <controlPr defaultSize="0" autoLine="0" autoPict="0">
                <anchor moveWithCells="1">
                  <from>
                    <xdr:col>2</xdr:col>
                    <xdr:colOff>146050</xdr:colOff>
                    <xdr:row>56</xdr:row>
                    <xdr:rowOff>0</xdr:rowOff>
                  </from>
                  <to>
                    <xdr:col>2</xdr:col>
                    <xdr:colOff>1200150</xdr:colOff>
                    <xdr:row>57</xdr:row>
                    <xdr:rowOff>0</xdr:rowOff>
                  </to>
                </anchor>
              </controlPr>
            </control>
          </mc:Choice>
        </mc:AlternateContent>
        <mc:AlternateContent xmlns:mc="http://schemas.openxmlformats.org/markup-compatibility/2006">
          <mc:Choice Requires="x14">
            <control shapeId="16404" r:id="rId22" name="Drop Down 20">
              <controlPr defaultSize="0" autoLine="0" autoPict="0">
                <anchor moveWithCells="1">
                  <from>
                    <xdr:col>3</xdr:col>
                    <xdr:colOff>0</xdr:colOff>
                    <xdr:row>49</xdr:row>
                    <xdr:rowOff>0</xdr:rowOff>
                  </from>
                  <to>
                    <xdr:col>5</xdr:col>
                    <xdr:colOff>12700</xdr:colOff>
                    <xdr:row>50</xdr:row>
                    <xdr:rowOff>0</xdr:rowOff>
                  </to>
                </anchor>
              </controlPr>
            </control>
          </mc:Choice>
        </mc:AlternateContent>
        <mc:AlternateContent xmlns:mc="http://schemas.openxmlformats.org/markup-compatibility/2006">
          <mc:Choice Requires="x14">
            <control shapeId="16405" r:id="rId23" name="Drop Down 21">
              <controlPr defaultSize="0" autoLine="0" autoPict="0">
                <anchor moveWithCells="1">
                  <from>
                    <xdr:col>2</xdr:col>
                    <xdr:colOff>1212850</xdr:colOff>
                    <xdr:row>50</xdr:row>
                    <xdr:rowOff>0</xdr:rowOff>
                  </from>
                  <to>
                    <xdr:col>5</xdr:col>
                    <xdr:colOff>12700</xdr:colOff>
                    <xdr:row>51</xdr:row>
                    <xdr:rowOff>0</xdr:rowOff>
                  </to>
                </anchor>
              </controlPr>
            </control>
          </mc:Choice>
        </mc:AlternateContent>
        <mc:AlternateContent xmlns:mc="http://schemas.openxmlformats.org/markup-compatibility/2006">
          <mc:Choice Requires="x14">
            <control shapeId="16406" r:id="rId24" name="Drop Down 22">
              <controlPr defaultSize="0" autoLine="0" autoPict="0">
                <anchor moveWithCells="1">
                  <from>
                    <xdr:col>2</xdr:col>
                    <xdr:colOff>1212850</xdr:colOff>
                    <xdr:row>51</xdr:row>
                    <xdr:rowOff>0</xdr:rowOff>
                  </from>
                  <to>
                    <xdr:col>5</xdr:col>
                    <xdr:colOff>12700</xdr:colOff>
                    <xdr:row>52</xdr:row>
                    <xdr:rowOff>0</xdr:rowOff>
                  </to>
                </anchor>
              </controlPr>
            </control>
          </mc:Choice>
        </mc:AlternateContent>
        <mc:AlternateContent xmlns:mc="http://schemas.openxmlformats.org/markup-compatibility/2006">
          <mc:Choice Requires="x14">
            <control shapeId="16407" r:id="rId25" name="Drop Down 23">
              <controlPr defaultSize="0" autoLine="0" autoPict="0">
                <anchor moveWithCells="1">
                  <from>
                    <xdr:col>3</xdr:col>
                    <xdr:colOff>0</xdr:colOff>
                    <xdr:row>52</xdr:row>
                    <xdr:rowOff>0</xdr:rowOff>
                  </from>
                  <to>
                    <xdr:col>5</xdr:col>
                    <xdr:colOff>12700</xdr:colOff>
                    <xdr:row>53</xdr:row>
                    <xdr:rowOff>0</xdr:rowOff>
                  </to>
                </anchor>
              </controlPr>
            </control>
          </mc:Choice>
        </mc:AlternateContent>
        <mc:AlternateContent xmlns:mc="http://schemas.openxmlformats.org/markup-compatibility/2006">
          <mc:Choice Requires="x14">
            <control shapeId="16408" r:id="rId26" name="Drop Down 24">
              <controlPr defaultSize="0" autoLine="0" autoPict="0">
                <anchor moveWithCells="1">
                  <from>
                    <xdr:col>2</xdr:col>
                    <xdr:colOff>1212850</xdr:colOff>
                    <xdr:row>53</xdr:row>
                    <xdr:rowOff>0</xdr:rowOff>
                  </from>
                  <to>
                    <xdr:col>5</xdr:col>
                    <xdr:colOff>12700</xdr:colOff>
                    <xdr:row>54</xdr:row>
                    <xdr:rowOff>0</xdr:rowOff>
                  </to>
                </anchor>
              </controlPr>
            </control>
          </mc:Choice>
        </mc:AlternateContent>
        <mc:AlternateContent xmlns:mc="http://schemas.openxmlformats.org/markup-compatibility/2006">
          <mc:Choice Requires="x14">
            <control shapeId="16409" r:id="rId27" name="Drop Down 25">
              <controlPr defaultSize="0" autoLine="0" autoPict="0">
                <anchor moveWithCells="1">
                  <from>
                    <xdr:col>3</xdr:col>
                    <xdr:colOff>0</xdr:colOff>
                    <xdr:row>54</xdr:row>
                    <xdr:rowOff>0</xdr:rowOff>
                  </from>
                  <to>
                    <xdr:col>5</xdr:col>
                    <xdr:colOff>12700</xdr:colOff>
                    <xdr:row>55</xdr:row>
                    <xdr:rowOff>0</xdr:rowOff>
                  </to>
                </anchor>
              </controlPr>
            </control>
          </mc:Choice>
        </mc:AlternateContent>
        <mc:AlternateContent xmlns:mc="http://schemas.openxmlformats.org/markup-compatibility/2006">
          <mc:Choice Requires="x14">
            <control shapeId="16410" r:id="rId28" name="Drop Down 26">
              <controlPr defaultSize="0" autoLine="0" autoPict="0">
                <anchor moveWithCells="1">
                  <from>
                    <xdr:col>3</xdr:col>
                    <xdr:colOff>0</xdr:colOff>
                    <xdr:row>55</xdr:row>
                    <xdr:rowOff>0</xdr:rowOff>
                  </from>
                  <to>
                    <xdr:col>5</xdr:col>
                    <xdr:colOff>12700</xdr:colOff>
                    <xdr:row>56</xdr:row>
                    <xdr:rowOff>0</xdr:rowOff>
                  </to>
                </anchor>
              </controlPr>
            </control>
          </mc:Choice>
        </mc:AlternateContent>
        <mc:AlternateContent xmlns:mc="http://schemas.openxmlformats.org/markup-compatibility/2006">
          <mc:Choice Requires="x14">
            <control shapeId="16411" r:id="rId29" name="Drop Down 27">
              <controlPr defaultSize="0" autoLine="0" autoPict="0">
                <anchor moveWithCells="1">
                  <from>
                    <xdr:col>2</xdr:col>
                    <xdr:colOff>1212850</xdr:colOff>
                    <xdr:row>56</xdr:row>
                    <xdr:rowOff>0</xdr:rowOff>
                  </from>
                  <to>
                    <xdr:col>5</xdr:col>
                    <xdr:colOff>12700</xdr:colOff>
                    <xdr:row>57</xdr:row>
                    <xdr:rowOff>0</xdr:rowOff>
                  </to>
                </anchor>
              </controlPr>
            </control>
          </mc:Choice>
        </mc:AlternateContent>
        <mc:AlternateContent xmlns:mc="http://schemas.openxmlformats.org/markup-compatibility/2006">
          <mc:Choice Requires="x14">
            <control shapeId="16413" r:id="rId30" name="Drop Down 29">
              <controlPr defaultSize="0" autoLine="0" autoPict="0">
                <anchor moveWithCells="1">
                  <from>
                    <xdr:col>9</xdr:col>
                    <xdr:colOff>0</xdr:colOff>
                    <xdr:row>49</xdr:row>
                    <xdr:rowOff>0</xdr:rowOff>
                  </from>
                  <to>
                    <xdr:col>10</xdr:col>
                    <xdr:colOff>381000</xdr:colOff>
                    <xdr:row>50</xdr:row>
                    <xdr:rowOff>0</xdr:rowOff>
                  </to>
                </anchor>
              </controlPr>
            </control>
          </mc:Choice>
        </mc:AlternateContent>
        <mc:AlternateContent xmlns:mc="http://schemas.openxmlformats.org/markup-compatibility/2006">
          <mc:Choice Requires="x14">
            <control shapeId="16414" r:id="rId31" name="Drop Down 30">
              <controlPr defaultSize="0" autoLine="0" autoPict="0">
                <anchor moveWithCells="1">
                  <from>
                    <xdr:col>8</xdr:col>
                    <xdr:colOff>793750</xdr:colOff>
                    <xdr:row>50</xdr:row>
                    <xdr:rowOff>0</xdr:rowOff>
                  </from>
                  <to>
                    <xdr:col>10</xdr:col>
                    <xdr:colOff>381000</xdr:colOff>
                    <xdr:row>51</xdr:row>
                    <xdr:rowOff>0</xdr:rowOff>
                  </to>
                </anchor>
              </controlPr>
            </control>
          </mc:Choice>
        </mc:AlternateContent>
        <mc:AlternateContent xmlns:mc="http://schemas.openxmlformats.org/markup-compatibility/2006">
          <mc:Choice Requires="x14">
            <control shapeId="16415" r:id="rId32" name="Drop Down 31">
              <controlPr defaultSize="0" autoLine="0" autoPict="0">
                <anchor moveWithCells="1">
                  <from>
                    <xdr:col>9</xdr:col>
                    <xdr:colOff>0</xdr:colOff>
                    <xdr:row>51</xdr:row>
                    <xdr:rowOff>0</xdr:rowOff>
                  </from>
                  <to>
                    <xdr:col>10</xdr:col>
                    <xdr:colOff>381000</xdr:colOff>
                    <xdr:row>52</xdr:row>
                    <xdr:rowOff>0</xdr:rowOff>
                  </to>
                </anchor>
              </controlPr>
            </control>
          </mc:Choice>
        </mc:AlternateContent>
        <mc:AlternateContent xmlns:mc="http://schemas.openxmlformats.org/markup-compatibility/2006">
          <mc:Choice Requires="x14">
            <control shapeId="16416" r:id="rId33" name="Drop Down 32">
              <controlPr defaultSize="0" autoLine="0" autoPict="0">
                <anchor moveWithCells="1">
                  <from>
                    <xdr:col>9</xdr:col>
                    <xdr:colOff>0</xdr:colOff>
                    <xdr:row>52</xdr:row>
                    <xdr:rowOff>0</xdr:rowOff>
                  </from>
                  <to>
                    <xdr:col>10</xdr:col>
                    <xdr:colOff>381000</xdr:colOff>
                    <xdr:row>53</xdr:row>
                    <xdr:rowOff>0</xdr:rowOff>
                  </to>
                </anchor>
              </controlPr>
            </control>
          </mc:Choice>
        </mc:AlternateContent>
        <mc:AlternateContent xmlns:mc="http://schemas.openxmlformats.org/markup-compatibility/2006">
          <mc:Choice Requires="x14">
            <control shapeId="16417" r:id="rId34" name="Drop Down 33">
              <controlPr defaultSize="0" autoLine="0" autoPict="0">
                <anchor moveWithCells="1">
                  <from>
                    <xdr:col>8</xdr:col>
                    <xdr:colOff>793750</xdr:colOff>
                    <xdr:row>53</xdr:row>
                    <xdr:rowOff>0</xdr:rowOff>
                  </from>
                  <to>
                    <xdr:col>10</xdr:col>
                    <xdr:colOff>381000</xdr:colOff>
                    <xdr:row>54</xdr:row>
                    <xdr:rowOff>0</xdr:rowOff>
                  </to>
                </anchor>
              </controlPr>
            </control>
          </mc:Choice>
        </mc:AlternateContent>
        <mc:AlternateContent xmlns:mc="http://schemas.openxmlformats.org/markup-compatibility/2006">
          <mc:Choice Requires="x14">
            <control shapeId="16418" r:id="rId35" name="Drop Down 34">
              <controlPr defaultSize="0" autoLine="0" autoPict="0">
                <anchor moveWithCells="1">
                  <from>
                    <xdr:col>9</xdr:col>
                    <xdr:colOff>0</xdr:colOff>
                    <xdr:row>54</xdr:row>
                    <xdr:rowOff>0</xdr:rowOff>
                  </from>
                  <to>
                    <xdr:col>10</xdr:col>
                    <xdr:colOff>381000</xdr:colOff>
                    <xdr:row>55</xdr:row>
                    <xdr:rowOff>0</xdr:rowOff>
                  </to>
                </anchor>
              </controlPr>
            </control>
          </mc:Choice>
        </mc:AlternateContent>
        <mc:AlternateContent xmlns:mc="http://schemas.openxmlformats.org/markup-compatibility/2006">
          <mc:Choice Requires="x14">
            <control shapeId="16419" r:id="rId36" name="Drop Down 35">
              <controlPr defaultSize="0" autoLine="0" autoPict="0">
                <anchor moveWithCells="1">
                  <from>
                    <xdr:col>9</xdr:col>
                    <xdr:colOff>0</xdr:colOff>
                    <xdr:row>55</xdr:row>
                    <xdr:rowOff>0</xdr:rowOff>
                  </from>
                  <to>
                    <xdr:col>10</xdr:col>
                    <xdr:colOff>381000</xdr:colOff>
                    <xdr:row>56</xdr:row>
                    <xdr:rowOff>12700</xdr:rowOff>
                  </to>
                </anchor>
              </controlPr>
            </control>
          </mc:Choice>
        </mc:AlternateContent>
        <mc:AlternateContent xmlns:mc="http://schemas.openxmlformats.org/markup-compatibility/2006">
          <mc:Choice Requires="x14">
            <control shapeId="16420" r:id="rId37" name="Drop Down 36">
              <controlPr defaultSize="0" autoLine="0" autoPict="0">
                <anchor moveWithCells="1">
                  <from>
                    <xdr:col>9</xdr:col>
                    <xdr:colOff>0</xdr:colOff>
                    <xdr:row>56</xdr:row>
                    <xdr:rowOff>0</xdr:rowOff>
                  </from>
                  <to>
                    <xdr:col>10</xdr:col>
                    <xdr:colOff>381000</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K226"/>
  <sheetViews>
    <sheetView zoomScale="85" zoomScaleNormal="85" workbookViewId="0">
      <selection activeCell="A98" sqref="A98"/>
    </sheetView>
  </sheetViews>
  <sheetFormatPr defaultRowHeight="14.5"/>
  <cols>
    <col min="1" max="1" width="45.81640625" customWidth="1"/>
    <col min="2" max="2" width="10.26953125" customWidth="1"/>
    <col min="3" max="3" width="17" customWidth="1"/>
    <col min="4" max="4" width="4" customWidth="1"/>
    <col min="5" max="8" width="17.1796875" customWidth="1"/>
    <col min="9" max="9" width="2.7265625" customWidth="1"/>
    <col min="10" max="10" width="2.54296875" customWidth="1"/>
    <col min="11" max="11" width="57" style="236" customWidth="1"/>
  </cols>
  <sheetData>
    <row r="1" spans="1:11" ht="18.5">
      <c r="A1" s="157" t="s">
        <v>333</v>
      </c>
      <c r="C1" s="274" t="s">
        <v>332</v>
      </c>
      <c r="D1" s="274"/>
      <c r="E1" s="825">
        <f>Assumptions!E7</f>
        <v>0</v>
      </c>
      <c r="F1" s="825"/>
      <c r="G1" s="825"/>
      <c r="H1" s="825"/>
      <c r="I1" s="825"/>
    </row>
    <row r="2" spans="1:11" ht="15.5">
      <c r="A2" s="837" t="s">
        <v>166</v>
      </c>
      <c r="B2" s="837"/>
      <c r="C2" s="274" t="s">
        <v>188</v>
      </c>
      <c r="D2" s="274"/>
      <c r="E2" s="825">
        <f>Assumptions!E10</f>
        <v>0</v>
      </c>
      <c r="F2" s="825"/>
      <c r="G2" s="825"/>
      <c r="H2" s="825"/>
      <c r="I2" s="825"/>
    </row>
    <row r="3" spans="1:11">
      <c r="A3" s="825" t="s">
        <v>256</v>
      </c>
      <c r="B3" s="825"/>
      <c r="C3" s="274" t="s">
        <v>334</v>
      </c>
      <c r="D3" s="274"/>
      <c r="E3" s="825">
        <f>Assumptions!E8</f>
        <v>0</v>
      </c>
      <c r="F3" s="825"/>
      <c r="G3" s="825"/>
      <c r="H3" s="825"/>
      <c r="I3" s="825"/>
    </row>
    <row r="4" spans="1:11">
      <c r="C4" s="275" t="s">
        <v>185</v>
      </c>
      <c r="D4" s="275"/>
      <c r="E4" s="904">
        <f>Assumptions!E9</f>
        <v>0</v>
      </c>
      <c r="F4" s="904"/>
      <c r="G4" s="904"/>
      <c r="H4" s="904"/>
      <c r="I4" s="904"/>
    </row>
    <row r="5" spans="1:11">
      <c r="A5" s="825"/>
      <c r="B5" s="825"/>
    </row>
    <row r="7" spans="1:11">
      <c r="B7" s="909" t="s">
        <v>528</v>
      </c>
      <c r="C7" s="910"/>
      <c r="E7" s="906" t="s">
        <v>527</v>
      </c>
      <c r="F7" s="907"/>
      <c r="G7" s="907"/>
      <c r="H7" s="907"/>
      <c r="I7" s="908"/>
    </row>
    <row r="8" spans="1:11" ht="44.25" customHeight="1">
      <c r="B8" s="286" t="s">
        <v>521</v>
      </c>
      <c r="C8" s="277" t="s">
        <v>522</v>
      </c>
      <c r="D8" s="276"/>
      <c r="E8" s="278" t="s">
        <v>523</v>
      </c>
      <c r="F8" s="278" t="s">
        <v>524</v>
      </c>
      <c r="G8" s="278" t="s">
        <v>525</v>
      </c>
      <c r="H8" s="442" t="s">
        <v>526</v>
      </c>
      <c r="I8" s="264"/>
      <c r="K8" s="507" t="s">
        <v>745</v>
      </c>
    </row>
    <row r="9" spans="1:11">
      <c r="A9" s="240" t="s">
        <v>335</v>
      </c>
      <c r="B9" s="241"/>
      <c r="C9" s="281"/>
      <c r="D9" s="241"/>
      <c r="E9" s="281"/>
      <c r="F9" s="281"/>
      <c r="G9" s="281"/>
      <c r="H9" s="281"/>
      <c r="I9" s="242"/>
      <c r="K9" s="508"/>
    </row>
    <row r="10" spans="1:11">
      <c r="A10" s="239" t="s">
        <v>344</v>
      </c>
      <c r="C10" s="234"/>
      <c r="E10" s="506" t="str">
        <f>IF($E$224=0,"",C10*$E$224)</f>
        <v/>
      </c>
      <c r="F10" s="325">
        <f>IF($F$224=0,"",C10*$F$224)</f>
        <v>0</v>
      </c>
      <c r="G10" s="325" t="str">
        <f>IF($G$224=0,"",C10*$G$224)</f>
        <v/>
      </c>
      <c r="H10" s="325" t="str">
        <f>IF($H$224=0,"",C10*$H$224)</f>
        <v/>
      </c>
      <c r="K10" s="508"/>
    </row>
    <row r="11" spans="1:11">
      <c r="A11" s="239" t="s">
        <v>345</v>
      </c>
      <c r="C11" s="234"/>
      <c r="E11" s="325" t="str">
        <f>IF($E$224=0,"",C11*$E$224)</f>
        <v/>
      </c>
      <c r="F11" s="325">
        <f>IF($F$224=0,"",C11*$F$224)</f>
        <v>0</v>
      </c>
      <c r="G11" s="325" t="str">
        <f>IF($G$224=0,"",C11*$G$224)</f>
        <v/>
      </c>
      <c r="H11" s="325" t="str">
        <f>IF($H$224=0,"",C11*$H$224)</f>
        <v/>
      </c>
      <c r="K11" s="508"/>
    </row>
    <row r="12" spans="1:11">
      <c r="A12" s="249" t="s">
        <v>346</v>
      </c>
      <c r="B12" s="250"/>
      <c r="C12" s="289">
        <f>SUM(C10:C11)</f>
        <v>0</v>
      </c>
      <c r="D12" s="250"/>
      <c r="E12" s="289">
        <f t="shared" ref="E12:G12" si="0">SUM(E10:E11)</f>
        <v>0</v>
      </c>
      <c r="F12" s="289">
        <f t="shared" si="0"/>
        <v>0</v>
      </c>
      <c r="G12" s="289">
        <f t="shared" si="0"/>
        <v>0</v>
      </c>
      <c r="H12" s="289">
        <f>SUM(H10:H11)</f>
        <v>0</v>
      </c>
      <c r="I12" s="251"/>
      <c r="K12" s="508"/>
    </row>
    <row r="13" spans="1:11" ht="5.25" customHeight="1">
      <c r="C13" s="288"/>
      <c r="E13" s="325"/>
      <c r="F13" s="325"/>
      <c r="G13" s="282"/>
      <c r="H13" s="282"/>
      <c r="K13" s="510"/>
    </row>
    <row r="14" spans="1:11">
      <c r="A14" s="240" t="s">
        <v>336</v>
      </c>
      <c r="B14" s="241"/>
      <c r="C14" s="290"/>
      <c r="D14" s="241"/>
      <c r="E14" s="326"/>
      <c r="F14" s="326"/>
      <c r="G14" s="281"/>
      <c r="H14" s="281"/>
      <c r="I14" s="242"/>
      <c r="K14" s="508"/>
    </row>
    <row r="15" spans="1:11">
      <c r="A15" s="239" t="s">
        <v>337</v>
      </c>
      <c r="C15" s="288"/>
      <c r="E15" s="325"/>
      <c r="F15" s="325"/>
      <c r="G15" s="282"/>
      <c r="H15" s="282"/>
      <c r="K15" s="508"/>
    </row>
    <row r="16" spans="1:11">
      <c r="A16" s="238" t="s">
        <v>338</v>
      </c>
      <c r="C16" s="234"/>
      <c r="E16" s="325" t="str">
        <f>IF($E$224=0,"",C16*$E$224)</f>
        <v/>
      </c>
      <c r="F16" s="325">
        <f>IF($F$224=0,"",C16*$F$224)</f>
        <v>0</v>
      </c>
      <c r="G16" s="325" t="str">
        <f>IF($G$224=0,"",C16*$G$224)</f>
        <v/>
      </c>
      <c r="H16" s="325" t="str">
        <f>IF($H$224=0,"",C16*$H$224)</f>
        <v/>
      </c>
      <c r="K16" s="508"/>
    </row>
    <row r="17" spans="1:11">
      <c r="A17" s="238" t="s">
        <v>339</v>
      </c>
      <c r="C17" s="234"/>
      <c r="E17" s="325" t="str">
        <f>IF($E$224=0,"",C17*$E$224)</f>
        <v/>
      </c>
      <c r="F17" s="325">
        <f>IF($F$224=0,"",C17*$F$224)</f>
        <v>0</v>
      </c>
      <c r="G17" s="325" t="str">
        <f>IF($G$224=0,"",C17*$G$224)</f>
        <v/>
      </c>
      <c r="H17" s="325" t="str">
        <f>IF($H$224=0,"",C17*$H$224)</f>
        <v/>
      </c>
      <c r="K17" s="508"/>
    </row>
    <row r="18" spans="1:11">
      <c r="A18" s="238" t="s">
        <v>340</v>
      </c>
      <c r="C18" s="234"/>
      <c r="E18" s="325" t="str">
        <f>IF($E$224=0,"",C18*$E$224)</f>
        <v/>
      </c>
      <c r="F18" s="325">
        <f>IF($F$224=0,"",C18*$F$224)</f>
        <v>0</v>
      </c>
      <c r="G18" s="325" t="str">
        <f>IF($G$224=0,"",C18*$G$224)</f>
        <v/>
      </c>
      <c r="H18" s="325" t="str">
        <f>IF($H$224=0,"",C18*$H$224)</f>
        <v/>
      </c>
      <c r="K18" s="508"/>
    </row>
    <row r="19" spans="1:11">
      <c r="A19" s="238" t="s">
        <v>341</v>
      </c>
      <c r="C19" s="234"/>
      <c r="E19" s="325" t="str">
        <f>IF($E$224=0,"",C19*$E$224)</f>
        <v/>
      </c>
      <c r="F19" s="325">
        <f>IF($F$224=0,"",C19*$F$224)</f>
        <v>0</v>
      </c>
      <c r="G19" s="325" t="str">
        <f>IF($G$224=0,"",C19*$G$224)</f>
        <v/>
      </c>
      <c r="H19" s="325" t="str">
        <f>IF($H$224=0,"",C19*$H$224)</f>
        <v/>
      </c>
      <c r="K19" s="508"/>
    </row>
    <row r="20" spans="1:11">
      <c r="A20" s="243" t="s">
        <v>347</v>
      </c>
      <c r="B20" s="244"/>
      <c r="C20" s="291">
        <f>SUM(C16:C19)</f>
        <v>0</v>
      </c>
      <c r="D20" s="244"/>
      <c r="E20" s="291">
        <f t="shared" ref="E20:H20" si="1">SUM(E16:E19)</f>
        <v>0</v>
      </c>
      <c r="F20" s="291">
        <f t="shared" si="1"/>
        <v>0</v>
      </c>
      <c r="G20" s="291">
        <f t="shared" si="1"/>
        <v>0</v>
      </c>
      <c r="H20" s="291">
        <f t="shared" si="1"/>
        <v>0</v>
      </c>
      <c r="I20" s="245"/>
      <c r="K20" s="508"/>
    </row>
    <row r="21" spans="1:11">
      <c r="A21" s="239" t="s">
        <v>348</v>
      </c>
      <c r="C21" s="288"/>
      <c r="E21" s="325"/>
      <c r="F21" s="325"/>
      <c r="G21" s="282"/>
      <c r="H21" s="282"/>
      <c r="K21" s="508"/>
    </row>
    <row r="22" spans="1:11">
      <c r="A22" s="238" t="s">
        <v>366</v>
      </c>
      <c r="B22" s="272">
        <f>Assumptions!I19</f>
        <v>0.1</v>
      </c>
      <c r="C22" s="288">
        <f>(B22*C126)+(B22*C111)+(B22/2*C133)+(B22/2*C156)</f>
        <v>0</v>
      </c>
      <c r="E22" s="325" t="str">
        <f>IF($E$224=0,"",C22*$E$224)</f>
        <v/>
      </c>
      <c r="F22" s="325">
        <f>IF($F$224=0,"",C22*$F$224)</f>
        <v>0</v>
      </c>
      <c r="G22" s="325" t="str">
        <f>IF($G$224=0,"",C22*$G$224)</f>
        <v/>
      </c>
      <c r="H22" s="325" t="str">
        <f>IF($H$224=0,"",C22*$H$224)</f>
        <v/>
      </c>
      <c r="K22" s="508"/>
    </row>
    <row r="23" spans="1:11">
      <c r="A23" s="246" t="s">
        <v>367</v>
      </c>
      <c r="C23" s="288"/>
      <c r="E23" s="325"/>
      <c r="F23" s="325"/>
      <c r="G23" s="282"/>
      <c r="H23" s="282"/>
      <c r="K23" s="508"/>
    </row>
    <row r="24" spans="1:11">
      <c r="A24" s="238" t="s">
        <v>365</v>
      </c>
      <c r="B24" s="273">
        <v>2.5000000000000001E-2</v>
      </c>
      <c r="C24" s="288">
        <f>C22*B24</f>
        <v>0</v>
      </c>
      <c r="E24" s="325" t="str">
        <f>IF($E$224=0,"",C24*$E$224)</f>
        <v/>
      </c>
      <c r="F24" s="325">
        <f>IF($F$224=0,"",C24*$F$224)</f>
        <v>0</v>
      </c>
      <c r="G24" s="325" t="str">
        <f>IF($G$224=0,"",C24*$G$224)</f>
        <v/>
      </c>
      <c r="H24" s="325" t="str">
        <f>IF($H$224=0,"",C24*$H$224)</f>
        <v/>
      </c>
      <c r="K24" s="508"/>
    </row>
    <row r="25" spans="1:11">
      <c r="A25" s="246" t="s">
        <v>342</v>
      </c>
      <c r="C25" s="288"/>
      <c r="E25" s="325"/>
      <c r="F25" s="325"/>
      <c r="G25" s="282"/>
      <c r="H25" s="282"/>
      <c r="K25" s="508"/>
    </row>
    <row r="26" spans="1:11">
      <c r="A26" s="238" t="s">
        <v>364</v>
      </c>
      <c r="B26" s="273">
        <v>0.15</v>
      </c>
      <c r="C26" s="288">
        <f>C22*B26</f>
        <v>0</v>
      </c>
      <c r="E26" s="325" t="str">
        <f>IF($E$224=0,"",C26*$E$224)</f>
        <v/>
      </c>
      <c r="F26" s="325">
        <f>IF($F$224=0,"",C26*$F$224)</f>
        <v>0</v>
      </c>
      <c r="G26" s="325" t="str">
        <f>IF($G$224=0,"",C26*$G$224)</f>
        <v/>
      </c>
      <c r="H26" s="325" t="str">
        <f>IF($H$224=0,"",C26*$H$224)</f>
        <v/>
      </c>
      <c r="K26" s="508"/>
    </row>
    <row r="27" spans="1:11">
      <c r="A27" s="246" t="s">
        <v>343</v>
      </c>
      <c r="C27" s="288"/>
      <c r="E27" s="325"/>
      <c r="F27" s="325"/>
      <c r="G27" s="282"/>
      <c r="H27" s="282"/>
      <c r="K27" s="508"/>
    </row>
    <row r="28" spans="1:11">
      <c r="A28" s="238" t="s">
        <v>363</v>
      </c>
      <c r="C28" s="234"/>
      <c r="E28" s="325" t="str">
        <f t="shared" ref="E28:E42" si="2">IF($E$224=0,"",C28*$E$224)</f>
        <v/>
      </c>
      <c r="F28" s="325">
        <f t="shared" ref="F28:F42" si="3">IF($F$224=0,"",C28*$F$224)</f>
        <v>0</v>
      </c>
      <c r="G28" s="325" t="str">
        <f t="shared" ref="G28:G42" si="4">IF($G$224=0,"",C28*$G$224)</f>
        <v/>
      </c>
      <c r="H28" s="325" t="str">
        <f t="shared" ref="H28:H42" si="5">IF($H$224=0,"",C28*$H$224)</f>
        <v/>
      </c>
      <c r="K28" s="508"/>
    </row>
    <row r="29" spans="1:11">
      <c r="A29" s="238" t="s">
        <v>362</v>
      </c>
      <c r="C29" s="234"/>
      <c r="E29" s="325" t="str">
        <f t="shared" si="2"/>
        <v/>
      </c>
      <c r="F29" s="325">
        <f t="shared" si="3"/>
        <v>0</v>
      </c>
      <c r="G29" s="325" t="str">
        <f t="shared" si="4"/>
        <v/>
      </c>
      <c r="H29" s="325" t="str">
        <f t="shared" si="5"/>
        <v/>
      </c>
      <c r="K29" s="508"/>
    </row>
    <row r="30" spans="1:11">
      <c r="A30" s="238" t="s">
        <v>361</v>
      </c>
      <c r="C30" s="234"/>
      <c r="E30" s="325" t="str">
        <f t="shared" si="2"/>
        <v/>
      </c>
      <c r="F30" s="325">
        <f t="shared" si="3"/>
        <v>0</v>
      </c>
      <c r="G30" s="325" t="str">
        <f t="shared" si="4"/>
        <v/>
      </c>
      <c r="H30" s="325" t="str">
        <f t="shared" si="5"/>
        <v/>
      </c>
      <c r="K30" s="508"/>
    </row>
    <row r="31" spans="1:11">
      <c r="A31" s="238" t="s">
        <v>360</v>
      </c>
      <c r="C31" s="234"/>
      <c r="E31" s="325" t="str">
        <f t="shared" si="2"/>
        <v/>
      </c>
      <c r="F31" s="325">
        <f t="shared" si="3"/>
        <v>0</v>
      </c>
      <c r="G31" s="325" t="str">
        <f t="shared" si="4"/>
        <v/>
      </c>
      <c r="H31" s="325" t="str">
        <f t="shared" si="5"/>
        <v/>
      </c>
      <c r="K31" s="508"/>
    </row>
    <row r="32" spans="1:11">
      <c r="A32" s="238" t="s">
        <v>359</v>
      </c>
      <c r="C32" s="234"/>
      <c r="E32" s="325" t="str">
        <f t="shared" si="2"/>
        <v/>
      </c>
      <c r="F32" s="325">
        <f t="shared" si="3"/>
        <v>0</v>
      </c>
      <c r="G32" s="325" t="str">
        <f t="shared" si="4"/>
        <v/>
      </c>
      <c r="H32" s="325" t="str">
        <f t="shared" si="5"/>
        <v/>
      </c>
      <c r="K32" s="508"/>
    </row>
    <row r="33" spans="1:11">
      <c r="A33" s="238" t="s">
        <v>358</v>
      </c>
      <c r="C33" s="234"/>
      <c r="E33" s="325" t="str">
        <f t="shared" si="2"/>
        <v/>
      </c>
      <c r="F33" s="325">
        <f t="shared" si="3"/>
        <v>0</v>
      </c>
      <c r="G33" s="325" t="str">
        <f t="shared" si="4"/>
        <v/>
      </c>
      <c r="H33" s="325" t="str">
        <f t="shared" si="5"/>
        <v/>
      </c>
      <c r="K33" s="508"/>
    </row>
    <row r="34" spans="1:11">
      <c r="A34" s="238" t="s">
        <v>357</v>
      </c>
      <c r="C34" s="234"/>
      <c r="E34" s="325" t="str">
        <f t="shared" si="2"/>
        <v/>
      </c>
      <c r="F34" s="325">
        <f t="shared" si="3"/>
        <v>0</v>
      </c>
      <c r="G34" s="325" t="str">
        <f t="shared" si="4"/>
        <v/>
      </c>
      <c r="H34" s="325" t="str">
        <f t="shared" si="5"/>
        <v/>
      </c>
      <c r="K34" s="508"/>
    </row>
    <row r="35" spans="1:11">
      <c r="A35" s="238" t="s">
        <v>356</v>
      </c>
      <c r="B35" s="273">
        <f>B22</f>
        <v>0.1</v>
      </c>
      <c r="C35" s="288">
        <f>B35*(C192+C193)</f>
        <v>0</v>
      </c>
      <c r="E35" s="325" t="str">
        <f t="shared" si="2"/>
        <v/>
      </c>
      <c r="F35" s="325">
        <f t="shared" si="3"/>
        <v>0</v>
      </c>
      <c r="G35" s="325" t="str">
        <f t="shared" si="4"/>
        <v/>
      </c>
      <c r="H35" s="325" t="str">
        <f t="shared" si="5"/>
        <v/>
      </c>
      <c r="K35" s="508"/>
    </row>
    <row r="36" spans="1:11">
      <c r="A36" s="238" t="s">
        <v>355</v>
      </c>
      <c r="B36" s="273">
        <v>0.16</v>
      </c>
      <c r="C36" s="288">
        <f>B36*(C162+C166+C173+C193)</f>
        <v>0</v>
      </c>
      <c r="E36" s="325" t="str">
        <f t="shared" si="2"/>
        <v/>
      </c>
      <c r="F36" s="325">
        <f t="shared" si="3"/>
        <v>0</v>
      </c>
      <c r="G36" s="325" t="str">
        <f t="shared" si="4"/>
        <v/>
      </c>
      <c r="H36" s="325" t="str">
        <f t="shared" si="5"/>
        <v/>
      </c>
      <c r="K36" s="508"/>
    </row>
    <row r="37" spans="1:11">
      <c r="A37" s="238" t="s">
        <v>354</v>
      </c>
      <c r="C37" s="234"/>
      <c r="E37" s="325" t="str">
        <f t="shared" si="2"/>
        <v/>
      </c>
      <c r="F37" s="325">
        <f t="shared" si="3"/>
        <v>0</v>
      </c>
      <c r="G37" s="325" t="str">
        <f t="shared" si="4"/>
        <v/>
      </c>
      <c r="H37" s="325" t="str">
        <f t="shared" si="5"/>
        <v/>
      </c>
      <c r="K37" s="508"/>
    </row>
    <row r="38" spans="1:11">
      <c r="A38" s="238" t="s">
        <v>353</v>
      </c>
      <c r="C38" s="288">
        <v>0</v>
      </c>
      <c r="E38" s="325" t="str">
        <f t="shared" si="2"/>
        <v/>
      </c>
      <c r="F38" s="325">
        <f t="shared" si="3"/>
        <v>0</v>
      </c>
      <c r="G38" s="325" t="str">
        <f t="shared" si="4"/>
        <v/>
      </c>
      <c r="H38" s="325" t="str">
        <f t="shared" si="5"/>
        <v/>
      </c>
      <c r="K38" s="508"/>
    </row>
    <row r="39" spans="1:11">
      <c r="A39" s="238" t="s">
        <v>352</v>
      </c>
      <c r="C39" s="234"/>
      <c r="E39" s="325" t="str">
        <f t="shared" si="2"/>
        <v/>
      </c>
      <c r="F39" s="325">
        <f t="shared" si="3"/>
        <v>0</v>
      </c>
      <c r="G39" s="325" t="str">
        <f t="shared" si="4"/>
        <v/>
      </c>
      <c r="H39" s="325" t="str">
        <f t="shared" si="5"/>
        <v/>
      </c>
      <c r="K39" s="508"/>
    </row>
    <row r="40" spans="1:11">
      <c r="A40" s="238" t="s">
        <v>351</v>
      </c>
      <c r="C40" s="234">
        <f>IF(C109=0,0,(50000+(2*C109*B22)))</f>
        <v>0</v>
      </c>
      <c r="E40" s="325" t="str">
        <f t="shared" si="2"/>
        <v/>
      </c>
      <c r="F40" s="325">
        <f t="shared" si="3"/>
        <v>0</v>
      </c>
      <c r="G40" s="325" t="str">
        <f t="shared" si="4"/>
        <v/>
      </c>
      <c r="H40" s="325" t="str">
        <f t="shared" si="5"/>
        <v/>
      </c>
      <c r="K40" s="508" t="s">
        <v>746</v>
      </c>
    </row>
    <row r="41" spans="1:11">
      <c r="A41" s="238" t="s">
        <v>350</v>
      </c>
      <c r="B41" s="273" t="str">
        <f>IF(C100=0,"",B22)</f>
        <v/>
      </c>
      <c r="C41" s="288">
        <f>IF(B41="",0,B41*C100)</f>
        <v>0</v>
      </c>
      <c r="E41" s="325" t="str">
        <f t="shared" si="2"/>
        <v/>
      </c>
      <c r="F41" s="325">
        <f t="shared" si="3"/>
        <v>0</v>
      </c>
      <c r="G41" s="325" t="str">
        <f t="shared" si="4"/>
        <v/>
      </c>
      <c r="H41" s="325" t="str">
        <f t="shared" si="5"/>
        <v/>
      </c>
      <c r="K41" s="508"/>
    </row>
    <row r="42" spans="1:11">
      <c r="A42" s="297" t="s">
        <v>349</v>
      </c>
      <c r="C42" s="234"/>
      <c r="E42" s="325" t="str">
        <f t="shared" si="2"/>
        <v/>
      </c>
      <c r="F42" s="325">
        <f t="shared" si="3"/>
        <v>0</v>
      </c>
      <c r="G42" s="325" t="str">
        <f t="shared" si="4"/>
        <v/>
      </c>
      <c r="H42" s="325" t="str">
        <f t="shared" si="5"/>
        <v/>
      </c>
      <c r="K42" s="508"/>
    </row>
    <row r="43" spans="1:11">
      <c r="A43" s="243" t="s">
        <v>386</v>
      </c>
      <c r="B43" s="244"/>
      <c r="C43" s="291">
        <f>SUM(C21:C42)</f>
        <v>0</v>
      </c>
      <c r="D43" s="244"/>
      <c r="E43" s="291">
        <f t="shared" ref="E43:H43" si="6">SUM(E21:E42)</f>
        <v>0</v>
      </c>
      <c r="F43" s="291">
        <f t="shared" si="6"/>
        <v>0</v>
      </c>
      <c r="G43" s="291">
        <f t="shared" si="6"/>
        <v>0</v>
      </c>
      <c r="H43" s="291">
        <f t="shared" si="6"/>
        <v>0</v>
      </c>
      <c r="I43" s="245"/>
      <c r="K43" s="508"/>
    </row>
    <row r="44" spans="1:11">
      <c r="A44" s="239" t="s">
        <v>377</v>
      </c>
      <c r="C44" s="288"/>
      <c r="E44" s="325"/>
      <c r="F44" s="325"/>
      <c r="G44" s="282"/>
      <c r="H44" s="282"/>
      <c r="K44" s="508"/>
    </row>
    <row r="45" spans="1:11">
      <c r="A45" s="238" t="s">
        <v>368</v>
      </c>
      <c r="B45" s="298">
        <f>Assumptions!I20</f>
        <v>0.1</v>
      </c>
      <c r="C45" s="288">
        <f>(C133*B45)+(C126/2*B45)</f>
        <v>0</v>
      </c>
      <c r="E45" s="325" t="str">
        <f t="shared" ref="E45:E53" si="7">IF($E$224=0,"",C45*$E$224)</f>
        <v/>
      </c>
      <c r="F45" s="325">
        <f t="shared" ref="F45:F53" si="8">IF($F$224=0,"",C45*$F$224)</f>
        <v>0</v>
      </c>
      <c r="G45" s="325" t="str">
        <f t="shared" ref="G45:G53" si="9">IF($G$224=0,"",C45*$G$224)</f>
        <v/>
      </c>
      <c r="H45" s="325" t="str">
        <f t="shared" ref="H45:H53" si="10">IF($H$224=0,"",C45*$H$224)</f>
        <v/>
      </c>
      <c r="K45" s="508" t="s">
        <v>747</v>
      </c>
    </row>
    <row r="46" spans="1:11">
      <c r="A46" s="238" t="s">
        <v>369</v>
      </c>
      <c r="B46" s="298">
        <f>Assumptions!I21</f>
        <v>0.1</v>
      </c>
      <c r="C46" s="299">
        <f>(C126/2*B46)+((C156-C147)*B46)</f>
        <v>0</v>
      </c>
      <c r="E46" s="325" t="str">
        <f t="shared" si="7"/>
        <v/>
      </c>
      <c r="F46" s="325">
        <f t="shared" si="8"/>
        <v>0</v>
      </c>
      <c r="G46" s="325" t="str">
        <f t="shared" si="9"/>
        <v/>
      </c>
      <c r="H46" s="325" t="str">
        <f t="shared" si="10"/>
        <v/>
      </c>
      <c r="K46" s="508" t="s">
        <v>748</v>
      </c>
    </row>
    <row r="47" spans="1:11">
      <c r="A47" s="238" t="s">
        <v>370</v>
      </c>
      <c r="C47" s="234"/>
      <c r="E47" s="325" t="str">
        <f t="shared" si="7"/>
        <v/>
      </c>
      <c r="F47" s="325">
        <f t="shared" si="8"/>
        <v>0</v>
      </c>
      <c r="G47" s="325" t="str">
        <f t="shared" si="9"/>
        <v/>
      </c>
      <c r="H47" s="325" t="str">
        <f t="shared" si="10"/>
        <v/>
      </c>
      <c r="K47" s="508"/>
    </row>
    <row r="48" spans="1:11">
      <c r="A48" s="238" t="s">
        <v>371</v>
      </c>
      <c r="C48" s="234"/>
      <c r="E48" s="325" t="str">
        <f t="shared" si="7"/>
        <v/>
      </c>
      <c r="F48" s="325">
        <f t="shared" si="8"/>
        <v>0</v>
      </c>
      <c r="G48" s="325" t="str">
        <f t="shared" si="9"/>
        <v/>
      </c>
      <c r="H48" s="325" t="str">
        <f t="shared" si="10"/>
        <v/>
      </c>
      <c r="K48" s="508"/>
    </row>
    <row r="49" spans="1:11">
      <c r="A49" s="238" t="s">
        <v>372</v>
      </c>
      <c r="C49" s="234"/>
      <c r="E49" s="325" t="str">
        <f t="shared" si="7"/>
        <v/>
      </c>
      <c r="F49" s="325">
        <f t="shared" si="8"/>
        <v>0</v>
      </c>
      <c r="G49" s="325" t="str">
        <f t="shared" si="9"/>
        <v/>
      </c>
      <c r="H49" s="325" t="str">
        <f t="shared" si="10"/>
        <v/>
      </c>
      <c r="K49" s="508"/>
    </row>
    <row r="50" spans="1:11">
      <c r="A50" s="238" t="s">
        <v>373</v>
      </c>
      <c r="C50" s="234"/>
      <c r="E50" s="325" t="str">
        <f t="shared" si="7"/>
        <v/>
      </c>
      <c r="F50" s="325">
        <f t="shared" si="8"/>
        <v>0</v>
      </c>
      <c r="G50" s="325" t="str">
        <f t="shared" si="9"/>
        <v/>
      </c>
      <c r="H50" s="325" t="str">
        <f t="shared" si="10"/>
        <v/>
      </c>
      <c r="K50" s="508"/>
    </row>
    <row r="51" spans="1:11">
      <c r="A51" s="238" t="s">
        <v>374</v>
      </c>
      <c r="C51" s="234"/>
      <c r="E51" s="325" t="str">
        <f t="shared" si="7"/>
        <v/>
      </c>
      <c r="F51" s="325">
        <f t="shared" si="8"/>
        <v>0</v>
      </c>
      <c r="G51" s="325" t="str">
        <f t="shared" si="9"/>
        <v/>
      </c>
      <c r="H51" s="325" t="str">
        <f t="shared" si="10"/>
        <v/>
      </c>
      <c r="K51" s="508"/>
    </row>
    <row r="52" spans="1:11">
      <c r="A52" s="238" t="s">
        <v>375</v>
      </c>
      <c r="C52" s="234"/>
      <c r="E52" s="325" t="str">
        <f t="shared" si="7"/>
        <v/>
      </c>
      <c r="F52" s="325">
        <f t="shared" si="8"/>
        <v>0</v>
      </c>
      <c r="G52" s="325" t="str">
        <f t="shared" si="9"/>
        <v/>
      </c>
      <c r="H52" s="325" t="str">
        <f t="shared" si="10"/>
        <v/>
      </c>
      <c r="K52" s="508"/>
    </row>
    <row r="53" spans="1:11">
      <c r="A53" s="297" t="s">
        <v>376</v>
      </c>
      <c r="C53" s="234"/>
      <c r="E53" s="325" t="str">
        <f t="shared" si="7"/>
        <v/>
      </c>
      <c r="F53" s="325">
        <f t="shared" si="8"/>
        <v>0</v>
      </c>
      <c r="G53" s="325" t="str">
        <f t="shared" si="9"/>
        <v/>
      </c>
      <c r="H53" s="325" t="str">
        <f t="shared" si="10"/>
        <v/>
      </c>
      <c r="K53" s="508"/>
    </row>
    <row r="54" spans="1:11">
      <c r="A54" s="243" t="s">
        <v>387</v>
      </c>
      <c r="B54" s="244"/>
      <c r="C54" s="291">
        <f>SUM(C45:C53)</f>
        <v>0</v>
      </c>
      <c r="D54" s="244"/>
      <c r="E54" s="291">
        <f t="shared" ref="E54:H54" si="11">SUM(E45:E53)</f>
        <v>0</v>
      </c>
      <c r="F54" s="291">
        <f t="shared" si="11"/>
        <v>0</v>
      </c>
      <c r="G54" s="291">
        <f t="shared" si="11"/>
        <v>0</v>
      </c>
      <c r="H54" s="291">
        <f t="shared" si="11"/>
        <v>0</v>
      </c>
      <c r="I54" s="245"/>
      <c r="K54" s="508"/>
    </row>
    <row r="55" spans="1:11">
      <c r="A55" s="239" t="s">
        <v>378</v>
      </c>
      <c r="C55" s="288"/>
      <c r="E55" s="325"/>
      <c r="F55" s="325"/>
      <c r="G55" s="282"/>
      <c r="H55" s="282"/>
      <c r="K55" s="508"/>
    </row>
    <row r="56" spans="1:11">
      <c r="A56" s="238" t="s">
        <v>379</v>
      </c>
      <c r="B56" s="273"/>
      <c r="C56" s="322">
        <f>B56*(C111+C126+C133+C156)</f>
        <v>0</v>
      </c>
      <c r="E56" s="325" t="str">
        <f>IF($E$224=0,"",C56*$E$224)</f>
        <v/>
      </c>
      <c r="F56" s="325">
        <f>IF($F$224=0,"",C56*$F$224)</f>
        <v>0</v>
      </c>
      <c r="G56" s="325" t="str">
        <f>IF($G$224=0,"",C56*$G$224)</f>
        <v/>
      </c>
      <c r="H56" s="325" t="str">
        <f>IF($H$224=0,"",C56*$H$224)</f>
        <v/>
      </c>
      <c r="K56" s="508"/>
    </row>
    <row r="57" spans="1:11">
      <c r="A57" s="238" t="s">
        <v>380</v>
      </c>
      <c r="B57" s="337">
        <f>(C20+C43+C54+C69+C80+C91+C157+C183+C190+C196+C200+C210)*Assumptions!J24</f>
        <v>0</v>
      </c>
      <c r="C57" s="288"/>
      <c r="E57" s="325"/>
      <c r="F57" s="325"/>
      <c r="G57" s="282"/>
      <c r="H57" s="282"/>
      <c r="K57" s="508" t="s">
        <v>749</v>
      </c>
    </row>
    <row r="58" spans="1:11">
      <c r="A58" s="302" t="s">
        <v>381</v>
      </c>
      <c r="B58" s="303">
        <v>0.3</v>
      </c>
      <c r="C58" s="288">
        <f t="shared" ref="C58:C62" si="12">$B$57*B58</f>
        <v>0</v>
      </c>
      <c r="E58" s="332" t="str">
        <f>IF($E$224=0,"","No State Funds")</f>
        <v/>
      </c>
      <c r="F58" s="331">
        <f>IF($F$224=0,"",IF($G$224=0,C58,C58*$F$224/($F$224+$G$224)))</f>
        <v>0</v>
      </c>
      <c r="G58" s="331" t="str">
        <f>IF($G$224=0,"",IF($F$224=0,C58,C58*$G$224/($G$224+$F$224)))</f>
        <v/>
      </c>
      <c r="H58" s="335" t="str">
        <f>IF($H$224=0,"","No State Funds")</f>
        <v/>
      </c>
      <c r="K58" s="508"/>
    </row>
    <row r="59" spans="1:11">
      <c r="A59" s="302" t="s">
        <v>382</v>
      </c>
      <c r="B59" s="303">
        <v>0.28999999999999998</v>
      </c>
      <c r="C59" s="288">
        <f t="shared" si="12"/>
        <v>0</v>
      </c>
      <c r="E59" s="332" t="str">
        <f t="shared" ref="E59:E63" si="13">IF($E$224=0,"","No State Funds")</f>
        <v/>
      </c>
      <c r="F59" s="331">
        <f>IF($F$224=0,"",IF($G$224=0,C59,C59*$F$224/($F$224+$G$224)))</f>
        <v>0</v>
      </c>
      <c r="G59" s="331" t="str">
        <f>IF($G$224=0,"",IF($F$224=0,C59,C59*$G$224/($G$224+$F$224)))</f>
        <v/>
      </c>
      <c r="H59" s="335" t="str">
        <f t="shared" ref="H59:H63" si="14">IF($H$224=0,"","No State Funds")</f>
        <v/>
      </c>
      <c r="K59" s="508"/>
    </row>
    <row r="60" spans="1:11">
      <c r="A60" s="302" t="s">
        <v>383</v>
      </c>
      <c r="B60" s="303">
        <v>0.2</v>
      </c>
      <c r="C60" s="288">
        <f t="shared" si="12"/>
        <v>0</v>
      </c>
      <c r="E60" s="332" t="str">
        <f t="shared" si="13"/>
        <v/>
      </c>
      <c r="F60" s="331">
        <f>IF($F$224=0,"",IF($G$224=0,C60,C60*$F$224/($F$224+$G$224)))</f>
        <v>0</v>
      </c>
      <c r="G60" s="331" t="str">
        <f>IF($G$224=0,"",IF($F$224=0,C60,C60*$G$224/($G$224+$F$224)))</f>
        <v/>
      </c>
      <c r="H60" s="335" t="str">
        <f t="shared" si="14"/>
        <v/>
      </c>
      <c r="K60" s="508"/>
    </row>
    <row r="61" spans="1:11">
      <c r="A61" s="302" t="s">
        <v>384</v>
      </c>
      <c r="B61" s="303">
        <v>0.12</v>
      </c>
      <c r="C61" s="288">
        <f t="shared" si="12"/>
        <v>0</v>
      </c>
      <c r="E61" s="332" t="str">
        <f t="shared" si="13"/>
        <v/>
      </c>
      <c r="F61" s="331">
        <f>IF($F$224=0,"",IF($G$224=0,C61,C61*$F$224/($F$224+$G$224)))</f>
        <v>0</v>
      </c>
      <c r="G61" s="331" t="str">
        <f>IF($G$224=0,"",IF($F$224=0,C61,C61*$G$224/($G$224+$F$224)))</f>
        <v/>
      </c>
      <c r="H61" s="335" t="str">
        <f t="shared" si="14"/>
        <v/>
      </c>
      <c r="K61" s="508"/>
    </row>
    <row r="62" spans="1:11">
      <c r="A62" s="302" t="s">
        <v>385</v>
      </c>
      <c r="B62" s="303">
        <v>0.09</v>
      </c>
      <c r="C62" s="288">
        <f t="shared" si="12"/>
        <v>0</v>
      </c>
      <c r="E62" s="332" t="str">
        <f t="shared" si="13"/>
        <v/>
      </c>
      <c r="F62" s="331">
        <f>IF($F$224=0,"",IF($G$224=0,C62,C62*$F$224/($F$224+$G$224)))</f>
        <v>0</v>
      </c>
      <c r="G62" s="331" t="str">
        <f>IF($G$224=0,"",IF($F$224=0,C62,C62*$G$224/($G$224+$F$224)))</f>
        <v/>
      </c>
      <c r="H62" s="335" t="str">
        <f t="shared" si="14"/>
        <v/>
      </c>
      <c r="K62" s="508"/>
    </row>
    <row r="63" spans="1:11">
      <c r="A63" s="238" t="s">
        <v>916</v>
      </c>
      <c r="B63" s="627">
        <v>1</v>
      </c>
      <c r="C63" s="288">
        <f>B63*(Assumptions!N33+Assumptions!P33)</f>
        <v>0</v>
      </c>
      <c r="E63" s="332" t="str">
        <f t="shared" si="13"/>
        <v/>
      </c>
      <c r="F63" s="331">
        <f t="shared" ref="F63" si="15">IF($F$224=0,"",IF($G$224=0,C63,C63*$F$224/($F$224+$G$224)))</f>
        <v>0</v>
      </c>
      <c r="G63" s="331" t="str">
        <f t="shared" ref="G63" si="16">IF($G$224=0,"",IF($F$224=0,C63,C63*$G$224/($G$224+$F$224)))</f>
        <v/>
      </c>
      <c r="H63" s="335" t="str">
        <f t="shared" si="14"/>
        <v/>
      </c>
      <c r="K63" s="508"/>
    </row>
    <row r="64" spans="1:11">
      <c r="A64" s="238" t="s">
        <v>917</v>
      </c>
      <c r="B64" s="627">
        <f>IF(B63=0,2.5,0)</f>
        <v>0</v>
      </c>
      <c r="C64" s="288">
        <f>B64*(Assumptions!N33+Assumptions!P33)</f>
        <v>0</v>
      </c>
      <c r="E64" s="325" t="str">
        <f>IF($E$224=0,"",C64*$E$224)</f>
        <v/>
      </c>
      <c r="F64" s="325">
        <f>IF($F$224=0,"",C64*$F$224)</f>
        <v>0</v>
      </c>
      <c r="G64" s="325" t="str">
        <f>IF($G$224=0,"",C64*$G$224)</f>
        <v/>
      </c>
      <c r="H64" s="325" t="str">
        <f>IF($H$224=0,"",C64*$H$224)</f>
        <v/>
      </c>
      <c r="K64" s="508"/>
    </row>
    <row r="65" spans="1:11">
      <c r="A65" s="243" t="s">
        <v>388</v>
      </c>
      <c r="B65" s="244"/>
      <c r="C65" s="291">
        <f>SUM(C55:C64)</f>
        <v>0</v>
      </c>
      <c r="D65" s="244"/>
      <c r="E65" s="291">
        <f>SUM(E55:E64)</f>
        <v>0</v>
      </c>
      <c r="F65" s="291">
        <f>SUM(F55:F64)</f>
        <v>0</v>
      </c>
      <c r="G65" s="291">
        <f>SUM(G55:G64)</f>
        <v>0</v>
      </c>
      <c r="H65" s="291">
        <f>SUM(H55:H64)</f>
        <v>0</v>
      </c>
      <c r="I65" s="245"/>
      <c r="K65" s="508"/>
    </row>
    <row r="66" spans="1:11">
      <c r="A66" s="239" t="s">
        <v>389</v>
      </c>
      <c r="C66" s="288"/>
      <c r="E66" s="325"/>
      <c r="F66" s="325"/>
      <c r="G66" s="282"/>
      <c r="H66" s="282"/>
      <c r="K66" s="508"/>
    </row>
    <row r="67" spans="1:11">
      <c r="A67" s="238" t="s">
        <v>390</v>
      </c>
      <c r="C67" s="234"/>
      <c r="E67" s="325" t="str">
        <f>IF($E$224=0,"",C67*$E$224)</f>
        <v/>
      </c>
      <c r="F67" s="325">
        <f>IF($F$224=0,"",C67*$F$224)</f>
        <v>0</v>
      </c>
      <c r="G67" s="325" t="str">
        <f>IF($G$224=0,"",C67*$G$224)</f>
        <v/>
      </c>
      <c r="H67" s="325" t="str">
        <f>IF($H$224=0,"",C67*$H$224)</f>
        <v/>
      </c>
      <c r="K67" s="508"/>
    </row>
    <row r="68" spans="1:11">
      <c r="A68" s="238" t="s">
        <v>391</v>
      </c>
      <c r="C68" s="234"/>
      <c r="E68" s="325" t="str">
        <f>IF($E$224=0,"",C68*$E$224)</f>
        <v/>
      </c>
      <c r="F68" s="325">
        <f>IF($F$224=0,"",C68*$F$224)</f>
        <v>0</v>
      </c>
      <c r="G68" s="325" t="str">
        <f>IF($G$224=0,"",C68*$G$224)</f>
        <v/>
      </c>
      <c r="H68" s="325" t="str">
        <f>IF($H$224=0,"",C68*$H$224)</f>
        <v/>
      </c>
      <c r="K68" s="508"/>
    </row>
    <row r="69" spans="1:11">
      <c r="A69" s="243" t="s">
        <v>392</v>
      </c>
      <c r="B69" s="244"/>
      <c r="C69" s="291">
        <f>SUM(C67:C68)</f>
        <v>0</v>
      </c>
      <c r="D69" s="244"/>
      <c r="E69" s="291">
        <f t="shared" ref="E69:H69" si="17">SUM(E67:E68)</f>
        <v>0</v>
      </c>
      <c r="F69" s="291">
        <f t="shared" si="17"/>
        <v>0</v>
      </c>
      <c r="G69" s="291">
        <f t="shared" si="17"/>
        <v>0</v>
      </c>
      <c r="H69" s="291">
        <f t="shared" si="17"/>
        <v>0</v>
      </c>
      <c r="I69" s="245"/>
      <c r="K69" s="508"/>
    </row>
    <row r="70" spans="1:11">
      <c r="A70" s="239" t="s">
        <v>393</v>
      </c>
      <c r="C70" s="288"/>
      <c r="E70" s="325"/>
      <c r="F70" s="325"/>
      <c r="G70" s="282"/>
      <c r="H70" s="282"/>
      <c r="K70" s="508"/>
    </row>
    <row r="71" spans="1:11">
      <c r="A71" s="238" t="s">
        <v>394</v>
      </c>
      <c r="C71" s="234"/>
      <c r="E71" s="325" t="str">
        <f>IF($E$224=0,"",C71*$E$224)</f>
        <v/>
      </c>
      <c r="F71" s="325">
        <f>IF($F$224=0,"",C71*$F$224)</f>
        <v>0</v>
      </c>
      <c r="G71" s="325" t="str">
        <f>IF($G$224=0,"",C71*$G$224)</f>
        <v/>
      </c>
      <c r="H71" s="325" t="str">
        <f>IF($H$224=0,"",C71*$H$224)</f>
        <v/>
      </c>
      <c r="K71" s="508"/>
    </row>
    <row r="72" spans="1:11">
      <c r="A72" s="238" t="s">
        <v>395</v>
      </c>
      <c r="C72" s="234"/>
      <c r="E72" s="325" t="str">
        <f>IF($E$224=0,"",C72*$E$224)</f>
        <v/>
      </c>
      <c r="F72" s="325">
        <f>IF($F$224=0,"",C72*$F$224)</f>
        <v>0</v>
      </c>
      <c r="G72" s="325" t="str">
        <f>IF($G$224=0,"",C72*$G$224)</f>
        <v/>
      </c>
      <c r="H72" s="325" t="str">
        <f>IF($H$224=0,"",C72*$H$224)</f>
        <v/>
      </c>
      <c r="K72" s="508"/>
    </row>
    <row r="73" spans="1:11">
      <c r="A73" s="238" t="s">
        <v>396</v>
      </c>
      <c r="B73" s="175">
        <f>Assumptions!J25</f>
        <v>0.02</v>
      </c>
      <c r="C73" s="288">
        <f>B73*(C111+C126+C156)</f>
        <v>0</v>
      </c>
      <c r="E73" s="325" t="str">
        <f>IF($E$224=0,"",C73*$E$224)</f>
        <v/>
      </c>
      <c r="F73" s="325">
        <f>IF($F$224=0,"",C73*$F$224)</f>
        <v>0</v>
      </c>
      <c r="G73" s="325" t="str">
        <f>IF($G$224=0,"",C73*$G$224)</f>
        <v/>
      </c>
      <c r="H73" s="325" t="str">
        <f>IF($H$224=0,"",C73*$H$224)</f>
        <v/>
      </c>
      <c r="K73" s="508"/>
    </row>
    <row r="74" spans="1:11">
      <c r="A74" s="248" t="s">
        <v>413</v>
      </c>
      <c r="C74" s="288"/>
      <c r="E74" s="325"/>
      <c r="F74" s="325"/>
      <c r="G74" s="282"/>
      <c r="H74" s="282"/>
      <c r="K74" s="508"/>
    </row>
    <row r="75" spans="1:11">
      <c r="A75" s="238" t="s">
        <v>397</v>
      </c>
      <c r="C75" s="234"/>
      <c r="E75" s="325" t="str">
        <f>IF($E$224=0,"",C75*$E$224)</f>
        <v/>
      </c>
      <c r="F75" s="325">
        <f>IF($F$224=0,"",C75*$F$224)</f>
        <v>0</v>
      </c>
      <c r="G75" s="325" t="str">
        <f>IF($G$224=0,"",C75*$G$224)</f>
        <v/>
      </c>
      <c r="H75" s="325" t="str">
        <f>IF($H$224=0,"",C75*$H$224)</f>
        <v/>
      </c>
      <c r="K75" s="508"/>
    </row>
    <row r="76" spans="1:11">
      <c r="A76" s="238" t="s">
        <v>398</v>
      </c>
      <c r="B76" s="175">
        <f>Assumptions!J26</f>
        <v>0.12</v>
      </c>
      <c r="C76" s="314">
        <f>B76*(C101+C102+C108)</f>
        <v>0</v>
      </c>
      <c r="E76" s="325" t="str">
        <f>IF($E$224=0,"",C76*$E$224)</f>
        <v/>
      </c>
      <c r="F76" s="325">
        <f>IF($F$224=0,"",C76*$F$224)</f>
        <v>0</v>
      </c>
      <c r="G76" s="325" t="str">
        <f>IF($G$224=0,"",C76*$G$224)</f>
        <v/>
      </c>
      <c r="H76" s="325" t="str">
        <f>IF($H$224=0,"",C76*$H$224)</f>
        <v/>
      </c>
      <c r="K76" s="508"/>
    </row>
    <row r="77" spans="1:11">
      <c r="A77" s="238" t="s">
        <v>399</v>
      </c>
      <c r="C77" s="234"/>
      <c r="E77" s="325" t="str">
        <f>IF($E$224=0,"",C77*$E$224)</f>
        <v/>
      </c>
      <c r="F77" s="325">
        <f>IF($F$224=0,"",C77*$F$224)</f>
        <v>0</v>
      </c>
      <c r="G77" s="325" t="str">
        <f>IF($G$224=0,"",C77*$G$224)</f>
        <v/>
      </c>
      <c r="H77" s="325" t="str">
        <f>IF($H$224=0,"",C77*$H$224)</f>
        <v/>
      </c>
      <c r="K77" s="508"/>
    </row>
    <row r="78" spans="1:11">
      <c r="A78" s="238" t="s">
        <v>400</v>
      </c>
      <c r="C78" s="234"/>
      <c r="E78" s="325" t="str">
        <f>IF($E$224=0,"",C78*$E$224)</f>
        <v/>
      </c>
      <c r="F78" s="325">
        <f>IF($F$224=0,"",C78*$F$224)</f>
        <v>0</v>
      </c>
      <c r="G78" s="325" t="str">
        <f>IF($G$224=0,"",C78*$G$224)</f>
        <v/>
      </c>
      <c r="H78" s="325" t="str">
        <f>IF($H$224=0,"",C78*$H$224)</f>
        <v/>
      </c>
      <c r="K78" s="508"/>
    </row>
    <row r="79" spans="1:11">
      <c r="A79" s="238" t="s">
        <v>401</v>
      </c>
      <c r="C79" s="234"/>
      <c r="E79" s="325" t="str">
        <f>IF($E$224=0,"",C79*$E$224)</f>
        <v/>
      </c>
      <c r="F79" s="325">
        <f>IF($F$224=0,"",C79*$F$224)</f>
        <v>0</v>
      </c>
      <c r="G79" s="325" t="str">
        <f>IF($G$224=0,"",C79*$G$224)</f>
        <v/>
      </c>
      <c r="H79" s="325" t="str">
        <f>IF($H$224=0,"",C79*$H$224)</f>
        <v/>
      </c>
      <c r="K79" s="508"/>
    </row>
    <row r="80" spans="1:11">
      <c r="A80" s="243" t="s">
        <v>414</v>
      </c>
      <c r="B80" s="244"/>
      <c r="C80" s="291">
        <f>SUM(C71:C79)</f>
        <v>0</v>
      </c>
      <c r="D80" s="244"/>
      <c r="E80" s="291">
        <f t="shared" ref="E80:H80" si="18">SUM(E71:E79)</f>
        <v>0</v>
      </c>
      <c r="F80" s="291">
        <f t="shared" si="18"/>
        <v>0</v>
      </c>
      <c r="G80" s="291">
        <f t="shared" si="18"/>
        <v>0</v>
      </c>
      <c r="H80" s="291">
        <f t="shared" si="18"/>
        <v>0</v>
      </c>
      <c r="I80" s="245"/>
      <c r="K80" s="508"/>
    </row>
    <row r="81" spans="1:11">
      <c r="A81" s="239" t="s">
        <v>402</v>
      </c>
      <c r="C81" s="288"/>
      <c r="E81" s="325"/>
      <c r="F81" s="325"/>
      <c r="G81" s="282"/>
      <c r="H81" s="282"/>
      <c r="K81" s="508"/>
    </row>
    <row r="82" spans="1:11">
      <c r="A82" s="238" t="s">
        <v>403</v>
      </c>
      <c r="C82" s="234"/>
      <c r="E82" s="325" t="str">
        <f t="shared" ref="E82:E90" si="19">IF($E$224=0,"",C82*$E$224)</f>
        <v/>
      </c>
      <c r="F82" s="325">
        <f t="shared" ref="F82:F90" si="20">IF($F$224=0,"",C82*$F$224)</f>
        <v>0</v>
      </c>
      <c r="G82" s="325" t="str">
        <f t="shared" ref="G82:G90" si="21">IF($G$224=0,"",C82*$G$224)</f>
        <v/>
      </c>
      <c r="H82" s="325" t="str">
        <f t="shared" ref="H82:H90" si="22">IF($H$224=0,"",C82*$H$224)</f>
        <v/>
      </c>
      <c r="K82" s="508"/>
    </row>
    <row r="83" spans="1:11">
      <c r="A83" s="238" t="s">
        <v>404</v>
      </c>
      <c r="C83" s="234"/>
      <c r="E83" s="325" t="str">
        <f t="shared" si="19"/>
        <v/>
      </c>
      <c r="F83" s="325">
        <f t="shared" si="20"/>
        <v>0</v>
      </c>
      <c r="G83" s="325" t="str">
        <f t="shared" si="21"/>
        <v/>
      </c>
      <c r="H83" s="325" t="str">
        <f t="shared" si="22"/>
        <v/>
      </c>
      <c r="K83" s="508"/>
    </row>
    <row r="84" spans="1:11">
      <c r="A84" s="238" t="s">
        <v>405</v>
      </c>
      <c r="C84" s="234"/>
      <c r="E84" s="325" t="str">
        <f t="shared" si="19"/>
        <v/>
      </c>
      <c r="F84" s="325">
        <f t="shared" si="20"/>
        <v>0</v>
      </c>
      <c r="G84" s="325" t="str">
        <f t="shared" si="21"/>
        <v/>
      </c>
      <c r="H84" s="325" t="str">
        <f t="shared" si="22"/>
        <v/>
      </c>
      <c r="K84" s="508"/>
    </row>
    <row r="85" spans="1:11">
      <c r="A85" s="238" t="s">
        <v>406</v>
      </c>
      <c r="C85" s="234"/>
      <c r="E85" s="325" t="str">
        <f t="shared" si="19"/>
        <v/>
      </c>
      <c r="F85" s="325">
        <f t="shared" si="20"/>
        <v>0</v>
      </c>
      <c r="G85" s="325" t="str">
        <f t="shared" si="21"/>
        <v/>
      </c>
      <c r="H85" s="325" t="str">
        <f t="shared" si="22"/>
        <v/>
      </c>
      <c r="K85" s="508"/>
    </row>
    <row r="86" spans="1:11">
      <c r="A86" s="238" t="s">
        <v>407</v>
      </c>
      <c r="C86" s="234"/>
      <c r="E86" s="325" t="str">
        <f t="shared" si="19"/>
        <v/>
      </c>
      <c r="F86" s="325">
        <f t="shared" si="20"/>
        <v>0</v>
      </c>
      <c r="G86" s="325" t="str">
        <f t="shared" si="21"/>
        <v/>
      </c>
      <c r="H86" s="325" t="str">
        <f t="shared" si="22"/>
        <v/>
      </c>
      <c r="K86" s="508"/>
    </row>
    <row r="87" spans="1:11">
      <c r="A87" s="238" t="s">
        <v>408</v>
      </c>
      <c r="C87" s="234"/>
      <c r="E87" s="325" t="str">
        <f t="shared" si="19"/>
        <v/>
      </c>
      <c r="F87" s="325">
        <f t="shared" si="20"/>
        <v>0</v>
      </c>
      <c r="G87" s="325" t="str">
        <f t="shared" si="21"/>
        <v/>
      </c>
      <c r="H87" s="325" t="str">
        <f t="shared" si="22"/>
        <v/>
      </c>
      <c r="K87" s="508"/>
    </row>
    <row r="88" spans="1:11">
      <c r="A88" s="238" t="s">
        <v>409</v>
      </c>
      <c r="C88" s="234"/>
      <c r="E88" s="325" t="str">
        <f t="shared" si="19"/>
        <v/>
      </c>
      <c r="F88" s="325">
        <f t="shared" si="20"/>
        <v>0</v>
      </c>
      <c r="G88" s="325" t="str">
        <f t="shared" si="21"/>
        <v/>
      </c>
      <c r="H88" s="325" t="str">
        <f t="shared" si="22"/>
        <v/>
      </c>
      <c r="K88" s="508"/>
    </row>
    <row r="89" spans="1:11">
      <c r="A89" s="238" t="s">
        <v>410</v>
      </c>
      <c r="C89" s="234"/>
      <c r="E89" s="325" t="str">
        <f t="shared" si="19"/>
        <v/>
      </c>
      <c r="F89" s="325">
        <f t="shared" si="20"/>
        <v>0</v>
      </c>
      <c r="G89" s="325" t="str">
        <f t="shared" si="21"/>
        <v/>
      </c>
      <c r="H89" s="325" t="str">
        <f t="shared" si="22"/>
        <v/>
      </c>
      <c r="K89" s="508"/>
    </row>
    <row r="90" spans="1:11">
      <c r="A90" s="297" t="s">
        <v>412</v>
      </c>
      <c r="C90" s="234"/>
      <c r="E90" s="325" t="str">
        <f t="shared" si="19"/>
        <v/>
      </c>
      <c r="F90" s="325">
        <f t="shared" si="20"/>
        <v>0</v>
      </c>
      <c r="G90" s="325" t="str">
        <f t="shared" si="21"/>
        <v/>
      </c>
      <c r="H90" s="325" t="str">
        <f t="shared" si="22"/>
        <v/>
      </c>
      <c r="K90" s="508"/>
    </row>
    <row r="91" spans="1:11">
      <c r="A91" s="243" t="s">
        <v>415</v>
      </c>
      <c r="B91" s="244"/>
      <c r="C91" s="291">
        <f>SUM(C82:C90)</f>
        <v>0</v>
      </c>
      <c r="D91" s="244"/>
      <c r="E91" s="291">
        <f t="shared" ref="E91:H91" si="23">SUM(E82:E90)</f>
        <v>0</v>
      </c>
      <c r="F91" s="291">
        <f t="shared" si="23"/>
        <v>0</v>
      </c>
      <c r="G91" s="291">
        <f t="shared" si="23"/>
        <v>0</v>
      </c>
      <c r="H91" s="291">
        <f t="shared" si="23"/>
        <v>0</v>
      </c>
      <c r="I91" s="245"/>
      <c r="K91" s="508"/>
    </row>
    <row r="92" spans="1:11">
      <c r="A92" s="172" t="s">
        <v>411</v>
      </c>
      <c r="B92" s="172"/>
      <c r="C92" s="292">
        <f>C91+C80+C69+C65+C54+C43+C20</f>
        <v>0</v>
      </c>
      <c r="D92" s="172"/>
      <c r="E92" s="292">
        <f t="shared" ref="E92:H92" si="24">E91+E80+E69+E65+E54+E43+E20</f>
        <v>0</v>
      </c>
      <c r="F92" s="292">
        <f t="shared" si="24"/>
        <v>0</v>
      </c>
      <c r="G92" s="292">
        <f t="shared" si="24"/>
        <v>0</v>
      </c>
      <c r="H92" s="292">
        <f t="shared" si="24"/>
        <v>0</v>
      </c>
      <c r="I92" s="172"/>
      <c r="K92" s="508"/>
    </row>
    <row r="93" spans="1:11" ht="4.5" customHeight="1">
      <c r="C93" s="288"/>
      <c r="E93" s="325"/>
      <c r="F93" s="325"/>
      <c r="G93" s="282"/>
      <c r="H93" s="282"/>
      <c r="K93" s="510"/>
    </row>
    <row r="94" spans="1:11">
      <c r="A94" s="252" t="s">
        <v>416</v>
      </c>
      <c r="B94" s="253"/>
      <c r="C94" s="293"/>
      <c r="D94" s="253"/>
      <c r="E94" s="327"/>
      <c r="F94" s="327"/>
      <c r="G94" s="283"/>
      <c r="H94" s="283"/>
      <c r="I94" s="254"/>
      <c r="K94" s="508"/>
    </row>
    <row r="95" spans="1:11">
      <c r="A95" s="239" t="s">
        <v>417</v>
      </c>
      <c r="C95" s="288"/>
      <c r="E95" s="325"/>
      <c r="F95" s="325"/>
      <c r="G95" s="282"/>
      <c r="H95" s="282"/>
      <c r="K95" s="508"/>
    </row>
    <row r="96" spans="1:11">
      <c r="A96" s="238" t="s">
        <v>418</v>
      </c>
      <c r="C96" s="288">
        <f>'Bldg. Construction'!J21</f>
        <v>0</v>
      </c>
      <c r="E96" s="325" t="str">
        <f t="shared" ref="E96:E103" si="25">IF($E$224=0,"",C96*$E$224)</f>
        <v/>
      </c>
      <c r="F96" s="325">
        <f t="shared" ref="F96:F103" si="26">IF($F$224=0,"",C96*$F$224)</f>
        <v>0</v>
      </c>
      <c r="G96" s="325" t="str">
        <f t="shared" ref="G96:G103" si="27">IF($G$224=0,"",C96*$G$224)</f>
        <v/>
      </c>
      <c r="H96" s="325" t="str">
        <f t="shared" ref="H96:H103" si="28">IF($H$224=0,"",C96*$H$224)</f>
        <v/>
      </c>
      <c r="K96" s="508"/>
    </row>
    <row r="97" spans="1:11">
      <c r="A97" s="247" t="s">
        <v>419</v>
      </c>
      <c r="C97" s="234"/>
      <c r="E97" s="325" t="str">
        <f t="shared" si="25"/>
        <v/>
      </c>
      <c r="F97" s="325">
        <f t="shared" si="26"/>
        <v>0</v>
      </c>
      <c r="G97" s="325" t="str">
        <f t="shared" si="27"/>
        <v/>
      </c>
      <c r="H97" s="325" t="str">
        <f t="shared" si="28"/>
        <v/>
      </c>
      <c r="K97" s="508"/>
    </row>
    <row r="98" spans="1:11">
      <c r="A98" s="247" t="s">
        <v>552</v>
      </c>
      <c r="C98" s="234"/>
      <c r="E98" s="325" t="str">
        <f t="shared" si="25"/>
        <v/>
      </c>
      <c r="F98" s="325">
        <f t="shared" si="26"/>
        <v>0</v>
      </c>
      <c r="G98" s="325" t="str">
        <f t="shared" si="27"/>
        <v/>
      </c>
      <c r="H98" s="325" t="str">
        <f t="shared" si="28"/>
        <v/>
      </c>
      <c r="K98" s="508"/>
    </row>
    <row r="99" spans="1:11">
      <c r="A99" s="238" t="s">
        <v>420</v>
      </c>
      <c r="C99" s="288">
        <f>'Bldg. Construction'!J35+'Bldg. Construction'!J44</f>
        <v>0</v>
      </c>
      <c r="E99" s="325" t="str">
        <f t="shared" si="25"/>
        <v/>
      </c>
      <c r="F99" s="325">
        <f t="shared" si="26"/>
        <v>0</v>
      </c>
      <c r="G99" s="325" t="str">
        <f t="shared" si="27"/>
        <v/>
      </c>
      <c r="H99" s="325" t="str">
        <f t="shared" si="28"/>
        <v/>
      </c>
      <c r="K99" s="508"/>
    </row>
    <row r="100" spans="1:11">
      <c r="A100" s="238" t="s">
        <v>421</v>
      </c>
      <c r="C100" s="288">
        <f>'Bldg. Construction'!J54</f>
        <v>0</v>
      </c>
      <c r="E100" s="325" t="str">
        <f t="shared" si="25"/>
        <v/>
      </c>
      <c r="F100" s="325">
        <f t="shared" si="26"/>
        <v>0</v>
      </c>
      <c r="G100" s="325" t="str">
        <f t="shared" si="27"/>
        <v/>
      </c>
      <c r="H100" s="325" t="str">
        <f t="shared" si="28"/>
        <v/>
      </c>
      <c r="K100" s="508"/>
    </row>
    <row r="101" spans="1:11">
      <c r="A101" s="238" t="s">
        <v>422</v>
      </c>
      <c r="B101" s="315"/>
      <c r="C101" s="288">
        <f>B101*('Bldg. Construction'!D54+Assumptions!P33)</f>
        <v>0</v>
      </c>
      <c r="E101" s="325" t="str">
        <f t="shared" si="25"/>
        <v/>
      </c>
      <c r="F101" s="325">
        <f t="shared" si="26"/>
        <v>0</v>
      </c>
      <c r="G101" s="325" t="str">
        <f t="shared" si="27"/>
        <v/>
      </c>
      <c r="H101" s="325" t="str">
        <f t="shared" si="28"/>
        <v/>
      </c>
      <c r="K101" s="508"/>
    </row>
    <row r="102" spans="1:11">
      <c r="A102" s="238" t="s">
        <v>423</v>
      </c>
      <c r="B102" s="315"/>
      <c r="C102" s="288">
        <f>B102*(Assumptions!P33+'Bldg. Construction'!D54)</f>
        <v>0</v>
      </c>
      <c r="E102" s="325" t="str">
        <f t="shared" si="25"/>
        <v/>
      </c>
      <c r="F102" s="325">
        <f t="shared" si="26"/>
        <v>0</v>
      </c>
      <c r="G102" s="325" t="str">
        <f t="shared" si="27"/>
        <v/>
      </c>
      <c r="H102" s="325" t="str">
        <f t="shared" si="28"/>
        <v/>
      </c>
      <c r="K102" s="508"/>
    </row>
    <row r="103" spans="1:11">
      <c r="A103" s="238" t="s">
        <v>424</v>
      </c>
      <c r="C103" s="288">
        <f>SUM(B104:B107)</f>
        <v>0</v>
      </c>
      <c r="E103" s="325" t="str">
        <f t="shared" si="25"/>
        <v/>
      </c>
      <c r="F103" s="325">
        <f t="shared" si="26"/>
        <v>0</v>
      </c>
      <c r="G103" s="325" t="str">
        <f t="shared" si="27"/>
        <v/>
      </c>
      <c r="H103" s="325" t="str">
        <f t="shared" si="28"/>
        <v/>
      </c>
      <c r="K103" s="508"/>
    </row>
    <row r="104" spans="1:11">
      <c r="A104" s="258" t="s">
        <v>425</v>
      </c>
      <c r="B104" s="441">
        <f>'City Fees'!H36</f>
        <v>0</v>
      </c>
      <c r="C104" s="288"/>
      <c r="E104" s="325"/>
      <c r="F104" s="325"/>
      <c r="G104" s="282"/>
      <c r="H104" s="282"/>
      <c r="K104" s="508" t="s">
        <v>750</v>
      </c>
    </row>
    <row r="105" spans="1:11">
      <c r="A105" s="258" t="s">
        <v>426</v>
      </c>
      <c r="B105" s="496">
        <f>'City Fees'!H23</f>
        <v>0</v>
      </c>
      <c r="C105" s="288"/>
      <c r="E105" s="325"/>
      <c r="F105" s="325"/>
      <c r="G105" s="282"/>
      <c r="H105" s="282"/>
      <c r="K105" s="508"/>
    </row>
    <row r="106" spans="1:11">
      <c r="A106" s="258" t="s">
        <v>427</v>
      </c>
      <c r="B106" s="496">
        <f>'City Fees'!C30</f>
        <v>0</v>
      </c>
      <c r="C106" s="288"/>
      <c r="E106" s="325"/>
      <c r="F106" s="325"/>
      <c r="G106" s="282"/>
      <c r="H106" s="282"/>
      <c r="K106" s="508"/>
    </row>
    <row r="107" spans="1:11">
      <c r="A107" s="258" t="s">
        <v>428</v>
      </c>
      <c r="B107" s="496">
        <f>'City Fees'!G30</f>
        <v>0</v>
      </c>
      <c r="C107" s="288"/>
      <c r="E107" s="325"/>
      <c r="F107" s="325"/>
      <c r="G107" s="282"/>
      <c r="H107" s="282"/>
      <c r="K107" s="508"/>
    </row>
    <row r="108" spans="1:11">
      <c r="A108" s="238" t="s">
        <v>429</v>
      </c>
      <c r="B108" s="315"/>
      <c r="C108" s="288">
        <f>B108*(Assumptions!P33+'Bldg. Construction'!D54)</f>
        <v>0</v>
      </c>
      <c r="E108" s="325" t="str">
        <f>IF($E$224=0,"",C108*$E$224)</f>
        <v/>
      </c>
      <c r="F108" s="325">
        <f>IF($F$224=0,"",C108*$F$224)</f>
        <v>0</v>
      </c>
      <c r="G108" s="325" t="str">
        <f>IF($G$224=0,"",C108*$G$224)</f>
        <v/>
      </c>
      <c r="H108" s="325" t="str">
        <f>IF($H$224=0,"",C108*$H$224)</f>
        <v/>
      </c>
      <c r="K108" s="508"/>
    </row>
    <row r="109" spans="1:11">
      <c r="A109" s="238" t="s">
        <v>520</v>
      </c>
      <c r="B109" s="287">
        <f>IF(Tables!E16=TRUE,0.01,0)</f>
        <v>0.01</v>
      </c>
      <c r="C109" s="288">
        <f>B109*(C100+C99+C98+C97+C96+C126+C133+SUM(C135:C145))</f>
        <v>0</v>
      </c>
      <c r="E109" s="325" t="str">
        <f>IF($E$224=0,"",C109*$E$224)</f>
        <v/>
      </c>
      <c r="F109" s="325">
        <f>IF($F$224=0,"",C109*$F$224)</f>
        <v>0</v>
      </c>
      <c r="G109" s="325" t="str">
        <f>IF($G$224=0,"",C109*$G$224)</f>
        <v/>
      </c>
      <c r="H109" s="325" t="str">
        <f>IF($H$224=0,"",C109*$H$224)</f>
        <v/>
      </c>
      <c r="K109" s="508"/>
    </row>
    <row r="110" spans="1:11">
      <c r="A110" s="297" t="s">
        <v>430</v>
      </c>
      <c r="C110" s="234"/>
      <c r="E110" s="325" t="str">
        <f>IF($E$224=0,"",C110*$E$224)</f>
        <v/>
      </c>
      <c r="F110" s="325">
        <f>IF($F$224=0,"",C110*$F$224)</f>
        <v>0</v>
      </c>
      <c r="G110" s="325" t="str">
        <f>IF($G$224=0,"",C110*$G$224)</f>
        <v/>
      </c>
      <c r="H110" s="325" t="str">
        <f>IF($H$224=0,"",C110*$H$224)</f>
        <v/>
      </c>
      <c r="K110" s="508"/>
    </row>
    <row r="111" spans="1:11">
      <c r="A111" s="255" t="s">
        <v>455</v>
      </c>
      <c r="B111" s="256"/>
      <c r="C111" s="294">
        <f>SUM(C96:C110)</f>
        <v>0</v>
      </c>
      <c r="D111" s="256"/>
      <c r="E111" s="294">
        <f t="shared" ref="E111:H111" si="29">SUM(E96:E110)</f>
        <v>0</v>
      </c>
      <c r="F111" s="294">
        <f t="shared" si="29"/>
        <v>0</v>
      </c>
      <c r="G111" s="294">
        <f t="shared" si="29"/>
        <v>0</v>
      </c>
      <c r="H111" s="294">
        <f t="shared" si="29"/>
        <v>0</v>
      </c>
      <c r="I111" s="257"/>
      <c r="K111" s="508"/>
    </row>
    <row r="112" spans="1:11">
      <c r="A112" s="239" t="s">
        <v>431</v>
      </c>
      <c r="C112" s="288"/>
      <c r="E112" s="325"/>
      <c r="F112" s="325"/>
      <c r="G112" s="282"/>
      <c r="H112" s="282"/>
      <c r="K112" s="508"/>
    </row>
    <row r="113" spans="1:11">
      <c r="A113" s="238" t="s">
        <v>432</v>
      </c>
      <c r="C113" s="234"/>
      <c r="E113" s="325" t="str">
        <f t="shared" ref="E113:E125" si="30">IF($E$224=0,"",C113*$E$224)</f>
        <v/>
      </c>
      <c r="F113" s="325">
        <f t="shared" ref="F113:F125" si="31">IF($F$224=0,"",C113*$F$224)</f>
        <v>0</v>
      </c>
      <c r="G113" s="325" t="str">
        <f t="shared" ref="G113:G125" si="32">IF($G$224=0,"",C113*$G$224)</f>
        <v/>
      </c>
      <c r="H113" s="325" t="str">
        <f t="shared" ref="H113:H125" si="33">IF($H$224=0,"",C113*$H$224)</f>
        <v/>
      </c>
      <c r="K113" s="508"/>
    </row>
    <row r="114" spans="1:11">
      <c r="A114" s="238" t="s">
        <v>433</v>
      </c>
      <c r="C114" s="234"/>
      <c r="E114" s="325" t="str">
        <f t="shared" si="30"/>
        <v/>
      </c>
      <c r="F114" s="325">
        <f t="shared" si="31"/>
        <v>0</v>
      </c>
      <c r="G114" s="325" t="str">
        <f t="shared" si="32"/>
        <v/>
      </c>
      <c r="H114" s="325" t="str">
        <f t="shared" si="33"/>
        <v/>
      </c>
      <c r="K114" s="508"/>
    </row>
    <row r="115" spans="1:11">
      <c r="A115" s="238" t="s">
        <v>434</v>
      </c>
      <c r="C115" s="234"/>
      <c r="E115" s="325" t="str">
        <f t="shared" si="30"/>
        <v/>
      </c>
      <c r="F115" s="325">
        <f t="shared" si="31"/>
        <v>0</v>
      </c>
      <c r="G115" s="325" t="str">
        <f t="shared" si="32"/>
        <v/>
      </c>
      <c r="H115" s="325" t="str">
        <f t="shared" si="33"/>
        <v/>
      </c>
      <c r="K115" s="508"/>
    </row>
    <row r="116" spans="1:11">
      <c r="A116" s="238" t="s">
        <v>435</v>
      </c>
      <c r="C116" s="234">
        <f>'Site Utilities'!N17</f>
        <v>0</v>
      </c>
      <c r="E116" s="325" t="str">
        <f t="shared" si="30"/>
        <v/>
      </c>
      <c r="F116" s="325">
        <f t="shared" si="31"/>
        <v>0</v>
      </c>
      <c r="G116" s="325" t="str">
        <f t="shared" si="32"/>
        <v/>
      </c>
      <c r="H116" s="325" t="str">
        <f t="shared" si="33"/>
        <v/>
      </c>
      <c r="K116" s="508" t="s">
        <v>978</v>
      </c>
    </row>
    <row r="117" spans="1:11">
      <c r="A117" s="238" t="s">
        <v>436</v>
      </c>
      <c r="C117" s="234">
        <f>'Site Construction'!J120</f>
        <v>0</v>
      </c>
      <c r="E117" s="325" t="str">
        <f t="shared" si="30"/>
        <v/>
      </c>
      <c r="F117" s="325">
        <f t="shared" si="31"/>
        <v>0</v>
      </c>
      <c r="G117" s="325" t="str">
        <f t="shared" si="32"/>
        <v/>
      </c>
      <c r="H117" s="325" t="str">
        <f t="shared" si="33"/>
        <v/>
      </c>
      <c r="K117" s="508" t="s">
        <v>863</v>
      </c>
    </row>
    <row r="118" spans="1:11">
      <c r="A118" s="238" t="s">
        <v>437</v>
      </c>
      <c r="C118" s="234">
        <f>'Site Construction'!J88</f>
        <v>0</v>
      </c>
      <c r="E118" s="325" t="str">
        <f t="shared" si="30"/>
        <v/>
      </c>
      <c r="F118" s="325">
        <f t="shared" si="31"/>
        <v>0</v>
      </c>
      <c r="G118" s="325" t="str">
        <f t="shared" si="32"/>
        <v/>
      </c>
      <c r="H118" s="325" t="str">
        <f t="shared" si="33"/>
        <v/>
      </c>
      <c r="K118" s="508" t="s">
        <v>863</v>
      </c>
    </row>
    <row r="119" spans="1:11">
      <c r="A119" s="238" t="s">
        <v>438</v>
      </c>
      <c r="C119" s="234">
        <f>'Site Construction'!J129</f>
        <v>0</v>
      </c>
      <c r="E119" s="325" t="str">
        <f t="shared" si="30"/>
        <v/>
      </c>
      <c r="F119" s="325">
        <f t="shared" si="31"/>
        <v>0</v>
      </c>
      <c r="G119" s="325" t="str">
        <f t="shared" si="32"/>
        <v/>
      </c>
      <c r="H119" s="325" t="str">
        <f t="shared" si="33"/>
        <v/>
      </c>
      <c r="K119" s="508" t="s">
        <v>863</v>
      </c>
    </row>
    <row r="120" spans="1:11">
      <c r="A120" s="238" t="s">
        <v>439</v>
      </c>
      <c r="C120" s="234">
        <f>'Site Construction'!J138</f>
        <v>0</v>
      </c>
      <c r="E120" s="325" t="str">
        <f t="shared" si="30"/>
        <v/>
      </c>
      <c r="F120" s="325">
        <f t="shared" si="31"/>
        <v>0</v>
      </c>
      <c r="G120" s="325" t="str">
        <f t="shared" si="32"/>
        <v/>
      </c>
      <c r="H120" s="325" t="str">
        <f t="shared" si="33"/>
        <v/>
      </c>
      <c r="K120" s="508" t="s">
        <v>863</v>
      </c>
    </row>
    <row r="121" spans="1:11">
      <c r="A121" s="238" t="s">
        <v>440</v>
      </c>
      <c r="C121" s="234">
        <f>'Site Construction'!J82</f>
        <v>0</v>
      </c>
      <c r="E121" s="325" t="str">
        <f t="shared" si="30"/>
        <v/>
      </c>
      <c r="F121" s="325">
        <f t="shared" si="31"/>
        <v>0</v>
      </c>
      <c r="G121" s="325" t="str">
        <f t="shared" si="32"/>
        <v/>
      </c>
      <c r="H121" s="325" t="str">
        <f t="shared" si="33"/>
        <v/>
      </c>
      <c r="K121" s="508" t="s">
        <v>863</v>
      </c>
    </row>
    <row r="122" spans="1:11">
      <c r="A122" s="238" t="s">
        <v>441</v>
      </c>
      <c r="C122" s="234"/>
      <c r="E122" s="325" t="str">
        <f t="shared" si="30"/>
        <v/>
      </c>
      <c r="F122" s="325">
        <f t="shared" si="31"/>
        <v>0</v>
      </c>
      <c r="G122" s="325" t="str">
        <f t="shared" si="32"/>
        <v/>
      </c>
      <c r="H122" s="325" t="str">
        <f t="shared" si="33"/>
        <v/>
      </c>
      <c r="K122" s="508"/>
    </row>
    <row r="123" spans="1:11">
      <c r="A123" s="238" t="s">
        <v>442</v>
      </c>
      <c r="C123" s="234"/>
      <c r="E123" s="325" t="str">
        <f t="shared" si="30"/>
        <v/>
      </c>
      <c r="F123" s="325">
        <f t="shared" si="31"/>
        <v>0</v>
      </c>
      <c r="G123" s="325" t="str">
        <f t="shared" si="32"/>
        <v/>
      </c>
      <c r="H123" s="325" t="str">
        <f t="shared" si="33"/>
        <v/>
      </c>
      <c r="K123" s="508"/>
    </row>
    <row r="124" spans="1:11">
      <c r="A124" s="238" t="s">
        <v>443</v>
      </c>
      <c r="C124" s="234"/>
      <c r="E124" s="325" t="str">
        <f t="shared" si="30"/>
        <v/>
      </c>
      <c r="F124" s="325">
        <f t="shared" si="31"/>
        <v>0</v>
      </c>
      <c r="G124" s="325" t="str">
        <f t="shared" si="32"/>
        <v/>
      </c>
      <c r="H124" s="325" t="str">
        <f t="shared" si="33"/>
        <v/>
      </c>
      <c r="K124" s="508"/>
    </row>
    <row r="125" spans="1:11">
      <c r="A125" s="297" t="s">
        <v>454</v>
      </c>
      <c r="C125" s="234"/>
      <c r="E125" s="325" t="str">
        <f t="shared" si="30"/>
        <v/>
      </c>
      <c r="F125" s="325">
        <f t="shared" si="31"/>
        <v>0</v>
      </c>
      <c r="G125" s="325" t="str">
        <f t="shared" si="32"/>
        <v/>
      </c>
      <c r="H125" s="325" t="str">
        <f t="shared" si="33"/>
        <v/>
      </c>
      <c r="K125" s="508"/>
    </row>
    <row r="126" spans="1:11">
      <c r="A126" s="243" t="s">
        <v>456</v>
      </c>
      <c r="B126" s="244"/>
      <c r="C126" s="291">
        <f>SUM(C113:C125)</f>
        <v>0</v>
      </c>
      <c r="D126" s="244"/>
      <c r="E126" s="291">
        <f t="shared" ref="E126:H126" si="34">SUM(E113:E125)</f>
        <v>0</v>
      </c>
      <c r="F126" s="291">
        <f t="shared" si="34"/>
        <v>0</v>
      </c>
      <c r="G126" s="291">
        <f t="shared" si="34"/>
        <v>0</v>
      </c>
      <c r="H126" s="291">
        <f t="shared" si="34"/>
        <v>0</v>
      </c>
      <c r="I126" s="245"/>
      <c r="K126" s="508"/>
    </row>
    <row r="127" spans="1:11">
      <c r="A127" s="239" t="s">
        <v>444</v>
      </c>
      <c r="C127" s="288"/>
      <c r="E127" s="325"/>
      <c r="F127" s="325"/>
      <c r="G127" s="282"/>
      <c r="H127" s="282"/>
      <c r="K127" s="508"/>
    </row>
    <row r="128" spans="1:11">
      <c r="A128" s="238" t="s">
        <v>461</v>
      </c>
      <c r="C128" s="234">
        <f>'Site Construction'!J34+'Site Construction'!J56</f>
        <v>0</v>
      </c>
      <c r="E128" s="325" t="str">
        <f>IF($E$224=0,"",C128*$E$224)</f>
        <v/>
      </c>
      <c r="F128" s="325">
        <f>IF($F$224=0,"",C128*$F$224)</f>
        <v>0</v>
      </c>
      <c r="G128" s="325" t="str">
        <f>IF($G$224=0,"",C128*$G$224)</f>
        <v/>
      </c>
      <c r="H128" s="325" t="str">
        <f>IF($H$224=0,"",C128*$H$224)</f>
        <v/>
      </c>
      <c r="K128" s="508" t="s">
        <v>863</v>
      </c>
    </row>
    <row r="129" spans="1:11">
      <c r="A129" s="238" t="s">
        <v>457</v>
      </c>
      <c r="C129" s="234">
        <f>'Site Construction'!J29+'Site Construction'!J51</f>
        <v>0</v>
      </c>
      <c r="E129" s="325" t="str">
        <f>IF($E$224=0,"",C129*$E$224)</f>
        <v/>
      </c>
      <c r="F129" s="325">
        <f>IF($F$224=0,"",C129*$F$224)</f>
        <v>0</v>
      </c>
      <c r="G129" s="325" t="str">
        <f>IF($G$224=0,"",C129*$G$224)</f>
        <v/>
      </c>
      <c r="H129" s="325" t="str">
        <f>IF($H$224=0,"",C129*$H$224)</f>
        <v/>
      </c>
      <c r="K129" s="508" t="s">
        <v>863</v>
      </c>
    </row>
    <row r="130" spans="1:11">
      <c r="A130" s="238" t="s">
        <v>844</v>
      </c>
      <c r="C130" s="234">
        <f>'Site Construction'!J42+'Site Construction'!J64</f>
        <v>0</v>
      </c>
      <c r="E130" s="325" t="str">
        <f>IF($E$224=0,"",C130*$E$224)</f>
        <v/>
      </c>
      <c r="F130" s="325">
        <f>IF($F$224=0,"",C130*$F$224)</f>
        <v>0</v>
      </c>
      <c r="G130" s="325" t="str">
        <f>IF($G$224=0,"",C130*$G$224)</f>
        <v/>
      </c>
      <c r="H130" s="325" t="str">
        <f>IF($H$224=0,"",C130*$H$224)</f>
        <v/>
      </c>
      <c r="K130" s="508" t="s">
        <v>863</v>
      </c>
    </row>
    <row r="131" spans="1:11">
      <c r="A131" s="238" t="s">
        <v>851</v>
      </c>
      <c r="C131" s="234">
        <f>'Site Construction'!J74</f>
        <v>0</v>
      </c>
      <c r="E131" s="325" t="str">
        <f>IF($E$224=0,"",C131*$E$224)</f>
        <v/>
      </c>
      <c r="F131" s="325">
        <f>IF($F$224=0,"",C131*$F$224)</f>
        <v>0</v>
      </c>
      <c r="G131" s="325" t="str">
        <f>IF($G$224=0,"",C131*$G$224)</f>
        <v/>
      </c>
      <c r="H131" s="325" t="str">
        <f>IF($H$224=0,"",C131*$H$224)</f>
        <v/>
      </c>
      <c r="K131" s="508" t="s">
        <v>863</v>
      </c>
    </row>
    <row r="132" spans="1:11">
      <c r="A132" s="238" t="s">
        <v>460</v>
      </c>
      <c r="C132" s="234"/>
      <c r="E132" s="325" t="str">
        <f>IF($E$224=0,"",C132*$E$224)</f>
        <v/>
      </c>
      <c r="F132" s="325">
        <f>IF($F$224=0,"",C132*$F$224)</f>
        <v>0</v>
      </c>
      <c r="G132" s="325" t="str">
        <f>IF($G$224=0,"",C132*$G$224)</f>
        <v/>
      </c>
      <c r="H132" s="325" t="str">
        <f>IF($H$224=0,"",C132*$H$224)</f>
        <v/>
      </c>
      <c r="K132" s="508"/>
    </row>
    <row r="133" spans="1:11">
      <c r="A133" s="243" t="s">
        <v>459</v>
      </c>
      <c r="B133" s="244"/>
      <c r="C133" s="291">
        <f>SUM(C128:C132)</f>
        <v>0</v>
      </c>
      <c r="D133" s="244"/>
      <c r="E133" s="291">
        <f t="shared" ref="E133:H133" si="35">SUM(E128:E132)</f>
        <v>0</v>
      </c>
      <c r="F133" s="291">
        <f t="shared" si="35"/>
        <v>0</v>
      </c>
      <c r="G133" s="291">
        <f t="shared" si="35"/>
        <v>0</v>
      </c>
      <c r="H133" s="291">
        <f t="shared" si="35"/>
        <v>0</v>
      </c>
      <c r="I133" s="245"/>
      <c r="K133" s="508"/>
    </row>
    <row r="134" spans="1:11">
      <c r="A134" s="239" t="s">
        <v>445</v>
      </c>
      <c r="C134" s="288"/>
      <c r="E134" s="325"/>
      <c r="F134" s="325"/>
      <c r="G134" s="282"/>
      <c r="H134" s="282"/>
      <c r="K134" s="508"/>
    </row>
    <row r="135" spans="1:11">
      <c r="A135" s="238" t="s">
        <v>446</v>
      </c>
      <c r="C135" s="234"/>
      <c r="E135" s="325" t="str">
        <f t="shared" ref="E135:E140" si="36">IF($E$224=0,"",C135*$E$224)</f>
        <v/>
      </c>
      <c r="F135" s="325">
        <f t="shared" ref="F135:F140" si="37">IF($F$224=0,"",C135*$F$224)</f>
        <v>0</v>
      </c>
      <c r="G135" s="325" t="str">
        <f t="shared" ref="G135:G140" si="38">IF($G$224=0,"",C135*$G$224)</f>
        <v/>
      </c>
      <c r="H135" s="325" t="str">
        <f t="shared" ref="H135:H140" si="39">IF($H$224=0,"",C135*$H$224)</f>
        <v/>
      </c>
      <c r="K135" s="508"/>
    </row>
    <row r="136" spans="1:11">
      <c r="A136" s="238" t="s">
        <v>447</v>
      </c>
      <c r="C136" s="234">
        <f>'Site Utilities'!H75</f>
        <v>0</v>
      </c>
      <c r="E136" s="325" t="str">
        <f t="shared" si="36"/>
        <v/>
      </c>
      <c r="F136" s="325">
        <f t="shared" si="37"/>
        <v>0</v>
      </c>
      <c r="G136" s="325" t="str">
        <f t="shared" si="38"/>
        <v/>
      </c>
      <c r="H136" s="325" t="str">
        <f t="shared" si="39"/>
        <v/>
      </c>
      <c r="K136" s="508" t="s">
        <v>978</v>
      </c>
    </row>
    <row r="137" spans="1:11">
      <c r="A137" s="238" t="s">
        <v>448</v>
      </c>
      <c r="C137" s="234">
        <f>'Site Utilities'!E73</f>
        <v>0</v>
      </c>
      <c r="E137" s="325" t="str">
        <f t="shared" si="36"/>
        <v/>
      </c>
      <c r="F137" s="325">
        <f t="shared" si="37"/>
        <v>0</v>
      </c>
      <c r="G137" s="325" t="str">
        <f t="shared" si="38"/>
        <v/>
      </c>
      <c r="H137" s="325" t="str">
        <f t="shared" si="39"/>
        <v/>
      </c>
      <c r="K137" s="508" t="s">
        <v>978</v>
      </c>
    </row>
    <row r="138" spans="1:11">
      <c r="A138" s="238" t="s">
        <v>449</v>
      </c>
      <c r="C138" s="234"/>
      <c r="E138" s="325" t="str">
        <f t="shared" si="36"/>
        <v/>
      </c>
      <c r="F138" s="325">
        <f t="shared" si="37"/>
        <v>0</v>
      </c>
      <c r="G138" s="325" t="str">
        <f t="shared" si="38"/>
        <v/>
      </c>
      <c r="H138" s="325" t="str">
        <f t="shared" si="39"/>
        <v/>
      </c>
      <c r="K138" s="508"/>
    </row>
    <row r="139" spans="1:11">
      <c r="A139" s="238" t="s">
        <v>450</v>
      </c>
      <c r="C139" s="234"/>
      <c r="E139" s="325" t="str">
        <f t="shared" si="36"/>
        <v/>
      </c>
      <c r="F139" s="325">
        <f t="shared" si="37"/>
        <v>0</v>
      </c>
      <c r="G139" s="325" t="str">
        <f t="shared" si="38"/>
        <v/>
      </c>
      <c r="H139" s="325" t="str">
        <f t="shared" si="39"/>
        <v/>
      </c>
      <c r="K139" s="508"/>
    </row>
    <row r="140" spans="1:11">
      <c r="A140" s="238" t="s">
        <v>451</v>
      </c>
      <c r="C140" s="234">
        <f>'Site Utilities'!E76</f>
        <v>0</v>
      </c>
      <c r="E140" s="325" t="str">
        <f t="shared" si="36"/>
        <v/>
      </c>
      <c r="F140" s="325">
        <f t="shared" si="37"/>
        <v>0</v>
      </c>
      <c r="G140" s="325" t="str">
        <f t="shared" si="38"/>
        <v/>
      </c>
      <c r="H140" s="325" t="str">
        <f t="shared" si="39"/>
        <v/>
      </c>
      <c r="K140" s="508" t="s">
        <v>978</v>
      </c>
    </row>
    <row r="141" spans="1:11">
      <c r="A141" s="238" t="s">
        <v>995</v>
      </c>
      <c r="C141" s="234">
        <f>'Site Utilities'!N41</f>
        <v>0</v>
      </c>
      <c r="E141" s="325" t="str">
        <f t="shared" ref="E141:E142" si="40">IF($E$224=0,"",C141*$E$224)</f>
        <v/>
      </c>
      <c r="F141" s="325">
        <f t="shared" ref="F141:F142" si="41">IF($F$224=0,"",C141*$F$224)</f>
        <v>0</v>
      </c>
      <c r="G141" s="325" t="str">
        <f t="shared" ref="G141:G142" si="42">IF($G$224=0,"",C141*$G$224)</f>
        <v/>
      </c>
      <c r="H141" s="325" t="str">
        <f t="shared" ref="H141:H142" si="43">IF($H$224=0,"",C141*$H$224)</f>
        <v/>
      </c>
      <c r="K141" s="508" t="s">
        <v>978</v>
      </c>
    </row>
    <row r="142" spans="1:11">
      <c r="A142" s="238" t="s">
        <v>1071</v>
      </c>
      <c r="C142" s="234">
        <f>'Site Utilities'!H74</f>
        <v>0</v>
      </c>
      <c r="E142" s="325" t="str">
        <f t="shared" si="40"/>
        <v/>
      </c>
      <c r="F142" s="325">
        <f t="shared" si="41"/>
        <v>0</v>
      </c>
      <c r="G142" s="325" t="str">
        <f t="shared" si="42"/>
        <v/>
      </c>
      <c r="H142" s="325" t="str">
        <f t="shared" si="43"/>
        <v/>
      </c>
      <c r="K142" s="508" t="s">
        <v>978</v>
      </c>
    </row>
    <row r="143" spans="1:11">
      <c r="A143" s="238" t="s">
        <v>1064</v>
      </c>
      <c r="C143" s="234"/>
      <c r="E143" s="325" t="str">
        <f>IF($E$224=0,"",C143*$E$224)</f>
        <v/>
      </c>
      <c r="F143" s="325">
        <f>IF($F$224=0,"",C143*$F$224)</f>
        <v>0</v>
      </c>
      <c r="G143" s="325" t="str">
        <f>IF($G$224=0,"",C143*$G$224)</f>
        <v/>
      </c>
      <c r="H143" s="325" t="str">
        <f>IF($H$224=0,"",C143*$H$224)</f>
        <v/>
      </c>
      <c r="K143" s="508"/>
    </row>
    <row r="144" spans="1:11">
      <c r="A144" s="238" t="s">
        <v>1065</v>
      </c>
      <c r="C144" s="234"/>
      <c r="E144" s="325" t="str">
        <f>IF($E$224=0,"",C144*$E$224)</f>
        <v/>
      </c>
      <c r="F144" s="325">
        <f>IF($F$224=0,"",C144*$F$224)</f>
        <v>0</v>
      </c>
      <c r="G144" s="325" t="str">
        <f>IF($G$224=0,"",C144*$G$224)</f>
        <v/>
      </c>
      <c r="H144" s="325" t="str">
        <f>IF($H$224=0,"",C144*$H$224)</f>
        <v/>
      </c>
      <c r="K144" s="508"/>
    </row>
    <row r="145" spans="1:11">
      <c r="A145" s="238" t="s">
        <v>1066</v>
      </c>
      <c r="C145" s="234"/>
      <c r="E145" s="325" t="str">
        <f>IF($E$224=0,"",C145*$E$224)</f>
        <v/>
      </c>
      <c r="F145" s="325">
        <f>IF($F$224=0,"",C145*$F$224)</f>
        <v>0</v>
      </c>
      <c r="G145" s="325" t="str">
        <f>IF($G$224=0,"",C145*$G$224)</f>
        <v/>
      </c>
      <c r="H145" s="325" t="str">
        <f>IF($H$224=0,"",C145*$H$224)</f>
        <v/>
      </c>
      <c r="K145" s="508"/>
    </row>
    <row r="146" spans="1:11">
      <c r="A146" s="238" t="s">
        <v>1067</v>
      </c>
      <c r="C146" s="234"/>
      <c r="E146" s="325" t="str">
        <f>IF($E$224=0,"",C146*$E$224)</f>
        <v/>
      </c>
      <c r="F146" s="325">
        <f>IF($F$224=0,"",C146*$F$224)</f>
        <v>0</v>
      </c>
      <c r="G146" s="325" t="str">
        <f>IF($G$224=0,"",C146*$G$224)</f>
        <v/>
      </c>
      <c r="H146" s="325" t="str">
        <f>IF($H$224=0,"",C146*$H$224)</f>
        <v/>
      </c>
      <c r="K146" s="508"/>
    </row>
    <row r="147" spans="1:11">
      <c r="A147" s="238" t="s">
        <v>1068</v>
      </c>
      <c r="C147" s="288">
        <f>SUM(B148:B153)</f>
        <v>0</v>
      </c>
      <c r="E147" s="332" t="str">
        <f>IF($E$224=0,"","No State Funds")</f>
        <v/>
      </c>
      <c r="F147" s="331">
        <f>IF($F$224=0,"",IF($G$224=0,C147,C147*$F$224/($F$224+$G$224)))</f>
        <v>0</v>
      </c>
      <c r="G147" s="331" t="str">
        <f>IF($G$224=0,"",IF($F$224=0,C147,C147*$G$224/($G$224+$F$224)))</f>
        <v/>
      </c>
      <c r="H147" s="335" t="str">
        <f>IF($H$224=0,"","No State Funds")</f>
        <v/>
      </c>
      <c r="K147" s="508"/>
    </row>
    <row r="148" spans="1:11">
      <c r="A148" s="259" t="s">
        <v>452</v>
      </c>
      <c r="B148" s="621"/>
      <c r="C148" s="288"/>
      <c r="E148" s="325"/>
      <c r="F148" s="325"/>
      <c r="G148" s="282"/>
      <c r="H148" s="282"/>
      <c r="K148" s="508"/>
    </row>
    <row r="149" spans="1:11">
      <c r="A149" s="259" t="s">
        <v>453</v>
      </c>
      <c r="B149" s="316">
        <f>IF(Tables!E38=1,'City Fees'!H30,0)</f>
        <v>0</v>
      </c>
      <c r="C149" s="288"/>
      <c r="E149" s="325"/>
      <c r="F149" s="325"/>
      <c r="G149" s="282"/>
      <c r="H149" s="282"/>
      <c r="K149" s="508" t="s">
        <v>751</v>
      </c>
    </row>
    <row r="150" spans="1:11">
      <c r="A150" s="259" t="s">
        <v>996</v>
      </c>
      <c r="B150" s="316">
        <f>'Site Utilities'!N46</f>
        <v>0</v>
      </c>
      <c r="C150" s="288"/>
      <c r="E150" s="325"/>
      <c r="F150" s="325"/>
      <c r="G150" s="282"/>
      <c r="H150" s="282"/>
      <c r="K150" s="508"/>
    </row>
    <row r="151" spans="1:11">
      <c r="A151" s="259" t="s">
        <v>462</v>
      </c>
      <c r="B151" s="621"/>
      <c r="C151" s="288"/>
      <c r="E151" s="325"/>
      <c r="F151" s="325"/>
      <c r="G151" s="282"/>
      <c r="H151" s="282"/>
      <c r="K151" s="508"/>
    </row>
    <row r="152" spans="1:11">
      <c r="A152" s="259" t="s">
        <v>463</v>
      </c>
      <c r="B152" s="621"/>
      <c r="C152" s="288"/>
      <c r="E152" s="325"/>
      <c r="F152" s="325"/>
      <c r="G152" s="282"/>
      <c r="H152" s="282"/>
      <c r="K152" s="508"/>
    </row>
    <row r="153" spans="1:11">
      <c r="A153" s="259" t="s">
        <v>729</v>
      </c>
      <c r="B153" s="621"/>
      <c r="C153" s="288"/>
      <c r="E153" s="325"/>
      <c r="F153" s="325"/>
      <c r="G153" s="282"/>
      <c r="H153" s="282"/>
      <c r="K153" s="508"/>
    </row>
    <row r="154" spans="1:11">
      <c r="A154" s="238" t="s">
        <v>1069</v>
      </c>
      <c r="C154" s="288">
        <f>IF(Tables!E38=1,0,'City Fees'!H30)</f>
        <v>0</v>
      </c>
      <c r="E154" s="325" t="str">
        <f t="shared" ref="E154:E155" si="44">IF($E$224=0,"",C154*$E$224)</f>
        <v/>
      </c>
      <c r="F154" s="325">
        <f t="shared" ref="F154:F155" si="45">IF($F$224=0,"",C154*$F$224)</f>
        <v>0</v>
      </c>
      <c r="G154" s="325" t="str">
        <f t="shared" ref="G154:G155" si="46">IF($G$224=0,"",C154*$G$224)</f>
        <v/>
      </c>
      <c r="H154" s="325" t="str">
        <f t="shared" ref="H154:H155" si="47">IF($H$224=0,"",C154*$H$224)</f>
        <v/>
      </c>
      <c r="K154" s="508"/>
    </row>
    <row r="155" spans="1:11">
      <c r="A155" s="297" t="s">
        <v>1070</v>
      </c>
      <c r="C155" s="234">
        <f>'Site Utilities'!H77</f>
        <v>0</v>
      </c>
      <c r="E155" s="325" t="str">
        <f t="shared" si="44"/>
        <v/>
      </c>
      <c r="F155" s="325">
        <f t="shared" si="45"/>
        <v>0</v>
      </c>
      <c r="G155" s="325" t="str">
        <f t="shared" si="46"/>
        <v/>
      </c>
      <c r="H155" s="325" t="str">
        <f t="shared" si="47"/>
        <v/>
      </c>
      <c r="K155" s="508" t="s">
        <v>978</v>
      </c>
    </row>
    <row r="156" spans="1:11">
      <c r="A156" s="243" t="s">
        <v>464</v>
      </c>
      <c r="B156" s="244"/>
      <c r="C156" s="291">
        <f>SUM(C135:C155)</f>
        <v>0</v>
      </c>
      <c r="D156" s="244"/>
      <c r="E156" s="291">
        <f t="shared" ref="E156:H156" si="48">SUM(E135:E155)</f>
        <v>0</v>
      </c>
      <c r="F156" s="291">
        <f t="shared" si="48"/>
        <v>0</v>
      </c>
      <c r="G156" s="291">
        <f t="shared" si="48"/>
        <v>0</v>
      </c>
      <c r="H156" s="291">
        <f t="shared" si="48"/>
        <v>0</v>
      </c>
      <c r="I156" s="245"/>
      <c r="K156" s="508"/>
    </row>
    <row r="157" spans="1:11">
      <c r="A157" s="172" t="s">
        <v>465</v>
      </c>
      <c r="B157" s="172"/>
      <c r="C157" s="292">
        <f>C156+C133+C126+C111</f>
        <v>0</v>
      </c>
      <c r="D157" s="172"/>
      <c r="E157" s="292">
        <f t="shared" ref="E157:H157" si="49">E156+E133+E126+E111</f>
        <v>0</v>
      </c>
      <c r="F157" s="292">
        <f t="shared" si="49"/>
        <v>0</v>
      </c>
      <c r="G157" s="292">
        <f t="shared" si="49"/>
        <v>0</v>
      </c>
      <c r="H157" s="292">
        <f t="shared" si="49"/>
        <v>0</v>
      </c>
      <c r="I157" s="172"/>
      <c r="K157" s="508"/>
    </row>
    <row r="158" spans="1:11" ht="4.5" customHeight="1">
      <c r="C158" s="288"/>
      <c r="E158" s="325"/>
      <c r="F158" s="325"/>
      <c r="G158" s="282"/>
      <c r="H158" s="282"/>
      <c r="K158" s="510"/>
    </row>
    <row r="159" spans="1:11">
      <c r="A159" s="260" t="s">
        <v>466</v>
      </c>
      <c r="B159" s="261"/>
      <c r="C159" s="293"/>
      <c r="D159" s="261"/>
      <c r="E159" s="328"/>
      <c r="F159" s="328"/>
      <c r="G159" s="284"/>
      <c r="H159" s="284"/>
      <c r="I159" s="262"/>
      <c r="K159" s="508"/>
    </row>
    <row r="160" spans="1:11">
      <c r="A160" s="239" t="s">
        <v>467</v>
      </c>
      <c r="C160" s="288"/>
      <c r="E160" s="325"/>
      <c r="F160" s="325"/>
      <c r="G160" s="282"/>
      <c r="H160" s="282"/>
      <c r="K160" s="508"/>
    </row>
    <row r="161" spans="1:11">
      <c r="A161" s="238" t="s">
        <v>557</v>
      </c>
      <c r="C161" s="234"/>
      <c r="E161" s="325" t="str">
        <f t="shared" ref="E161:E166" si="50">IF($E$224=0,"",C161*$E$224)</f>
        <v/>
      </c>
      <c r="F161" s="325">
        <f t="shared" ref="F161:F165" si="51">IF($F$224=0,"",C161*$F$224)</f>
        <v>0</v>
      </c>
      <c r="G161" s="325" t="str">
        <f t="shared" ref="G161:G166" si="52">IF($G$224=0,"",C161*$G$224)</f>
        <v/>
      </c>
      <c r="H161" s="325" t="str">
        <f t="shared" ref="H161:H166" si="53">IF($H$224=0,"",C161*$H$224)</f>
        <v/>
      </c>
      <c r="K161" s="508"/>
    </row>
    <row r="162" spans="1:11">
      <c r="A162" s="238" t="s">
        <v>468</v>
      </c>
      <c r="C162" s="234"/>
      <c r="E162" s="325" t="str">
        <f t="shared" si="50"/>
        <v/>
      </c>
      <c r="F162" s="325">
        <f t="shared" si="51"/>
        <v>0</v>
      </c>
      <c r="G162" s="325" t="str">
        <f t="shared" si="52"/>
        <v/>
      </c>
      <c r="H162" s="325" t="str">
        <f t="shared" si="53"/>
        <v/>
      </c>
      <c r="K162" s="508"/>
    </row>
    <row r="163" spans="1:11">
      <c r="A163" s="238" t="s">
        <v>469</v>
      </c>
      <c r="C163" s="234"/>
      <c r="E163" s="325" t="str">
        <f t="shared" si="50"/>
        <v/>
      </c>
      <c r="F163" s="325">
        <f t="shared" si="51"/>
        <v>0</v>
      </c>
      <c r="G163" s="325" t="str">
        <f t="shared" si="52"/>
        <v/>
      </c>
      <c r="H163" s="325" t="str">
        <f t="shared" si="53"/>
        <v/>
      </c>
      <c r="K163" s="508"/>
    </row>
    <row r="164" spans="1:11">
      <c r="A164" s="238" t="s">
        <v>470</v>
      </c>
      <c r="C164" s="234"/>
      <c r="E164" s="325" t="str">
        <f t="shared" si="50"/>
        <v/>
      </c>
      <c r="F164" s="325">
        <f t="shared" si="51"/>
        <v>0</v>
      </c>
      <c r="G164" s="325" t="str">
        <f t="shared" si="52"/>
        <v/>
      </c>
      <c r="H164" s="325" t="str">
        <f t="shared" si="53"/>
        <v/>
      </c>
      <c r="K164" s="508"/>
    </row>
    <row r="165" spans="1:11">
      <c r="A165" s="238" t="s">
        <v>471</v>
      </c>
      <c r="C165" s="234"/>
      <c r="E165" s="325" t="str">
        <f t="shared" si="50"/>
        <v/>
      </c>
      <c r="F165" s="325">
        <f t="shared" si="51"/>
        <v>0</v>
      </c>
      <c r="G165" s="325" t="str">
        <f t="shared" si="52"/>
        <v/>
      </c>
      <c r="H165" s="325" t="str">
        <f t="shared" si="53"/>
        <v/>
      </c>
      <c r="K165" s="508"/>
    </row>
    <row r="166" spans="1:11">
      <c r="A166" s="238" t="s">
        <v>472</v>
      </c>
      <c r="C166" s="288">
        <f>B172</f>
        <v>0</v>
      </c>
      <c r="E166" s="325" t="str">
        <f t="shared" si="50"/>
        <v/>
      </c>
      <c r="F166" s="325">
        <f>IF($F$224=0,"",C166*$F$224)</f>
        <v>0</v>
      </c>
      <c r="G166" s="325" t="str">
        <f t="shared" si="52"/>
        <v/>
      </c>
      <c r="H166" s="325" t="str">
        <f t="shared" si="53"/>
        <v/>
      </c>
      <c r="K166" s="508"/>
    </row>
    <row r="167" spans="1:11">
      <c r="A167" s="263" t="s">
        <v>473</v>
      </c>
      <c r="B167" s="317"/>
      <c r="C167" s="288"/>
      <c r="E167" s="325"/>
      <c r="F167" s="325"/>
      <c r="G167" s="282"/>
      <c r="H167" s="282"/>
      <c r="K167" s="508"/>
    </row>
    <row r="168" spans="1:11">
      <c r="A168" s="263" t="s">
        <v>474</v>
      </c>
      <c r="B168" s="317"/>
      <c r="C168" s="288"/>
      <c r="E168" s="325"/>
      <c r="F168" s="325"/>
      <c r="G168" s="282"/>
      <c r="H168" s="282"/>
      <c r="K168" s="508"/>
    </row>
    <row r="169" spans="1:11">
      <c r="A169" s="263" t="s">
        <v>475</v>
      </c>
      <c r="B169" s="317"/>
      <c r="C169" s="288"/>
      <c r="E169" s="325"/>
      <c r="F169" s="325"/>
      <c r="G169" s="282"/>
      <c r="H169" s="282"/>
      <c r="K169" s="508"/>
    </row>
    <row r="170" spans="1:11">
      <c r="A170" s="263" t="s">
        <v>476</v>
      </c>
      <c r="B170" s="317"/>
      <c r="C170" s="288"/>
      <c r="E170" s="325"/>
      <c r="F170" s="325"/>
      <c r="G170" s="282"/>
      <c r="H170" s="282"/>
      <c r="K170" s="508"/>
    </row>
    <row r="171" spans="1:11">
      <c r="A171" s="263" t="s">
        <v>477</v>
      </c>
      <c r="B171" s="317"/>
      <c r="C171" s="288"/>
      <c r="E171" s="325"/>
      <c r="F171" s="325"/>
      <c r="G171" s="282"/>
      <c r="H171" s="282"/>
      <c r="K171" s="508"/>
    </row>
    <row r="172" spans="1:11">
      <c r="A172" s="263" t="s">
        <v>478</v>
      </c>
      <c r="B172" s="318">
        <f>SUM(B167:B171)</f>
        <v>0</v>
      </c>
      <c r="C172" s="288"/>
      <c r="E172" s="325"/>
      <c r="F172" s="325"/>
      <c r="G172" s="282"/>
      <c r="H172" s="282"/>
      <c r="K172" s="508"/>
    </row>
    <row r="173" spans="1:11">
      <c r="A173" s="238" t="s">
        <v>479</v>
      </c>
      <c r="B173" s="267"/>
      <c r="C173" s="288">
        <f>B176</f>
        <v>0</v>
      </c>
      <c r="E173" s="325" t="str">
        <f>IF($E$224=0,"",C173*$E$224)</f>
        <v/>
      </c>
      <c r="F173" s="325">
        <f>IF($F$224=0,"",C173*$F$224)</f>
        <v>0</v>
      </c>
      <c r="G173" s="325" t="str">
        <f>IF($G$224=0,"",C173*$G$224)</f>
        <v/>
      </c>
      <c r="H173" s="325" t="str">
        <f>IF($H$224=0,"",C173*$H$224)</f>
        <v/>
      </c>
      <c r="K173" s="508"/>
    </row>
    <row r="174" spans="1:11">
      <c r="A174" s="263" t="s">
        <v>480</v>
      </c>
      <c r="B174" s="317"/>
      <c r="C174" s="288"/>
      <c r="E174" s="325"/>
      <c r="F174" s="325"/>
      <c r="G174" s="282"/>
      <c r="H174" s="282"/>
      <c r="K174" s="508"/>
    </row>
    <row r="175" spans="1:11">
      <c r="A175" s="263" t="s">
        <v>481</v>
      </c>
      <c r="B175" s="317"/>
      <c r="C175" s="288"/>
      <c r="E175" s="325"/>
      <c r="F175" s="325"/>
      <c r="G175" s="282"/>
      <c r="H175" s="282"/>
      <c r="K175" s="508"/>
    </row>
    <row r="176" spans="1:11">
      <c r="A176" s="263" t="s">
        <v>482</v>
      </c>
      <c r="B176" s="318">
        <f>SUM(B174:B175)</f>
        <v>0</v>
      </c>
      <c r="C176" s="288"/>
      <c r="E176" s="325"/>
      <c r="F176" s="325"/>
      <c r="G176" s="282"/>
      <c r="H176" s="325" t="str">
        <f>IF($H$224=0,"",C176*$H$224)</f>
        <v/>
      </c>
      <c r="K176" s="508"/>
    </row>
    <row r="177" spans="1:11">
      <c r="A177" s="238" t="s">
        <v>483</v>
      </c>
      <c r="C177" s="234"/>
      <c r="E177" s="325" t="str">
        <f t="shared" ref="E177:E182" si="54">IF($E$224=0,"",C177*$E$224)</f>
        <v/>
      </c>
      <c r="F177" s="325">
        <f t="shared" ref="F177:F182" si="55">IF($F$224=0,"",C177*$F$224)</f>
        <v>0</v>
      </c>
      <c r="G177" s="325" t="str">
        <f t="shared" ref="G177:G182" si="56">IF($G$224=0,"",C177*$G$224)</f>
        <v/>
      </c>
      <c r="H177" s="325" t="str">
        <f t="shared" ref="H177:H182" si="57">IF($H$224=0,"",C177*$H$224)</f>
        <v/>
      </c>
      <c r="K177" s="508"/>
    </row>
    <row r="178" spans="1:11">
      <c r="A178" s="238" t="s">
        <v>484</v>
      </c>
      <c r="C178" s="234"/>
      <c r="E178" s="325" t="str">
        <f t="shared" si="54"/>
        <v/>
      </c>
      <c r="F178" s="325">
        <f t="shared" si="55"/>
        <v>0</v>
      </c>
      <c r="G178" s="325" t="str">
        <f t="shared" si="56"/>
        <v/>
      </c>
      <c r="H178" s="325" t="str">
        <f t="shared" si="57"/>
        <v/>
      </c>
      <c r="K178" s="508"/>
    </row>
    <row r="179" spans="1:11">
      <c r="A179" s="238" t="s">
        <v>485</v>
      </c>
      <c r="C179" s="234"/>
      <c r="E179" s="325" t="str">
        <f t="shared" si="54"/>
        <v/>
      </c>
      <c r="F179" s="325">
        <f t="shared" si="55"/>
        <v>0</v>
      </c>
      <c r="G179" s="325" t="str">
        <f t="shared" si="56"/>
        <v/>
      </c>
      <c r="H179" s="325" t="str">
        <f t="shared" si="57"/>
        <v/>
      </c>
      <c r="K179" s="508"/>
    </row>
    <row r="180" spans="1:11">
      <c r="A180" s="238" t="s">
        <v>486</v>
      </c>
      <c r="C180" s="234"/>
      <c r="E180" s="325" t="str">
        <f t="shared" si="54"/>
        <v/>
      </c>
      <c r="F180" s="325">
        <f t="shared" si="55"/>
        <v>0</v>
      </c>
      <c r="G180" s="325" t="str">
        <f t="shared" si="56"/>
        <v/>
      </c>
      <c r="H180" s="325" t="str">
        <f t="shared" si="57"/>
        <v/>
      </c>
      <c r="K180" s="508"/>
    </row>
    <row r="181" spans="1:11">
      <c r="A181" s="238" t="s">
        <v>487</v>
      </c>
      <c r="C181" s="234"/>
      <c r="E181" s="325" t="str">
        <f t="shared" si="54"/>
        <v/>
      </c>
      <c r="F181" s="325">
        <f t="shared" si="55"/>
        <v>0</v>
      </c>
      <c r="G181" s="325" t="str">
        <f t="shared" si="56"/>
        <v/>
      </c>
      <c r="H181" s="325" t="str">
        <f t="shared" si="57"/>
        <v/>
      </c>
      <c r="K181" s="508"/>
    </row>
    <row r="182" spans="1:11">
      <c r="A182" s="297" t="s">
        <v>488</v>
      </c>
      <c r="C182" s="234"/>
      <c r="E182" s="325" t="str">
        <f t="shared" si="54"/>
        <v/>
      </c>
      <c r="F182" s="325">
        <f t="shared" si="55"/>
        <v>0</v>
      </c>
      <c r="G182" s="325" t="str">
        <f t="shared" si="56"/>
        <v/>
      </c>
      <c r="H182" s="325" t="str">
        <f t="shared" si="57"/>
        <v/>
      </c>
      <c r="K182" s="508"/>
    </row>
    <row r="183" spans="1:11">
      <c r="A183" s="243" t="s">
        <v>500</v>
      </c>
      <c r="B183" s="244"/>
      <c r="C183" s="291">
        <f>SUM(C161:C182)</f>
        <v>0</v>
      </c>
      <c r="D183" s="244"/>
      <c r="E183" s="291">
        <f t="shared" ref="E183:H183" si="58">SUM(E161:E182)</f>
        <v>0</v>
      </c>
      <c r="F183" s="291">
        <f t="shared" si="58"/>
        <v>0</v>
      </c>
      <c r="G183" s="291">
        <f t="shared" si="58"/>
        <v>0</v>
      </c>
      <c r="H183" s="291">
        <f t="shared" si="58"/>
        <v>0</v>
      </c>
      <c r="I183" s="245"/>
      <c r="K183" s="508"/>
    </row>
    <row r="184" spans="1:11">
      <c r="A184" s="239" t="s">
        <v>489</v>
      </c>
      <c r="C184" s="288"/>
      <c r="E184" s="325"/>
      <c r="F184" s="325"/>
      <c r="G184" s="282"/>
      <c r="H184" s="282"/>
      <c r="K184" s="508"/>
    </row>
    <row r="185" spans="1:11">
      <c r="A185" s="238" t="s">
        <v>490</v>
      </c>
      <c r="C185" s="234"/>
      <c r="E185" s="325" t="str">
        <f t="shared" ref="E185:E189" si="59">IF($E$224=0,"",C185*$E$224)</f>
        <v/>
      </c>
      <c r="F185" s="325">
        <f t="shared" ref="F185:F189" si="60">IF($F$224=0,"",C185*$F$224)</f>
        <v>0</v>
      </c>
      <c r="G185" s="325" t="str">
        <f t="shared" ref="G185:G189" si="61">IF($G$224=0,"",C185*$G$224)</f>
        <v/>
      </c>
      <c r="H185" s="325" t="str">
        <f t="shared" ref="H185:H189" si="62">IF($H$224=0,"",C185*$H$224)</f>
        <v/>
      </c>
      <c r="K185" s="508"/>
    </row>
    <row r="186" spans="1:11">
      <c r="A186" s="238" t="s">
        <v>491</v>
      </c>
      <c r="C186" s="234"/>
      <c r="E186" s="325" t="str">
        <f t="shared" si="59"/>
        <v/>
      </c>
      <c r="F186" s="325">
        <f t="shared" si="60"/>
        <v>0</v>
      </c>
      <c r="G186" s="325" t="str">
        <f t="shared" si="61"/>
        <v/>
      </c>
      <c r="H186" s="325" t="str">
        <f t="shared" si="62"/>
        <v/>
      </c>
      <c r="K186" s="508"/>
    </row>
    <row r="187" spans="1:11">
      <c r="A187" s="238" t="s">
        <v>492</v>
      </c>
      <c r="C187" s="234"/>
      <c r="E187" s="325" t="str">
        <f t="shared" si="59"/>
        <v/>
      </c>
      <c r="F187" s="325">
        <f t="shared" si="60"/>
        <v>0</v>
      </c>
      <c r="G187" s="325" t="str">
        <f t="shared" si="61"/>
        <v/>
      </c>
      <c r="H187" s="325" t="str">
        <f t="shared" si="62"/>
        <v/>
      </c>
      <c r="K187" s="508"/>
    </row>
    <row r="188" spans="1:11">
      <c r="A188" s="238" t="s">
        <v>493</v>
      </c>
      <c r="C188" s="234"/>
      <c r="E188" s="325" t="str">
        <f t="shared" si="59"/>
        <v/>
      </c>
      <c r="F188" s="325">
        <f t="shared" si="60"/>
        <v>0</v>
      </c>
      <c r="G188" s="325" t="str">
        <f t="shared" si="61"/>
        <v/>
      </c>
      <c r="H188" s="325" t="str">
        <f t="shared" si="62"/>
        <v/>
      </c>
      <c r="K188" s="508"/>
    </row>
    <row r="189" spans="1:11">
      <c r="A189" s="297" t="s">
        <v>458</v>
      </c>
      <c r="C189" s="234"/>
      <c r="E189" s="325" t="str">
        <f t="shared" si="59"/>
        <v/>
      </c>
      <c r="F189" s="325">
        <f t="shared" si="60"/>
        <v>0</v>
      </c>
      <c r="G189" s="325" t="str">
        <f t="shared" si="61"/>
        <v/>
      </c>
      <c r="H189" s="325" t="str">
        <f t="shared" si="62"/>
        <v/>
      </c>
      <c r="K189" s="508"/>
    </row>
    <row r="190" spans="1:11">
      <c r="A190" s="243" t="s">
        <v>501</v>
      </c>
      <c r="B190" s="244"/>
      <c r="C190" s="291">
        <f>SUM(C185:C189)</f>
        <v>0</v>
      </c>
      <c r="D190" s="244"/>
      <c r="E190" s="291">
        <f t="shared" ref="E190:H190" si="63">SUM(E185:E189)</f>
        <v>0</v>
      </c>
      <c r="F190" s="291">
        <f t="shared" si="63"/>
        <v>0</v>
      </c>
      <c r="G190" s="291">
        <f t="shared" si="63"/>
        <v>0</v>
      </c>
      <c r="H190" s="291">
        <f t="shared" si="63"/>
        <v>0</v>
      </c>
      <c r="I190" s="245"/>
      <c r="K190" s="508"/>
    </row>
    <row r="191" spans="1:11">
      <c r="A191" s="239" t="s">
        <v>494</v>
      </c>
      <c r="C191" s="288"/>
      <c r="E191" s="325"/>
      <c r="F191" s="325"/>
      <c r="G191" s="282"/>
      <c r="H191" s="282"/>
      <c r="K191" s="508"/>
    </row>
    <row r="192" spans="1:11">
      <c r="A192" s="238" t="s">
        <v>495</v>
      </c>
      <c r="C192" s="234">
        <f>(Assumptions!N33+Assumptions!P33)*2.5</f>
        <v>0</v>
      </c>
      <c r="E192" s="325" t="str">
        <f t="shared" ref="E192:E195" si="64">IF($E$224=0,"",C192*$E$224)</f>
        <v/>
      </c>
      <c r="F192" s="325">
        <f t="shared" ref="F192:F195" si="65">IF($F$224=0,"",C192*$F$224)</f>
        <v>0</v>
      </c>
      <c r="G192" s="325" t="str">
        <f t="shared" ref="G192:G195" si="66">IF($G$224=0,"",C192*$G$224)</f>
        <v/>
      </c>
      <c r="H192" s="325" t="str">
        <f t="shared" ref="H192:H195" si="67">IF($H$224=0,"",C192*$H$224)</f>
        <v/>
      </c>
      <c r="K192" s="508" t="s">
        <v>752</v>
      </c>
    </row>
    <row r="193" spans="1:11">
      <c r="A193" s="238" t="s">
        <v>496</v>
      </c>
      <c r="C193" s="234">
        <f>(Assumptions!N33+Assumptions!P33)*3</f>
        <v>0</v>
      </c>
      <c r="E193" s="325" t="str">
        <f t="shared" si="64"/>
        <v/>
      </c>
      <c r="F193" s="325">
        <f t="shared" si="65"/>
        <v>0</v>
      </c>
      <c r="G193" s="325" t="str">
        <f t="shared" si="66"/>
        <v/>
      </c>
      <c r="H193" s="325" t="str">
        <f t="shared" si="67"/>
        <v/>
      </c>
      <c r="K193" s="508" t="s">
        <v>753</v>
      </c>
    </row>
    <row r="194" spans="1:11">
      <c r="A194" s="238" t="s">
        <v>558</v>
      </c>
      <c r="C194" s="234"/>
      <c r="E194" s="325" t="str">
        <f t="shared" si="64"/>
        <v/>
      </c>
      <c r="F194" s="325">
        <f t="shared" si="65"/>
        <v>0</v>
      </c>
      <c r="G194" s="325" t="str">
        <f t="shared" si="66"/>
        <v/>
      </c>
      <c r="H194" s="325" t="str">
        <f t="shared" si="67"/>
        <v/>
      </c>
      <c r="K194" s="508" t="s">
        <v>754</v>
      </c>
    </row>
    <row r="195" spans="1:11">
      <c r="A195" s="238" t="s">
        <v>497</v>
      </c>
      <c r="C195" s="234"/>
      <c r="E195" s="325" t="str">
        <f t="shared" si="64"/>
        <v/>
      </c>
      <c r="F195" s="325">
        <f t="shared" si="65"/>
        <v>0</v>
      </c>
      <c r="G195" s="325" t="str">
        <f t="shared" si="66"/>
        <v/>
      </c>
      <c r="H195" s="325" t="str">
        <f t="shared" si="67"/>
        <v/>
      </c>
      <c r="K195" s="508"/>
    </row>
    <row r="196" spans="1:11">
      <c r="A196" s="243" t="s">
        <v>502</v>
      </c>
      <c r="B196" s="244"/>
      <c r="C196" s="291">
        <f>SUM(C192:C195)</f>
        <v>0</v>
      </c>
      <c r="D196" s="244"/>
      <c r="E196" s="291">
        <f t="shared" ref="E196:H196" si="68">SUM(E192:E195)</f>
        <v>0</v>
      </c>
      <c r="F196" s="291">
        <f t="shared" si="68"/>
        <v>0</v>
      </c>
      <c r="G196" s="291">
        <f t="shared" si="68"/>
        <v>0</v>
      </c>
      <c r="H196" s="291">
        <f t="shared" si="68"/>
        <v>0</v>
      </c>
      <c r="I196" s="245"/>
      <c r="K196" s="508"/>
    </row>
    <row r="197" spans="1:11">
      <c r="A197" s="239" t="s">
        <v>498</v>
      </c>
      <c r="C197" s="288"/>
      <c r="E197" s="325"/>
      <c r="F197" s="325"/>
      <c r="G197" s="282"/>
      <c r="H197" s="282"/>
      <c r="K197" s="508"/>
    </row>
    <row r="198" spans="1:11">
      <c r="A198" s="238" t="s">
        <v>499</v>
      </c>
      <c r="C198" s="288">
        <f>IF(Assumptions!E10="Estimate Only",0.1*(Detail!C196+Detail!C190+Detail!C183),IF(Assumptions!E10="Feasibility Study",0.1*(Detail!C183+Detail!C190+Detail!C196),0))</f>
        <v>0</v>
      </c>
      <c r="E198" s="325" t="str">
        <f t="shared" ref="E198:E199" si="69">IF($E$224=0,"",C198*$E$224)</f>
        <v/>
      </c>
      <c r="F198" s="325">
        <f t="shared" ref="F198:F199" si="70">IF($F$224=0,"",C198*$F$224)</f>
        <v>0</v>
      </c>
      <c r="G198" s="325" t="str">
        <f t="shared" ref="G198:G199" si="71">IF($G$224=0,"",C198*$G$224)</f>
        <v/>
      </c>
      <c r="H198" s="325" t="str">
        <f t="shared" ref="H198:H199" si="72">IF($H$224=0,"",C198*$H$224)</f>
        <v/>
      </c>
      <c r="K198" s="508"/>
    </row>
    <row r="199" spans="1:11">
      <c r="A199" s="297" t="s">
        <v>559</v>
      </c>
      <c r="B199" s="319"/>
      <c r="C199" s="234"/>
      <c r="E199" s="325" t="str">
        <f t="shared" si="69"/>
        <v/>
      </c>
      <c r="F199" s="325">
        <f t="shared" si="70"/>
        <v>0</v>
      </c>
      <c r="G199" s="325" t="str">
        <f t="shared" si="71"/>
        <v/>
      </c>
      <c r="H199" s="325" t="str">
        <f t="shared" si="72"/>
        <v/>
      </c>
      <c r="K199" s="508"/>
    </row>
    <row r="200" spans="1:11">
      <c r="A200" s="243" t="s">
        <v>503</v>
      </c>
      <c r="B200" s="245"/>
      <c r="C200" s="291">
        <f>SUM(C198:C199)</f>
        <v>0</v>
      </c>
      <c r="D200" s="244"/>
      <c r="E200" s="291">
        <f t="shared" ref="E200:H200" si="73">SUM(E198:E199)</f>
        <v>0</v>
      </c>
      <c r="F200" s="291">
        <f t="shared" si="73"/>
        <v>0</v>
      </c>
      <c r="G200" s="291">
        <f t="shared" si="73"/>
        <v>0</v>
      </c>
      <c r="H200" s="291">
        <f t="shared" si="73"/>
        <v>0</v>
      </c>
      <c r="I200" s="245"/>
      <c r="K200" s="508"/>
    </row>
    <row r="201" spans="1:11">
      <c r="A201" s="172" t="s">
        <v>504</v>
      </c>
      <c r="B201" s="172"/>
      <c r="C201" s="292">
        <f>C200+C196+C190+C183</f>
        <v>0</v>
      </c>
      <c r="D201" s="172"/>
      <c r="E201" s="292">
        <f t="shared" ref="E201:H201" si="74">E200+E196+E190+E183</f>
        <v>0</v>
      </c>
      <c r="F201" s="292">
        <f t="shared" si="74"/>
        <v>0</v>
      </c>
      <c r="G201" s="292">
        <f t="shared" si="74"/>
        <v>0</v>
      </c>
      <c r="H201" s="292">
        <f t="shared" si="74"/>
        <v>0</v>
      </c>
      <c r="I201" s="172"/>
      <c r="K201" s="508"/>
    </row>
    <row r="202" spans="1:11" ht="5.25" customHeight="1">
      <c r="C202" s="288"/>
      <c r="E202" s="325"/>
      <c r="F202" s="325"/>
      <c r="G202" s="282"/>
      <c r="H202" s="282"/>
      <c r="K202" s="510"/>
    </row>
    <row r="203" spans="1:11">
      <c r="A203" s="240" t="s">
        <v>505</v>
      </c>
      <c r="B203" s="241"/>
      <c r="C203" s="290"/>
      <c r="D203" s="241"/>
      <c r="E203" s="326"/>
      <c r="F203" s="326"/>
      <c r="G203" s="281"/>
      <c r="H203" s="281"/>
      <c r="I203" s="242"/>
      <c r="K203" s="508"/>
    </row>
    <row r="204" spans="1:11">
      <c r="A204" s="320" t="s">
        <v>511</v>
      </c>
      <c r="C204" s="288">
        <f>(E157)*0.01</f>
        <v>0</v>
      </c>
      <c r="E204" s="331" t="str">
        <f>IF($E$224=0,"",IF($H$224=0,C204,C204*($E$224/($E$224+$H$224))))</f>
        <v/>
      </c>
      <c r="F204" s="332" t="str">
        <f>IF($F$224=0,"","No Cash Funds")</f>
        <v>No Cash Funds</v>
      </c>
      <c r="G204" s="332" t="str">
        <f>IF($G$224=0,"","No Federal Funds")</f>
        <v/>
      </c>
      <c r="H204" s="336" t="str">
        <f>IF($H$224=0,"",IF($H$224=0,C204,C204*($H$224/($E$224+$H$224))))</f>
        <v/>
      </c>
      <c r="K204" s="508"/>
    </row>
    <row r="205" spans="1:11">
      <c r="A205" s="320" t="s">
        <v>506</v>
      </c>
      <c r="C205" s="288"/>
      <c r="E205" s="325" t="str">
        <f t="shared" ref="E205:E209" si="75">IF($E$224=0,"",C205*$E$224)</f>
        <v/>
      </c>
      <c r="F205" s="325">
        <f t="shared" ref="F205:F209" si="76">IF($F$224=0,"",C205*$F$224)</f>
        <v>0</v>
      </c>
      <c r="G205" s="325" t="str">
        <f t="shared" ref="G205:G206" si="77">IF($G$224=0,"",C205*$G$224)</f>
        <v/>
      </c>
      <c r="H205" s="325" t="str">
        <f>IF($H$224=0,"",C205*$H$224)</f>
        <v/>
      </c>
      <c r="K205" s="508"/>
    </row>
    <row r="206" spans="1:11">
      <c r="A206" s="321" t="s">
        <v>507</v>
      </c>
      <c r="C206" s="314">
        <f>Assumptions!H83</f>
        <v>0</v>
      </c>
      <c r="E206" s="325" t="str">
        <f t="shared" si="75"/>
        <v/>
      </c>
      <c r="F206" s="325">
        <f t="shared" si="76"/>
        <v>0</v>
      </c>
      <c r="G206" s="325" t="str">
        <f t="shared" si="77"/>
        <v/>
      </c>
      <c r="H206" s="325" t="str">
        <f>IF($H$224=0,"",C206*$H$224)</f>
        <v/>
      </c>
      <c r="K206" s="508"/>
    </row>
    <row r="207" spans="1:11">
      <c r="A207" s="321" t="s">
        <v>508</v>
      </c>
      <c r="C207" s="234"/>
      <c r="E207" s="332" t="str">
        <f>IF($E$224=0,"","No State Funds")</f>
        <v/>
      </c>
      <c r="F207" s="331">
        <f>IF($F$224=0,"",IF($G$224=0,C207,C207*$F$224/($F$224+$G$224)))</f>
        <v>0</v>
      </c>
      <c r="G207" s="331" t="str">
        <f>IF($G$224=0,"",IF($F$224=0,C207,C207*$G$224/($G$224+$F$224)))</f>
        <v/>
      </c>
      <c r="H207" s="335" t="str">
        <f>IF($H$224=0,"","No State Funds")</f>
        <v/>
      </c>
      <c r="K207" s="508"/>
    </row>
    <row r="208" spans="1:11">
      <c r="A208" s="321" t="s">
        <v>571</v>
      </c>
      <c r="C208" s="234">
        <v>0</v>
      </c>
      <c r="E208" s="325" t="str">
        <f t="shared" ref="E208" si="78">IF($E$224=0,"",C208*$E$224)</f>
        <v/>
      </c>
      <c r="F208" s="325">
        <f t="shared" ref="F208" si="79">IF($F$224=0,"",C208*$F$224)</f>
        <v>0</v>
      </c>
      <c r="G208" s="325" t="str">
        <f t="shared" ref="G208" si="80">IF($G$224=0,"",C208*$G$224)</f>
        <v/>
      </c>
      <c r="H208" s="325" t="str">
        <f>IF($H$224=0,"",C208*$H$224)</f>
        <v/>
      </c>
      <c r="K208" s="508"/>
    </row>
    <row r="209" spans="1:11">
      <c r="A209" s="239" t="s">
        <v>560</v>
      </c>
      <c r="C209" s="234"/>
      <c r="E209" s="325" t="str">
        <f t="shared" si="75"/>
        <v/>
      </c>
      <c r="F209" s="325">
        <f t="shared" si="76"/>
        <v>0</v>
      </c>
      <c r="G209" s="325" t="str">
        <f>IF($G$224=0,"",C209*$G$224)</f>
        <v/>
      </c>
      <c r="H209" s="282"/>
      <c r="K209" s="508"/>
    </row>
    <row r="210" spans="1:11">
      <c r="A210" s="265" t="s">
        <v>512</v>
      </c>
      <c r="B210" s="244"/>
      <c r="C210" s="291">
        <f>SUM(C204:C209)</f>
        <v>0</v>
      </c>
      <c r="D210" s="244"/>
      <c r="E210" s="291">
        <f t="shared" ref="E210:H210" si="81">SUM(E204:E209)</f>
        <v>0</v>
      </c>
      <c r="F210" s="291">
        <f t="shared" si="81"/>
        <v>0</v>
      </c>
      <c r="G210" s="291">
        <f t="shared" si="81"/>
        <v>0</v>
      </c>
      <c r="H210" s="291">
        <f t="shared" si="81"/>
        <v>0</v>
      </c>
      <c r="I210" s="245"/>
      <c r="K210" s="508"/>
    </row>
    <row r="211" spans="1:11">
      <c r="A211" s="249" t="s">
        <v>510</v>
      </c>
      <c r="B211" s="250"/>
      <c r="C211" s="289">
        <f>C210</f>
        <v>0</v>
      </c>
      <c r="D211" s="250"/>
      <c r="E211" s="289">
        <f t="shared" ref="E211:H211" si="82">E210</f>
        <v>0</v>
      </c>
      <c r="F211" s="289">
        <f t="shared" si="82"/>
        <v>0</v>
      </c>
      <c r="G211" s="289">
        <f t="shared" si="82"/>
        <v>0</v>
      </c>
      <c r="H211" s="289">
        <f t="shared" si="82"/>
        <v>0</v>
      </c>
      <c r="I211" s="251"/>
      <c r="K211" s="508"/>
    </row>
    <row r="212" spans="1:11" ht="6" customHeight="1">
      <c r="C212" s="288"/>
      <c r="E212" s="325"/>
      <c r="F212" s="325"/>
      <c r="G212" s="282"/>
      <c r="H212" s="282"/>
      <c r="K212" s="510"/>
    </row>
    <row r="213" spans="1:11">
      <c r="A213" s="249" t="s">
        <v>514</v>
      </c>
      <c r="B213" s="250"/>
      <c r="C213" s="289">
        <f>C211+C201+C157+C92+C12</f>
        <v>0</v>
      </c>
      <c r="D213" s="250"/>
      <c r="E213" s="289">
        <f t="shared" ref="E213:H213" si="83">E211+E201+E157+E92+E12</f>
        <v>0</v>
      </c>
      <c r="F213" s="289">
        <f t="shared" si="83"/>
        <v>0</v>
      </c>
      <c r="G213" s="289">
        <f t="shared" si="83"/>
        <v>0</v>
      </c>
      <c r="H213" s="289">
        <f t="shared" si="83"/>
        <v>0</v>
      </c>
      <c r="I213" s="251"/>
      <c r="K213" s="508"/>
    </row>
    <row r="214" spans="1:11" s="269" customFormat="1" ht="6" customHeight="1">
      <c r="A214" s="268"/>
      <c r="B214" s="268"/>
      <c r="C214" s="295"/>
      <c r="D214" s="268"/>
      <c r="E214" s="329"/>
      <c r="F214" s="329"/>
      <c r="G214" s="285"/>
      <c r="H214" s="285"/>
      <c r="I214" s="268"/>
      <c r="K214" s="510"/>
    </row>
    <row r="215" spans="1:11">
      <c r="A215" s="240" t="s">
        <v>515</v>
      </c>
      <c r="B215" s="253"/>
      <c r="C215" s="293"/>
      <c r="D215" s="253"/>
      <c r="E215" s="327"/>
      <c r="F215" s="327"/>
      <c r="G215" s="283"/>
      <c r="H215" s="283"/>
      <c r="I215" s="254"/>
      <c r="K215" s="508"/>
    </row>
    <row r="216" spans="1:11">
      <c r="A216" s="266" t="s">
        <v>513</v>
      </c>
      <c r="B216" s="511">
        <v>0.05</v>
      </c>
      <c r="C216" s="288">
        <f>IF(Assumptions!N33=0,0,((Detail!C201+C157+Detail!C92)*B216)*('Bldg. Construction'!J21/('Bldg. Construction'!J21+'Bldg. Construction'!J35+'Bldg. Construction'!J44)))</f>
        <v>0</v>
      </c>
      <c r="E216" s="325" t="str">
        <f t="shared" ref="E216:E217" si="84">IF($E$224=0,"",C216*$E$224)</f>
        <v/>
      </c>
      <c r="F216" s="325">
        <f t="shared" ref="F216:F217" si="85">IF($F$224=0,"",C216*$F$224)</f>
        <v>0</v>
      </c>
      <c r="G216" s="325" t="str">
        <f t="shared" ref="G216:G217" si="86">IF($G$224=0,"",C216*$G$224)</f>
        <v/>
      </c>
      <c r="H216" s="325" t="str">
        <f t="shared" ref="H216:H217" si="87">IF($H$224=0,"",C216*$H$224)</f>
        <v/>
      </c>
      <c r="K216" s="508"/>
    </row>
    <row r="217" spans="1:11">
      <c r="A217" s="266" t="s">
        <v>509</v>
      </c>
      <c r="B217" s="512">
        <v>0.1</v>
      </c>
      <c r="C217" s="288">
        <f>IF(Assumptions!P33+'Bldg. Construction'!J44=0,0,((Detail!C201+Detail!C157+Detail!C92)*Detail!B217)*('Bldg. Construction'!J35+'Bldg. Construction'!J44)/('Bldg. Construction'!J44+'Bldg. Construction'!J35+'Bldg. Construction'!J21))</f>
        <v>0</v>
      </c>
      <c r="E217" s="325" t="str">
        <f t="shared" si="84"/>
        <v/>
      </c>
      <c r="F217" s="325">
        <f t="shared" si="85"/>
        <v>0</v>
      </c>
      <c r="G217" s="325" t="str">
        <f t="shared" si="86"/>
        <v/>
      </c>
      <c r="H217" s="325" t="str">
        <f t="shared" si="87"/>
        <v/>
      </c>
      <c r="K217" s="508"/>
    </row>
    <row r="218" spans="1:11">
      <c r="A218" s="265" t="s">
        <v>516</v>
      </c>
      <c r="B218" s="244"/>
      <c r="C218" s="291">
        <f>SUM(C216:C217)</f>
        <v>0</v>
      </c>
      <c r="D218" s="244"/>
      <c r="E218" s="330">
        <f t="shared" ref="E218:H218" si="88">SUM(E216:E217)</f>
        <v>0</v>
      </c>
      <c r="F218" s="330">
        <f t="shared" si="88"/>
        <v>0</v>
      </c>
      <c r="G218" s="330">
        <f t="shared" si="88"/>
        <v>0</v>
      </c>
      <c r="H218" s="330">
        <f t="shared" si="88"/>
        <v>0</v>
      </c>
      <c r="I218" s="245"/>
      <c r="K218" s="508"/>
    </row>
    <row r="219" spans="1:11" ht="6" customHeight="1">
      <c r="C219" s="288"/>
      <c r="E219" s="325"/>
      <c r="F219" s="325"/>
      <c r="G219" s="282"/>
      <c r="H219" s="282"/>
      <c r="K219" s="510"/>
    </row>
    <row r="220" spans="1:11" ht="18.5">
      <c r="A220" s="270" t="s">
        <v>517</v>
      </c>
      <c r="B220" s="270"/>
      <c r="C220" s="296">
        <f>C218+C213</f>
        <v>0</v>
      </c>
      <c r="D220" s="270"/>
      <c r="E220" s="296">
        <f>E218+E213</f>
        <v>0</v>
      </c>
      <c r="F220" s="296">
        <f t="shared" ref="F220:H220" si="89">F218+F213</f>
        <v>0</v>
      </c>
      <c r="G220" s="296">
        <f t="shared" si="89"/>
        <v>0</v>
      </c>
      <c r="H220" s="296">
        <f t="shared" si="89"/>
        <v>0</v>
      </c>
      <c r="I220" s="270"/>
      <c r="K220" s="509"/>
    </row>
    <row r="222" spans="1:11">
      <c r="C222" s="524" t="s">
        <v>792</v>
      </c>
      <c r="E222" s="911" t="s">
        <v>567</v>
      </c>
      <c r="F222" s="912"/>
      <c r="G222" s="912"/>
      <c r="H222" s="912"/>
      <c r="I222" s="913"/>
    </row>
    <row r="223" spans="1:11">
      <c r="C223" s="525">
        <f>IF(C213=0,0,ROUND(C218/C213,3))</f>
        <v>0</v>
      </c>
      <c r="E223" s="914" t="s">
        <v>568</v>
      </c>
      <c r="F223" s="915"/>
      <c r="G223" s="915"/>
      <c r="H223" s="915"/>
      <c r="I223" s="916"/>
    </row>
    <row r="224" spans="1:11">
      <c r="E224" s="324">
        <f>Assumptions!H50</f>
        <v>0</v>
      </c>
      <c r="F224" s="324">
        <f>Assumptions!H51</f>
        <v>1</v>
      </c>
      <c r="G224" s="324">
        <f>Assumptions!H53</f>
        <v>0</v>
      </c>
      <c r="H224" s="324">
        <f>Assumptions!H52</f>
        <v>0</v>
      </c>
    </row>
    <row r="225" spans="5:9">
      <c r="E225" s="905" t="s">
        <v>565</v>
      </c>
      <c r="F225" s="905"/>
      <c r="G225" s="905"/>
      <c r="H225" s="905"/>
      <c r="I225" s="905"/>
    </row>
    <row r="226" spans="5:9">
      <c r="E226" s="333" t="str">
        <f>IF($C$220=0,"",E220/$C$220)</f>
        <v/>
      </c>
      <c r="F226" s="333" t="str">
        <f t="shared" ref="F226:H226" si="90">IF($C$220=0,"",F220/$C$220)</f>
        <v/>
      </c>
      <c r="G226" s="333" t="str">
        <f t="shared" si="90"/>
        <v/>
      </c>
      <c r="H226" s="333" t="str">
        <f t="shared" si="90"/>
        <v/>
      </c>
      <c r="I226" s="166"/>
    </row>
  </sheetData>
  <sheetProtection formatCells="0" formatColumns="0" formatRows="0"/>
  <mergeCells count="12">
    <mergeCell ref="E225:I225"/>
    <mergeCell ref="E7:I7"/>
    <mergeCell ref="B7:C7"/>
    <mergeCell ref="A2:B2"/>
    <mergeCell ref="E222:I222"/>
    <mergeCell ref="E223:I223"/>
    <mergeCell ref="E1:I1"/>
    <mergeCell ref="E2:I2"/>
    <mergeCell ref="A5:B5"/>
    <mergeCell ref="A3:B3"/>
    <mergeCell ref="E3:I3"/>
    <mergeCell ref="E4:I4"/>
  </mergeCells>
  <dataValidations disablePrompts="1" count="30">
    <dataValidation type="whole" errorStyle="warning" operator="greaterThanOrEqual" allowBlank="1" showInputMessage="1" showErrorMessage="1" error="Verify that you number is entered correctly or is not overly precise." prompt="Input the amount of studies.  Verify that these are in addition to any studies that have already been conducted." sqref="C16:C19">
      <formula1>0</formula1>
    </dataValidation>
    <dataValidation type="decimal" errorStyle="warning" allowBlank="1" showInputMessage="1" showErrorMessage="1" error="This number is outside the normal range for this item." prompt="This number is contractually set at 2.5% of the A/E fee.  Skip if you do not want to modify this number." sqref="B24">
      <formula1>0.01</formula1>
      <formula2>0.05</formula2>
    </dataValidation>
    <dataValidation type="decimal" errorStyle="warning" allowBlank="1" showInputMessage="1" showErrorMessage="1" error="This number is outside the normal range for this item." prompt="This number is contractually set at 15% of the A/E fee.  Skip if you do not want to modify this number." sqref="B26">
      <formula1>0.1</formula1>
      <formula2>0.25</formula2>
    </dataValidation>
    <dataValidation type="whole" errorStyle="warning" operator="equal" allowBlank="1" showInputMessage="1" showErrorMessage="1" errorTitle="Higher Education Exempt" error="Higher Education Projects may not use the Office of Inovation and Technology for independent verification.  " promptTitle="Independent Verification" prompt="Include the cost of an independent third party verification of the operation of the technology portion of the project. NOTE:  THIS LINE DOES NOT APPLY TO HIGHER EDUCATION PROJECTS." sqref="C38">
      <formula1>0</formula1>
    </dataValidation>
    <dataValidation type="whole" errorStyle="warning" operator="greaterThanOrEqual" allowBlank="1" showInputMessage="1" showErrorMessage="1" error="Verify your entry is correct or not overly precise." prompt="Enter the amount of these consultants services." sqref="C28:C34 C47:C53 C71:C72 C75 C77:C79">
      <formula1>0</formula1>
    </dataValidation>
    <dataValidation allowBlank="1" showInputMessage="1" showErrorMessage="1" promptTitle="Technology Consultant" prompt="Tecnology Consultants fees have been exceeding consultants fees by at least 4%.  They have usually been in the range of 16 to 23% based on research at peer institutions." sqref="B36"/>
    <dataValidation type="decimal" errorStyle="warning" allowBlank="1" showInputMessage="1" showErrorMessage="1" errorTitle="Outside Expected Range" error="the value you have selected is outside the expected range for these services." promptTitle="Telecommunication Consultant" prompt="This percentage is typically the same as the A/E fee if in contract.  Adjust up or down as the project warrants." sqref="B35">
      <formula1>0.05</formula1>
      <formula2>0.2</formula2>
    </dataValidation>
    <dataValidation allowBlank="1" showInputMessage="1" showErrorMessage="1" promptTitle="Quality Assurance" prompt="Identify the cost of providing Quality Assurance for the technology portion of the project.  This must be seperated from the base consultant fee." sqref="C37"/>
    <dataValidation allowBlank="1" showInputMessage="1" showErrorMessage="1" promptTitle="Roll-out Training" prompt="You may capitalize the first training associated with beginning a new technology system.  This is first time training costs only." sqref="C39"/>
    <dataValidation type="decimal" allowBlank="1" showInputMessage="1" showErrorMessage="1" prompt="Adjust the overall administration costs based on the duration of the project and the anticipated effort.  Suggested percentages are based on historical data." sqref="B58:B62">
      <formula1>0</formula1>
      <formula2>0.5</formula2>
    </dataValidation>
    <dataValidation type="whole" operator="greaterThanOrEqual" allowBlank="1" showInputMessage="1" showErrorMessage="1" error="Verify that your number is appropriate or not overly precise." prompt="These are external consultants." sqref="C67:C68">
      <formula1>0</formula1>
    </dataValidation>
    <dataValidation type="whole" errorStyle="warning" operator="greaterThanOrEqual" allowBlank="1" showErrorMessage="1" error="Verify your entry is correct or not overly precise." prompt="Enter the amount of these consultants services." sqref="C76">
      <formula1>0</formula1>
    </dataValidation>
    <dataValidation type="whole" errorStyle="warning" operator="greaterThanOrEqual" allowBlank="1" showInputMessage="1" showErrorMessage="1" errorTitle="Outside Expected Range" error="Please verify that the number input is valid." promptTitle="Excavation Premium" prompt="The model calculates the cost of building space but does not factor into account deep excavation.  For deep or constricted excavation sites, include the cost of excavation, shoring, and hauling.  For deep sites, include sewer and storm ejection." sqref="C97">
      <formula1>0</formula1>
    </dataValidation>
    <dataValidation allowBlank="1" showInputMessage="1" showErrorMessage="1" promptTitle="Building Height Premium" prompt="The model assumes a 14-foot floor-to-floor height for all floors.  If higher floor heights are needed, modify the base construction cost here." sqref="C98"/>
    <dataValidation type="whole" errorStyle="warning" operator="greaterThanOrEqual" allowBlank="1" showInputMessage="1" showErrorMessage="1" error="Verify that this number is reasonable and not overly precise." prompt="Enter the cost of Grading and excavation greater than 5 feet from the building." sqref="C113">
      <formula1>0</formula1>
    </dataValidation>
    <dataValidation type="whole" errorStyle="warning" operator="greaterThanOrEqual" allowBlank="1" showInputMessage="1" showErrorMessage="1" error="Verify that this number is reasonable and not overly precise." prompt="Enter the cost of this item." sqref="C114:C125 C177:C182 C161:C165">
      <formula1>0</formula1>
    </dataValidation>
    <dataValidation allowBlank="1" showInputMessage="1" showErrorMessage="1" promptTitle="Servers" prompt="Include the cost of all servers." sqref="B167"/>
    <dataValidation allowBlank="1" showInputMessage="1" showErrorMessage="1" promptTitle="PCs, Laptops, Terminals, PDAs" prompt="The cost of new personal computers, laptops, terminals, and personal digital assistants (PDAs).  The costs of those items that are required for the implementation of new technology." sqref="B168"/>
    <dataValidation allowBlank="1" showInputMessage="1" showErrorMessage="1" promptTitle="Printers, Scanners, Peripherals" prompt="Include the costs associated with these devices as related to the implementation of the new technology." sqref="B169"/>
    <dataValidation allowBlank="1" showInputMessage="1" showErrorMessage="1" promptTitle="Network Equipment" prompt="Include the costs of routers, switches and hubs required for the network.  Do not include the cost of cabling.  Cabling should be included in D3-b below." sqref="B170"/>
    <dataValidation allowBlank="1" showInputMessage="1" showErrorMessage="1" promptTitle="Other" prompt="Describe the item on the CC-IT form." sqref="B171"/>
    <dataValidation allowBlank="1" showInputMessage="1" showErrorMessage="1" promptTitle="Equipment Contingency" prompt="This number only exists during estimates and feasibility studies.  When set to Program Plan or higher, this number is zero.  Distribute equipment money into the appropriate section at programming." sqref="C198"/>
    <dataValidation allowBlank="1" showInputMessage="1" showErrorMessage="1" promptTitle="Moving Occupants &amp; Equipment" prompt="Enter this amount on the ASSUMPTIONS tab.  It is located there to facilitate doing an integration to get the sheet to balance perfectly." sqref="C206"/>
    <dataValidation type="whole" errorStyle="warning" operator="greaterThanOrEqual" allowBlank="1" showInputMessage="1" showErrorMessage="1" error="Verify that this number is reasonable and not overly precise." promptTitle="Parking Displacement" prompt="Enter the cost of this item.  Campus costs are a minimum of $1500 per space lost.  Include money for temporary relocations during construction.  NOTE:  CCFE funds cannot be used for parking displacement charges or temporary relocation charges." sqref="C207">
      <formula1>0</formula1>
    </dataValidation>
    <dataValidation errorStyle="information" allowBlank="1" showInputMessage="1" showErrorMessage="1" errorTitle="Verify Lease Costs" error="Verify that lease costs are not included in this number." promptTitle="Temporary Space" prompt="Include the cost of any renovation to temporary space to accommodate the project.  Do not include lease costs.  Lease costs are operational expenses and are not allowed." sqref="C208"/>
    <dataValidation type="decimal" errorStyle="warning" allowBlank="1" showInputMessage="1" showErrorMessage="1" error="Your cost for hazardous material removal  is not reaonable." promptTitle="Other Hazardous Materials" prompt="Input the cost per SF of other hazardous materials whether removed in contract or by owner.  Materials include lead paint, perchloric acid ducts, radioactive materials or other materials.  Use DATA/GOAL SEEK if the total cost is known." sqref="B108">
      <formula1>0</formula1>
      <formula2>100</formula2>
    </dataValidation>
    <dataValidation type="decimal" errorStyle="warning" allowBlank="1" showInputMessage="1" showErrorMessage="1" error="Your cost for abatement is not reaonable." promptTitle="Abatement by Owner" prompt="Input the cost per SF of asbestos removed under seperate contract.  Use DATA/WHAT IF ANALYSIS/GOAL SEEK if the total cost is known." sqref="B102">
      <formula1>0</formula1>
      <formula2>100</formula2>
    </dataValidation>
    <dataValidation type="decimal" errorStyle="warning" allowBlank="1" showInputMessage="1" showErrorMessage="1" error="Your cost for abatement is not reaonable." promptTitle="Abatement In Contract" prompt="Input the cost per SF of asbestos removed as a part of the construction contract.  Use DATA/WHAT IF ANALYSIS/GOAL SEEK if the total cost is known." sqref="B101">
      <formula1>0</formula1>
      <formula2>100</formula2>
    </dataValidation>
    <dataValidation allowBlank="1" showInputMessage="1" showErrorMessage="1" promptTitle="Self Performed Commissioning" prompt="Adjust the cost per GSF of commissioning performed by CU staff.  This cost is counted as project management by State rule and is not chargable to State-funded projects." sqref="B63"/>
    <dataValidation allowBlank="1" showInputMessage="1" showErrorMessage="1" promptTitle="Commissioning Consultant" prompt="Suggested cost per GSF of commissioning performed by by external consultants.  This cost is counted as High-performance buildings is chargeable to State-funded projects.  Do not include cost of CU personnel involved in commissioning. " sqref="B64"/>
  </dataValidations>
  <pageMargins left="0.7" right="0.7" top="0.75" bottom="0.75" header="0.3" footer="0.3"/>
  <pageSetup scale="56" orientation="portrait" r:id="rId1"/>
  <rowBreaks count="2" manualBreakCount="2">
    <brk id="79" max="16383" man="1"/>
    <brk id="157"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sheetPr>
  <dimension ref="A1:N3994"/>
  <sheetViews>
    <sheetView view="pageBreakPreview" zoomScale="75" zoomScaleNormal="70" zoomScaleSheetLayoutView="75" workbookViewId="0">
      <selection activeCell="C53" sqref="C53"/>
    </sheetView>
  </sheetViews>
  <sheetFormatPr defaultRowHeight="15.5"/>
  <cols>
    <col min="1" max="1" width="5.26953125" style="125" customWidth="1"/>
    <col min="2" max="2" width="33.26953125" style="1" customWidth="1"/>
    <col min="3" max="3" width="21" style="126" customWidth="1"/>
    <col min="4" max="4" width="21.453125" style="126" customWidth="1"/>
    <col min="5" max="5" width="21.26953125" style="126" customWidth="1"/>
    <col min="6" max="7" width="22" style="126" customWidth="1"/>
    <col min="8" max="8" width="20.7265625" style="126" customWidth="1"/>
    <col min="9" max="9" width="21.54296875" style="126" customWidth="1"/>
    <col min="10" max="10" width="13.26953125" style="1" bestFit="1" customWidth="1"/>
    <col min="11" max="11" width="9.1796875" style="1"/>
    <col min="12" max="12" width="20.453125" style="513" customWidth="1"/>
    <col min="13" max="13" width="3.54296875" style="1" customWidth="1"/>
    <col min="14" max="256" width="9.1796875" style="1"/>
    <col min="257" max="257" width="5.26953125" style="1" customWidth="1"/>
    <col min="258" max="258" width="33.26953125" style="1" customWidth="1"/>
    <col min="259" max="259" width="21" style="1" customWidth="1"/>
    <col min="260" max="260" width="21.453125" style="1" customWidth="1"/>
    <col min="261" max="261" width="21.26953125" style="1" customWidth="1"/>
    <col min="262" max="263" width="22" style="1" customWidth="1"/>
    <col min="264" max="264" width="20.7265625" style="1" customWidth="1"/>
    <col min="265" max="265" width="21.54296875" style="1" customWidth="1"/>
    <col min="266" max="266" width="13.26953125" style="1" bestFit="1" customWidth="1"/>
    <col min="267" max="512" width="9.1796875" style="1"/>
    <col min="513" max="513" width="5.26953125" style="1" customWidth="1"/>
    <col min="514" max="514" width="33.26953125" style="1" customWidth="1"/>
    <col min="515" max="515" width="21" style="1" customWidth="1"/>
    <col min="516" max="516" width="21.453125" style="1" customWidth="1"/>
    <col min="517" max="517" width="21.26953125" style="1" customWidth="1"/>
    <col min="518" max="519" width="22" style="1" customWidth="1"/>
    <col min="520" max="520" width="20.7265625" style="1" customWidth="1"/>
    <col min="521" max="521" width="21.54296875" style="1" customWidth="1"/>
    <col min="522" max="522" width="13.26953125" style="1" bestFit="1" customWidth="1"/>
    <col min="523" max="768" width="9.1796875" style="1"/>
    <col min="769" max="769" width="5.26953125" style="1" customWidth="1"/>
    <col min="770" max="770" width="33.26953125" style="1" customWidth="1"/>
    <col min="771" max="771" width="21" style="1" customWidth="1"/>
    <col min="772" max="772" width="21.453125" style="1" customWidth="1"/>
    <col min="773" max="773" width="21.26953125" style="1" customWidth="1"/>
    <col min="774" max="775" width="22" style="1" customWidth="1"/>
    <col min="776" max="776" width="20.7265625" style="1" customWidth="1"/>
    <col min="777" max="777" width="21.54296875" style="1" customWidth="1"/>
    <col min="778" max="778" width="13.26953125" style="1" bestFit="1" customWidth="1"/>
    <col min="779" max="1024" width="9.1796875" style="1"/>
    <col min="1025" max="1025" width="5.26953125" style="1" customWidth="1"/>
    <col min="1026" max="1026" width="33.26953125" style="1" customWidth="1"/>
    <col min="1027" max="1027" width="21" style="1" customWidth="1"/>
    <col min="1028" max="1028" width="21.453125" style="1" customWidth="1"/>
    <col min="1029" max="1029" width="21.26953125" style="1" customWidth="1"/>
    <col min="1030" max="1031" width="22" style="1" customWidth="1"/>
    <col min="1032" max="1032" width="20.7265625" style="1" customWidth="1"/>
    <col min="1033" max="1033" width="21.54296875" style="1" customWidth="1"/>
    <col min="1034" max="1034" width="13.26953125" style="1" bestFit="1" customWidth="1"/>
    <col min="1035" max="1280" width="9.1796875" style="1"/>
    <col min="1281" max="1281" width="5.26953125" style="1" customWidth="1"/>
    <col min="1282" max="1282" width="33.26953125" style="1" customWidth="1"/>
    <col min="1283" max="1283" width="21" style="1" customWidth="1"/>
    <col min="1284" max="1284" width="21.453125" style="1" customWidth="1"/>
    <col min="1285" max="1285" width="21.26953125" style="1" customWidth="1"/>
    <col min="1286" max="1287" width="22" style="1" customWidth="1"/>
    <col min="1288" max="1288" width="20.7265625" style="1" customWidth="1"/>
    <col min="1289" max="1289" width="21.54296875" style="1" customWidth="1"/>
    <col min="1290" max="1290" width="13.26953125" style="1" bestFit="1" customWidth="1"/>
    <col min="1291" max="1536" width="9.1796875" style="1"/>
    <col min="1537" max="1537" width="5.26953125" style="1" customWidth="1"/>
    <col min="1538" max="1538" width="33.26953125" style="1" customWidth="1"/>
    <col min="1539" max="1539" width="21" style="1" customWidth="1"/>
    <col min="1540" max="1540" width="21.453125" style="1" customWidth="1"/>
    <col min="1541" max="1541" width="21.26953125" style="1" customWidth="1"/>
    <col min="1542" max="1543" width="22" style="1" customWidth="1"/>
    <col min="1544" max="1544" width="20.7265625" style="1" customWidth="1"/>
    <col min="1545" max="1545" width="21.54296875" style="1" customWidth="1"/>
    <col min="1546" max="1546" width="13.26953125" style="1" bestFit="1" customWidth="1"/>
    <col min="1547" max="1792" width="9.1796875" style="1"/>
    <col min="1793" max="1793" width="5.26953125" style="1" customWidth="1"/>
    <col min="1794" max="1794" width="33.26953125" style="1" customWidth="1"/>
    <col min="1795" max="1795" width="21" style="1" customWidth="1"/>
    <col min="1796" max="1796" width="21.453125" style="1" customWidth="1"/>
    <col min="1797" max="1797" width="21.26953125" style="1" customWidth="1"/>
    <col min="1798" max="1799" width="22" style="1" customWidth="1"/>
    <col min="1800" max="1800" width="20.7265625" style="1" customWidth="1"/>
    <col min="1801" max="1801" width="21.54296875" style="1" customWidth="1"/>
    <col min="1802" max="1802" width="13.26953125" style="1" bestFit="1" customWidth="1"/>
    <col min="1803" max="2048" width="9.1796875" style="1"/>
    <col min="2049" max="2049" width="5.26953125" style="1" customWidth="1"/>
    <col min="2050" max="2050" width="33.26953125" style="1" customWidth="1"/>
    <col min="2051" max="2051" width="21" style="1" customWidth="1"/>
    <col min="2052" max="2052" width="21.453125" style="1" customWidth="1"/>
    <col min="2053" max="2053" width="21.26953125" style="1" customWidth="1"/>
    <col min="2054" max="2055" width="22" style="1" customWidth="1"/>
    <col min="2056" max="2056" width="20.7265625" style="1" customWidth="1"/>
    <col min="2057" max="2057" width="21.54296875" style="1" customWidth="1"/>
    <col min="2058" max="2058" width="13.26953125" style="1" bestFit="1" customWidth="1"/>
    <col min="2059" max="2304" width="9.1796875" style="1"/>
    <col min="2305" max="2305" width="5.26953125" style="1" customWidth="1"/>
    <col min="2306" max="2306" width="33.26953125" style="1" customWidth="1"/>
    <col min="2307" max="2307" width="21" style="1" customWidth="1"/>
    <col min="2308" max="2308" width="21.453125" style="1" customWidth="1"/>
    <col min="2309" max="2309" width="21.26953125" style="1" customWidth="1"/>
    <col min="2310" max="2311" width="22" style="1" customWidth="1"/>
    <col min="2312" max="2312" width="20.7265625" style="1" customWidth="1"/>
    <col min="2313" max="2313" width="21.54296875" style="1" customWidth="1"/>
    <col min="2314" max="2314" width="13.26953125" style="1" bestFit="1" customWidth="1"/>
    <col min="2315" max="2560" width="9.1796875" style="1"/>
    <col min="2561" max="2561" width="5.26953125" style="1" customWidth="1"/>
    <col min="2562" max="2562" width="33.26953125" style="1" customWidth="1"/>
    <col min="2563" max="2563" width="21" style="1" customWidth="1"/>
    <col min="2564" max="2564" width="21.453125" style="1" customWidth="1"/>
    <col min="2565" max="2565" width="21.26953125" style="1" customWidth="1"/>
    <col min="2566" max="2567" width="22" style="1" customWidth="1"/>
    <col min="2568" max="2568" width="20.7265625" style="1" customWidth="1"/>
    <col min="2569" max="2569" width="21.54296875" style="1" customWidth="1"/>
    <col min="2570" max="2570" width="13.26953125" style="1" bestFit="1" customWidth="1"/>
    <col min="2571" max="2816" width="9.1796875" style="1"/>
    <col min="2817" max="2817" width="5.26953125" style="1" customWidth="1"/>
    <col min="2818" max="2818" width="33.26953125" style="1" customWidth="1"/>
    <col min="2819" max="2819" width="21" style="1" customWidth="1"/>
    <col min="2820" max="2820" width="21.453125" style="1" customWidth="1"/>
    <col min="2821" max="2821" width="21.26953125" style="1" customWidth="1"/>
    <col min="2822" max="2823" width="22" style="1" customWidth="1"/>
    <col min="2824" max="2824" width="20.7265625" style="1" customWidth="1"/>
    <col min="2825" max="2825" width="21.54296875" style="1" customWidth="1"/>
    <col min="2826" max="2826" width="13.26953125" style="1" bestFit="1" customWidth="1"/>
    <col min="2827" max="3072" width="9.1796875" style="1"/>
    <col min="3073" max="3073" width="5.26953125" style="1" customWidth="1"/>
    <col min="3074" max="3074" width="33.26953125" style="1" customWidth="1"/>
    <col min="3075" max="3075" width="21" style="1" customWidth="1"/>
    <col min="3076" max="3076" width="21.453125" style="1" customWidth="1"/>
    <col min="3077" max="3077" width="21.26953125" style="1" customWidth="1"/>
    <col min="3078" max="3079" width="22" style="1" customWidth="1"/>
    <col min="3080" max="3080" width="20.7265625" style="1" customWidth="1"/>
    <col min="3081" max="3081" width="21.54296875" style="1" customWidth="1"/>
    <col min="3082" max="3082" width="13.26953125" style="1" bestFit="1" customWidth="1"/>
    <col min="3083" max="3328" width="9.1796875" style="1"/>
    <col min="3329" max="3329" width="5.26953125" style="1" customWidth="1"/>
    <col min="3330" max="3330" width="33.26953125" style="1" customWidth="1"/>
    <col min="3331" max="3331" width="21" style="1" customWidth="1"/>
    <col min="3332" max="3332" width="21.453125" style="1" customWidth="1"/>
    <col min="3333" max="3333" width="21.26953125" style="1" customWidth="1"/>
    <col min="3334" max="3335" width="22" style="1" customWidth="1"/>
    <col min="3336" max="3336" width="20.7265625" style="1" customWidth="1"/>
    <col min="3337" max="3337" width="21.54296875" style="1" customWidth="1"/>
    <col min="3338" max="3338" width="13.26953125" style="1" bestFit="1" customWidth="1"/>
    <col min="3339" max="3584" width="9.1796875" style="1"/>
    <col min="3585" max="3585" width="5.26953125" style="1" customWidth="1"/>
    <col min="3586" max="3586" width="33.26953125" style="1" customWidth="1"/>
    <col min="3587" max="3587" width="21" style="1" customWidth="1"/>
    <col min="3588" max="3588" width="21.453125" style="1" customWidth="1"/>
    <col min="3589" max="3589" width="21.26953125" style="1" customWidth="1"/>
    <col min="3590" max="3591" width="22" style="1" customWidth="1"/>
    <col min="3592" max="3592" width="20.7265625" style="1" customWidth="1"/>
    <col min="3593" max="3593" width="21.54296875" style="1" customWidth="1"/>
    <col min="3594" max="3594" width="13.26953125" style="1" bestFit="1" customWidth="1"/>
    <col min="3595" max="3840" width="9.1796875" style="1"/>
    <col min="3841" max="3841" width="5.26953125" style="1" customWidth="1"/>
    <col min="3842" max="3842" width="33.26953125" style="1" customWidth="1"/>
    <col min="3843" max="3843" width="21" style="1" customWidth="1"/>
    <col min="3844" max="3844" width="21.453125" style="1" customWidth="1"/>
    <col min="3845" max="3845" width="21.26953125" style="1" customWidth="1"/>
    <col min="3846" max="3847" width="22" style="1" customWidth="1"/>
    <col min="3848" max="3848" width="20.7265625" style="1" customWidth="1"/>
    <col min="3849" max="3849" width="21.54296875" style="1" customWidth="1"/>
    <col min="3850" max="3850" width="13.26953125" style="1" bestFit="1" customWidth="1"/>
    <col min="3851" max="4096" width="9.1796875" style="1"/>
    <col min="4097" max="4097" width="5.26953125" style="1" customWidth="1"/>
    <col min="4098" max="4098" width="33.26953125" style="1" customWidth="1"/>
    <col min="4099" max="4099" width="21" style="1" customWidth="1"/>
    <col min="4100" max="4100" width="21.453125" style="1" customWidth="1"/>
    <col min="4101" max="4101" width="21.26953125" style="1" customWidth="1"/>
    <col min="4102" max="4103" width="22" style="1" customWidth="1"/>
    <col min="4104" max="4104" width="20.7265625" style="1" customWidth="1"/>
    <col min="4105" max="4105" width="21.54296875" style="1" customWidth="1"/>
    <col min="4106" max="4106" width="13.26953125" style="1" bestFit="1" customWidth="1"/>
    <col min="4107" max="4352" width="9.1796875" style="1"/>
    <col min="4353" max="4353" width="5.26953125" style="1" customWidth="1"/>
    <col min="4354" max="4354" width="33.26953125" style="1" customWidth="1"/>
    <col min="4355" max="4355" width="21" style="1" customWidth="1"/>
    <col min="4356" max="4356" width="21.453125" style="1" customWidth="1"/>
    <col min="4357" max="4357" width="21.26953125" style="1" customWidth="1"/>
    <col min="4358" max="4359" width="22" style="1" customWidth="1"/>
    <col min="4360" max="4360" width="20.7265625" style="1" customWidth="1"/>
    <col min="4361" max="4361" width="21.54296875" style="1" customWidth="1"/>
    <col min="4362" max="4362" width="13.26953125" style="1" bestFit="1" customWidth="1"/>
    <col min="4363" max="4608" width="9.1796875" style="1"/>
    <col min="4609" max="4609" width="5.26953125" style="1" customWidth="1"/>
    <col min="4610" max="4610" width="33.26953125" style="1" customWidth="1"/>
    <col min="4611" max="4611" width="21" style="1" customWidth="1"/>
    <col min="4612" max="4612" width="21.453125" style="1" customWidth="1"/>
    <col min="4613" max="4613" width="21.26953125" style="1" customWidth="1"/>
    <col min="4614" max="4615" width="22" style="1" customWidth="1"/>
    <col min="4616" max="4616" width="20.7265625" style="1" customWidth="1"/>
    <col min="4617" max="4617" width="21.54296875" style="1" customWidth="1"/>
    <col min="4618" max="4618" width="13.26953125" style="1" bestFit="1" customWidth="1"/>
    <col min="4619" max="4864" width="9.1796875" style="1"/>
    <col min="4865" max="4865" width="5.26953125" style="1" customWidth="1"/>
    <col min="4866" max="4866" width="33.26953125" style="1" customWidth="1"/>
    <col min="4867" max="4867" width="21" style="1" customWidth="1"/>
    <col min="4868" max="4868" width="21.453125" style="1" customWidth="1"/>
    <col min="4869" max="4869" width="21.26953125" style="1" customWidth="1"/>
    <col min="4870" max="4871" width="22" style="1" customWidth="1"/>
    <col min="4872" max="4872" width="20.7265625" style="1" customWidth="1"/>
    <col min="4873" max="4873" width="21.54296875" style="1" customWidth="1"/>
    <col min="4874" max="4874" width="13.26953125" style="1" bestFit="1" customWidth="1"/>
    <col min="4875" max="5120" width="9.1796875" style="1"/>
    <col min="5121" max="5121" width="5.26953125" style="1" customWidth="1"/>
    <col min="5122" max="5122" width="33.26953125" style="1" customWidth="1"/>
    <col min="5123" max="5123" width="21" style="1" customWidth="1"/>
    <col min="5124" max="5124" width="21.453125" style="1" customWidth="1"/>
    <col min="5125" max="5125" width="21.26953125" style="1" customWidth="1"/>
    <col min="5126" max="5127" width="22" style="1" customWidth="1"/>
    <col min="5128" max="5128" width="20.7265625" style="1" customWidth="1"/>
    <col min="5129" max="5129" width="21.54296875" style="1" customWidth="1"/>
    <col min="5130" max="5130" width="13.26953125" style="1" bestFit="1" customWidth="1"/>
    <col min="5131" max="5376" width="9.1796875" style="1"/>
    <col min="5377" max="5377" width="5.26953125" style="1" customWidth="1"/>
    <col min="5378" max="5378" width="33.26953125" style="1" customWidth="1"/>
    <col min="5379" max="5379" width="21" style="1" customWidth="1"/>
    <col min="5380" max="5380" width="21.453125" style="1" customWidth="1"/>
    <col min="5381" max="5381" width="21.26953125" style="1" customWidth="1"/>
    <col min="5382" max="5383" width="22" style="1" customWidth="1"/>
    <col min="5384" max="5384" width="20.7265625" style="1" customWidth="1"/>
    <col min="5385" max="5385" width="21.54296875" style="1" customWidth="1"/>
    <col min="5386" max="5386" width="13.26953125" style="1" bestFit="1" customWidth="1"/>
    <col min="5387" max="5632" width="9.1796875" style="1"/>
    <col min="5633" max="5633" width="5.26953125" style="1" customWidth="1"/>
    <col min="5634" max="5634" width="33.26953125" style="1" customWidth="1"/>
    <col min="5635" max="5635" width="21" style="1" customWidth="1"/>
    <col min="5636" max="5636" width="21.453125" style="1" customWidth="1"/>
    <col min="5637" max="5637" width="21.26953125" style="1" customWidth="1"/>
    <col min="5638" max="5639" width="22" style="1" customWidth="1"/>
    <col min="5640" max="5640" width="20.7265625" style="1" customWidth="1"/>
    <col min="5641" max="5641" width="21.54296875" style="1" customWidth="1"/>
    <col min="5642" max="5642" width="13.26953125" style="1" bestFit="1" customWidth="1"/>
    <col min="5643" max="5888" width="9.1796875" style="1"/>
    <col min="5889" max="5889" width="5.26953125" style="1" customWidth="1"/>
    <col min="5890" max="5890" width="33.26953125" style="1" customWidth="1"/>
    <col min="5891" max="5891" width="21" style="1" customWidth="1"/>
    <col min="5892" max="5892" width="21.453125" style="1" customWidth="1"/>
    <col min="5893" max="5893" width="21.26953125" style="1" customWidth="1"/>
    <col min="5894" max="5895" width="22" style="1" customWidth="1"/>
    <col min="5896" max="5896" width="20.7265625" style="1" customWidth="1"/>
    <col min="5897" max="5897" width="21.54296875" style="1" customWidth="1"/>
    <col min="5898" max="5898" width="13.26953125" style="1" bestFit="1" customWidth="1"/>
    <col min="5899" max="6144" width="9.1796875" style="1"/>
    <col min="6145" max="6145" width="5.26953125" style="1" customWidth="1"/>
    <col min="6146" max="6146" width="33.26953125" style="1" customWidth="1"/>
    <col min="6147" max="6147" width="21" style="1" customWidth="1"/>
    <col min="6148" max="6148" width="21.453125" style="1" customWidth="1"/>
    <col min="6149" max="6149" width="21.26953125" style="1" customWidth="1"/>
    <col min="6150" max="6151" width="22" style="1" customWidth="1"/>
    <col min="6152" max="6152" width="20.7265625" style="1" customWidth="1"/>
    <col min="6153" max="6153" width="21.54296875" style="1" customWidth="1"/>
    <col min="6154" max="6154" width="13.26953125" style="1" bestFit="1" customWidth="1"/>
    <col min="6155" max="6400" width="9.1796875" style="1"/>
    <col min="6401" max="6401" width="5.26953125" style="1" customWidth="1"/>
    <col min="6402" max="6402" width="33.26953125" style="1" customWidth="1"/>
    <col min="6403" max="6403" width="21" style="1" customWidth="1"/>
    <col min="6404" max="6404" width="21.453125" style="1" customWidth="1"/>
    <col min="6405" max="6405" width="21.26953125" style="1" customWidth="1"/>
    <col min="6406" max="6407" width="22" style="1" customWidth="1"/>
    <col min="6408" max="6408" width="20.7265625" style="1" customWidth="1"/>
    <col min="6409" max="6409" width="21.54296875" style="1" customWidth="1"/>
    <col min="6410" max="6410" width="13.26953125" style="1" bestFit="1" customWidth="1"/>
    <col min="6411" max="6656" width="9.1796875" style="1"/>
    <col min="6657" max="6657" width="5.26953125" style="1" customWidth="1"/>
    <col min="6658" max="6658" width="33.26953125" style="1" customWidth="1"/>
    <col min="6659" max="6659" width="21" style="1" customWidth="1"/>
    <col min="6660" max="6660" width="21.453125" style="1" customWidth="1"/>
    <col min="6661" max="6661" width="21.26953125" style="1" customWidth="1"/>
    <col min="6662" max="6663" width="22" style="1" customWidth="1"/>
    <col min="6664" max="6664" width="20.7265625" style="1" customWidth="1"/>
    <col min="6665" max="6665" width="21.54296875" style="1" customWidth="1"/>
    <col min="6666" max="6666" width="13.26953125" style="1" bestFit="1" customWidth="1"/>
    <col min="6667" max="6912" width="9.1796875" style="1"/>
    <col min="6913" max="6913" width="5.26953125" style="1" customWidth="1"/>
    <col min="6914" max="6914" width="33.26953125" style="1" customWidth="1"/>
    <col min="6915" max="6915" width="21" style="1" customWidth="1"/>
    <col min="6916" max="6916" width="21.453125" style="1" customWidth="1"/>
    <col min="6917" max="6917" width="21.26953125" style="1" customWidth="1"/>
    <col min="6918" max="6919" width="22" style="1" customWidth="1"/>
    <col min="6920" max="6920" width="20.7265625" style="1" customWidth="1"/>
    <col min="6921" max="6921" width="21.54296875" style="1" customWidth="1"/>
    <col min="6922" max="6922" width="13.26953125" style="1" bestFit="1" customWidth="1"/>
    <col min="6923" max="7168" width="9.1796875" style="1"/>
    <col min="7169" max="7169" width="5.26953125" style="1" customWidth="1"/>
    <col min="7170" max="7170" width="33.26953125" style="1" customWidth="1"/>
    <col min="7171" max="7171" width="21" style="1" customWidth="1"/>
    <col min="7172" max="7172" width="21.453125" style="1" customWidth="1"/>
    <col min="7173" max="7173" width="21.26953125" style="1" customWidth="1"/>
    <col min="7174" max="7175" width="22" style="1" customWidth="1"/>
    <col min="7176" max="7176" width="20.7265625" style="1" customWidth="1"/>
    <col min="7177" max="7177" width="21.54296875" style="1" customWidth="1"/>
    <col min="7178" max="7178" width="13.26953125" style="1" bestFit="1" customWidth="1"/>
    <col min="7179" max="7424" width="9.1796875" style="1"/>
    <col min="7425" max="7425" width="5.26953125" style="1" customWidth="1"/>
    <col min="7426" max="7426" width="33.26953125" style="1" customWidth="1"/>
    <col min="7427" max="7427" width="21" style="1" customWidth="1"/>
    <col min="7428" max="7428" width="21.453125" style="1" customWidth="1"/>
    <col min="7429" max="7429" width="21.26953125" style="1" customWidth="1"/>
    <col min="7430" max="7431" width="22" style="1" customWidth="1"/>
    <col min="7432" max="7432" width="20.7265625" style="1" customWidth="1"/>
    <col min="7433" max="7433" width="21.54296875" style="1" customWidth="1"/>
    <col min="7434" max="7434" width="13.26953125" style="1" bestFit="1" customWidth="1"/>
    <col min="7435" max="7680" width="9.1796875" style="1"/>
    <col min="7681" max="7681" width="5.26953125" style="1" customWidth="1"/>
    <col min="7682" max="7682" width="33.26953125" style="1" customWidth="1"/>
    <col min="7683" max="7683" width="21" style="1" customWidth="1"/>
    <col min="7684" max="7684" width="21.453125" style="1" customWidth="1"/>
    <col min="7685" max="7685" width="21.26953125" style="1" customWidth="1"/>
    <col min="7686" max="7687" width="22" style="1" customWidth="1"/>
    <col min="7688" max="7688" width="20.7265625" style="1" customWidth="1"/>
    <col min="7689" max="7689" width="21.54296875" style="1" customWidth="1"/>
    <col min="7690" max="7690" width="13.26953125" style="1" bestFit="1" customWidth="1"/>
    <col min="7691" max="7936" width="9.1796875" style="1"/>
    <col min="7937" max="7937" width="5.26953125" style="1" customWidth="1"/>
    <col min="7938" max="7938" width="33.26953125" style="1" customWidth="1"/>
    <col min="7939" max="7939" width="21" style="1" customWidth="1"/>
    <col min="7940" max="7940" width="21.453125" style="1" customWidth="1"/>
    <col min="7941" max="7941" width="21.26953125" style="1" customWidth="1"/>
    <col min="7942" max="7943" width="22" style="1" customWidth="1"/>
    <col min="7944" max="7944" width="20.7265625" style="1" customWidth="1"/>
    <col min="7945" max="7945" width="21.54296875" style="1" customWidth="1"/>
    <col min="7946" max="7946" width="13.26953125" style="1" bestFit="1" customWidth="1"/>
    <col min="7947" max="8192" width="9.1796875" style="1"/>
    <col min="8193" max="8193" width="5.26953125" style="1" customWidth="1"/>
    <col min="8194" max="8194" width="33.26953125" style="1" customWidth="1"/>
    <col min="8195" max="8195" width="21" style="1" customWidth="1"/>
    <col min="8196" max="8196" width="21.453125" style="1" customWidth="1"/>
    <col min="8197" max="8197" width="21.26953125" style="1" customWidth="1"/>
    <col min="8198" max="8199" width="22" style="1" customWidth="1"/>
    <col min="8200" max="8200" width="20.7265625" style="1" customWidth="1"/>
    <col min="8201" max="8201" width="21.54296875" style="1" customWidth="1"/>
    <col min="8202" max="8202" width="13.26953125" style="1" bestFit="1" customWidth="1"/>
    <col min="8203" max="8448" width="9.1796875" style="1"/>
    <col min="8449" max="8449" width="5.26953125" style="1" customWidth="1"/>
    <col min="8450" max="8450" width="33.26953125" style="1" customWidth="1"/>
    <col min="8451" max="8451" width="21" style="1" customWidth="1"/>
    <col min="8452" max="8452" width="21.453125" style="1" customWidth="1"/>
    <col min="8453" max="8453" width="21.26953125" style="1" customWidth="1"/>
    <col min="8454" max="8455" width="22" style="1" customWidth="1"/>
    <col min="8456" max="8456" width="20.7265625" style="1" customWidth="1"/>
    <col min="8457" max="8457" width="21.54296875" style="1" customWidth="1"/>
    <col min="8458" max="8458" width="13.26953125" style="1" bestFit="1" customWidth="1"/>
    <col min="8459" max="8704" width="9.1796875" style="1"/>
    <col min="8705" max="8705" width="5.26953125" style="1" customWidth="1"/>
    <col min="8706" max="8706" width="33.26953125" style="1" customWidth="1"/>
    <col min="8707" max="8707" width="21" style="1" customWidth="1"/>
    <col min="8708" max="8708" width="21.453125" style="1" customWidth="1"/>
    <col min="8709" max="8709" width="21.26953125" style="1" customWidth="1"/>
    <col min="8710" max="8711" width="22" style="1" customWidth="1"/>
    <col min="8712" max="8712" width="20.7265625" style="1" customWidth="1"/>
    <col min="8713" max="8713" width="21.54296875" style="1" customWidth="1"/>
    <col min="8714" max="8714" width="13.26953125" style="1" bestFit="1" customWidth="1"/>
    <col min="8715" max="8960" width="9.1796875" style="1"/>
    <col min="8961" max="8961" width="5.26953125" style="1" customWidth="1"/>
    <col min="8962" max="8962" width="33.26953125" style="1" customWidth="1"/>
    <col min="8963" max="8963" width="21" style="1" customWidth="1"/>
    <col min="8964" max="8964" width="21.453125" style="1" customWidth="1"/>
    <col min="8965" max="8965" width="21.26953125" style="1" customWidth="1"/>
    <col min="8966" max="8967" width="22" style="1" customWidth="1"/>
    <col min="8968" max="8968" width="20.7265625" style="1" customWidth="1"/>
    <col min="8969" max="8969" width="21.54296875" style="1" customWidth="1"/>
    <col min="8970" max="8970" width="13.26953125" style="1" bestFit="1" customWidth="1"/>
    <col min="8971" max="9216" width="9.1796875" style="1"/>
    <col min="9217" max="9217" width="5.26953125" style="1" customWidth="1"/>
    <col min="9218" max="9218" width="33.26953125" style="1" customWidth="1"/>
    <col min="9219" max="9219" width="21" style="1" customWidth="1"/>
    <col min="9220" max="9220" width="21.453125" style="1" customWidth="1"/>
    <col min="9221" max="9221" width="21.26953125" style="1" customWidth="1"/>
    <col min="9222" max="9223" width="22" style="1" customWidth="1"/>
    <col min="9224" max="9224" width="20.7265625" style="1" customWidth="1"/>
    <col min="9225" max="9225" width="21.54296875" style="1" customWidth="1"/>
    <col min="9226" max="9226" width="13.26953125" style="1" bestFit="1" customWidth="1"/>
    <col min="9227" max="9472" width="9.1796875" style="1"/>
    <col min="9473" max="9473" width="5.26953125" style="1" customWidth="1"/>
    <col min="9474" max="9474" width="33.26953125" style="1" customWidth="1"/>
    <col min="9475" max="9475" width="21" style="1" customWidth="1"/>
    <col min="9476" max="9476" width="21.453125" style="1" customWidth="1"/>
    <col min="9477" max="9477" width="21.26953125" style="1" customWidth="1"/>
    <col min="9478" max="9479" width="22" style="1" customWidth="1"/>
    <col min="9480" max="9480" width="20.7265625" style="1" customWidth="1"/>
    <col min="9481" max="9481" width="21.54296875" style="1" customWidth="1"/>
    <col min="9482" max="9482" width="13.26953125" style="1" bestFit="1" customWidth="1"/>
    <col min="9483" max="9728" width="9.1796875" style="1"/>
    <col min="9729" max="9729" width="5.26953125" style="1" customWidth="1"/>
    <col min="9730" max="9730" width="33.26953125" style="1" customWidth="1"/>
    <col min="9731" max="9731" width="21" style="1" customWidth="1"/>
    <col min="9732" max="9732" width="21.453125" style="1" customWidth="1"/>
    <col min="9733" max="9733" width="21.26953125" style="1" customWidth="1"/>
    <col min="9734" max="9735" width="22" style="1" customWidth="1"/>
    <col min="9736" max="9736" width="20.7265625" style="1" customWidth="1"/>
    <col min="9737" max="9737" width="21.54296875" style="1" customWidth="1"/>
    <col min="9738" max="9738" width="13.26953125" style="1" bestFit="1" customWidth="1"/>
    <col min="9739" max="9984" width="9.1796875" style="1"/>
    <col min="9985" max="9985" width="5.26953125" style="1" customWidth="1"/>
    <col min="9986" max="9986" width="33.26953125" style="1" customWidth="1"/>
    <col min="9987" max="9987" width="21" style="1" customWidth="1"/>
    <col min="9988" max="9988" width="21.453125" style="1" customWidth="1"/>
    <col min="9989" max="9989" width="21.26953125" style="1" customWidth="1"/>
    <col min="9990" max="9991" width="22" style="1" customWidth="1"/>
    <col min="9992" max="9992" width="20.7265625" style="1" customWidth="1"/>
    <col min="9993" max="9993" width="21.54296875" style="1" customWidth="1"/>
    <col min="9994" max="9994" width="13.26953125" style="1" bestFit="1" customWidth="1"/>
    <col min="9995" max="10240" width="9.1796875" style="1"/>
    <col min="10241" max="10241" width="5.26953125" style="1" customWidth="1"/>
    <col min="10242" max="10242" width="33.26953125" style="1" customWidth="1"/>
    <col min="10243" max="10243" width="21" style="1" customWidth="1"/>
    <col min="10244" max="10244" width="21.453125" style="1" customWidth="1"/>
    <col min="10245" max="10245" width="21.26953125" style="1" customWidth="1"/>
    <col min="10246" max="10247" width="22" style="1" customWidth="1"/>
    <col min="10248" max="10248" width="20.7265625" style="1" customWidth="1"/>
    <col min="10249" max="10249" width="21.54296875" style="1" customWidth="1"/>
    <col min="10250" max="10250" width="13.26953125" style="1" bestFit="1" customWidth="1"/>
    <col min="10251" max="10496" width="9.1796875" style="1"/>
    <col min="10497" max="10497" width="5.26953125" style="1" customWidth="1"/>
    <col min="10498" max="10498" width="33.26953125" style="1" customWidth="1"/>
    <col min="10499" max="10499" width="21" style="1" customWidth="1"/>
    <col min="10500" max="10500" width="21.453125" style="1" customWidth="1"/>
    <col min="10501" max="10501" width="21.26953125" style="1" customWidth="1"/>
    <col min="10502" max="10503" width="22" style="1" customWidth="1"/>
    <col min="10504" max="10504" width="20.7265625" style="1" customWidth="1"/>
    <col min="10505" max="10505" width="21.54296875" style="1" customWidth="1"/>
    <col min="10506" max="10506" width="13.26953125" style="1" bestFit="1" customWidth="1"/>
    <col min="10507" max="10752" width="9.1796875" style="1"/>
    <col min="10753" max="10753" width="5.26953125" style="1" customWidth="1"/>
    <col min="10754" max="10754" width="33.26953125" style="1" customWidth="1"/>
    <col min="10755" max="10755" width="21" style="1" customWidth="1"/>
    <col min="10756" max="10756" width="21.453125" style="1" customWidth="1"/>
    <col min="10757" max="10757" width="21.26953125" style="1" customWidth="1"/>
    <col min="10758" max="10759" width="22" style="1" customWidth="1"/>
    <col min="10760" max="10760" width="20.7265625" style="1" customWidth="1"/>
    <col min="10761" max="10761" width="21.54296875" style="1" customWidth="1"/>
    <col min="10762" max="10762" width="13.26953125" style="1" bestFit="1" customWidth="1"/>
    <col min="10763" max="11008" width="9.1796875" style="1"/>
    <col min="11009" max="11009" width="5.26953125" style="1" customWidth="1"/>
    <col min="11010" max="11010" width="33.26953125" style="1" customWidth="1"/>
    <col min="11011" max="11011" width="21" style="1" customWidth="1"/>
    <col min="11012" max="11012" width="21.453125" style="1" customWidth="1"/>
    <col min="11013" max="11013" width="21.26953125" style="1" customWidth="1"/>
    <col min="11014" max="11015" width="22" style="1" customWidth="1"/>
    <col min="11016" max="11016" width="20.7265625" style="1" customWidth="1"/>
    <col min="11017" max="11017" width="21.54296875" style="1" customWidth="1"/>
    <col min="11018" max="11018" width="13.26953125" style="1" bestFit="1" customWidth="1"/>
    <col min="11019" max="11264" width="9.1796875" style="1"/>
    <col min="11265" max="11265" width="5.26953125" style="1" customWidth="1"/>
    <col min="11266" max="11266" width="33.26953125" style="1" customWidth="1"/>
    <col min="11267" max="11267" width="21" style="1" customWidth="1"/>
    <col min="11268" max="11268" width="21.453125" style="1" customWidth="1"/>
    <col min="11269" max="11269" width="21.26953125" style="1" customWidth="1"/>
    <col min="11270" max="11271" width="22" style="1" customWidth="1"/>
    <col min="11272" max="11272" width="20.7265625" style="1" customWidth="1"/>
    <col min="11273" max="11273" width="21.54296875" style="1" customWidth="1"/>
    <col min="11274" max="11274" width="13.26953125" style="1" bestFit="1" customWidth="1"/>
    <col min="11275" max="11520" width="9.1796875" style="1"/>
    <col min="11521" max="11521" width="5.26953125" style="1" customWidth="1"/>
    <col min="11522" max="11522" width="33.26953125" style="1" customWidth="1"/>
    <col min="11523" max="11523" width="21" style="1" customWidth="1"/>
    <col min="11524" max="11524" width="21.453125" style="1" customWidth="1"/>
    <col min="11525" max="11525" width="21.26953125" style="1" customWidth="1"/>
    <col min="11526" max="11527" width="22" style="1" customWidth="1"/>
    <col min="11528" max="11528" width="20.7265625" style="1" customWidth="1"/>
    <col min="11529" max="11529" width="21.54296875" style="1" customWidth="1"/>
    <col min="11530" max="11530" width="13.26953125" style="1" bestFit="1" customWidth="1"/>
    <col min="11531" max="11776" width="9.1796875" style="1"/>
    <col min="11777" max="11777" width="5.26953125" style="1" customWidth="1"/>
    <col min="11778" max="11778" width="33.26953125" style="1" customWidth="1"/>
    <col min="11779" max="11779" width="21" style="1" customWidth="1"/>
    <col min="11780" max="11780" width="21.453125" style="1" customWidth="1"/>
    <col min="11781" max="11781" width="21.26953125" style="1" customWidth="1"/>
    <col min="11782" max="11783" width="22" style="1" customWidth="1"/>
    <col min="11784" max="11784" width="20.7265625" style="1" customWidth="1"/>
    <col min="11785" max="11785" width="21.54296875" style="1" customWidth="1"/>
    <col min="11786" max="11786" width="13.26953125" style="1" bestFit="1" customWidth="1"/>
    <col min="11787" max="12032" width="9.1796875" style="1"/>
    <col min="12033" max="12033" width="5.26953125" style="1" customWidth="1"/>
    <col min="12034" max="12034" width="33.26953125" style="1" customWidth="1"/>
    <col min="12035" max="12035" width="21" style="1" customWidth="1"/>
    <col min="12036" max="12036" width="21.453125" style="1" customWidth="1"/>
    <col min="12037" max="12037" width="21.26953125" style="1" customWidth="1"/>
    <col min="12038" max="12039" width="22" style="1" customWidth="1"/>
    <col min="12040" max="12040" width="20.7265625" style="1" customWidth="1"/>
    <col min="12041" max="12041" width="21.54296875" style="1" customWidth="1"/>
    <col min="12042" max="12042" width="13.26953125" style="1" bestFit="1" customWidth="1"/>
    <col min="12043" max="12288" width="9.1796875" style="1"/>
    <col min="12289" max="12289" width="5.26953125" style="1" customWidth="1"/>
    <col min="12290" max="12290" width="33.26953125" style="1" customWidth="1"/>
    <col min="12291" max="12291" width="21" style="1" customWidth="1"/>
    <col min="12292" max="12292" width="21.453125" style="1" customWidth="1"/>
    <col min="12293" max="12293" width="21.26953125" style="1" customWidth="1"/>
    <col min="12294" max="12295" width="22" style="1" customWidth="1"/>
    <col min="12296" max="12296" width="20.7265625" style="1" customWidth="1"/>
    <col min="12297" max="12297" width="21.54296875" style="1" customWidth="1"/>
    <col min="12298" max="12298" width="13.26953125" style="1" bestFit="1" customWidth="1"/>
    <col min="12299" max="12544" width="9.1796875" style="1"/>
    <col min="12545" max="12545" width="5.26953125" style="1" customWidth="1"/>
    <col min="12546" max="12546" width="33.26953125" style="1" customWidth="1"/>
    <col min="12547" max="12547" width="21" style="1" customWidth="1"/>
    <col min="12548" max="12548" width="21.453125" style="1" customWidth="1"/>
    <col min="12549" max="12549" width="21.26953125" style="1" customWidth="1"/>
    <col min="12550" max="12551" width="22" style="1" customWidth="1"/>
    <col min="12552" max="12552" width="20.7265625" style="1" customWidth="1"/>
    <col min="12553" max="12553" width="21.54296875" style="1" customWidth="1"/>
    <col min="12554" max="12554" width="13.26953125" style="1" bestFit="1" customWidth="1"/>
    <col min="12555" max="12800" width="9.1796875" style="1"/>
    <col min="12801" max="12801" width="5.26953125" style="1" customWidth="1"/>
    <col min="12802" max="12802" width="33.26953125" style="1" customWidth="1"/>
    <col min="12803" max="12803" width="21" style="1" customWidth="1"/>
    <col min="12804" max="12804" width="21.453125" style="1" customWidth="1"/>
    <col min="12805" max="12805" width="21.26953125" style="1" customWidth="1"/>
    <col min="12806" max="12807" width="22" style="1" customWidth="1"/>
    <col min="12808" max="12808" width="20.7265625" style="1" customWidth="1"/>
    <col min="12809" max="12809" width="21.54296875" style="1" customWidth="1"/>
    <col min="12810" max="12810" width="13.26953125" style="1" bestFit="1" customWidth="1"/>
    <col min="12811" max="13056" width="9.1796875" style="1"/>
    <col min="13057" max="13057" width="5.26953125" style="1" customWidth="1"/>
    <col min="13058" max="13058" width="33.26953125" style="1" customWidth="1"/>
    <col min="13059" max="13059" width="21" style="1" customWidth="1"/>
    <col min="13060" max="13060" width="21.453125" style="1" customWidth="1"/>
    <col min="13061" max="13061" width="21.26953125" style="1" customWidth="1"/>
    <col min="13062" max="13063" width="22" style="1" customWidth="1"/>
    <col min="13064" max="13064" width="20.7265625" style="1" customWidth="1"/>
    <col min="13065" max="13065" width="21.54296875" style="1" customWidth="1"/>
    <col min="13066" max="13066" width="13.26953125" style="1" bestFit="1" customWidth="1"/>
    <col min="13067" max="13312" width="9.1796875" style="1"/>
    <col min="13313" max="13313" width="5.26953125" style="1" customWidth="1"/>
    <col min="13314" max="13314" width="33.26953125" style="1" customWidth="1"/>
    <col min="13315" max="13315" width="21" style="1" customWidth="1"/>
    <col min="13316" max="13316" width="21.453125" style="1" customWidth="1"/>
    <col min="13317" max="13317" width="21.26953125" style="1" customWidth="1"/>
    <col min="13318" max="13319" width="22" style="1" customWidth="1"/>
    <col min="13320" max="13320" width="20.7265625" style="1" customWidth="1"/>
    <col min="13321" max="13321" width="21.54296875" style="1" customWidth="1"/>
    <col min="13322" max="13322" width="13.26953125" style="1" bestFit="1" customWidth="1"/>
    <col min="13323" max="13568" width="9.1796875" style="1"/>
    <col min="13569" max="13569" width="5.26953125" style="1" customWidth="1"/>
    <col min="13570" max="13570" width="33.26953125" style="1" customWidth="1"/>
    <col min="13571" max="13571" width="21" style="1" customWidth="1"/>
    <col min="13572" max="13572" width="21.453125" style="1" customWidth="1"/>
    <col min="13573" max="13573" width="21.26953125" style="1" customWidth="1"/>
    <col min="13574" max="13575" width="22" style="1" customWidth="1"/>
    <col min="13576" max="13576" width="20.7265625" style="1" customWidth="1"/>
    <col min="13577" max="13577" width="21.54296875" style="1" customWidth="1"/>
    <col min="13578" max="13578" width="13.26953125" style="1" bestFit="1" customWidth="1"/>
    <col min="13579" max="13824" width="9.1796875" style="1"/>
    <col min="13825" max="13825" width="5.26953125" style="1" customWidth="1"/>
    <col min="13826" max="13826" width="33.26953125" style="1" customWidth="1"/>
    <col min="13827" max="13827" width="21" style="1" customWidth="1"/>
    <col min="13828" max="13828" width="21.453125" style="1" customWidth="1"/>
    <col min="13829" max="13829" width="21.26953125" style="1" customWidth="1"/>
    <col min="13830" max="13831" width="22" style="1" customWidth="1"/>
    <col min="13832" max="13832" width="20.7265625" style="1" customWidth="1"/>
    <col min="13833" max="13833" width="21.54296875" style="1" customWidth="1"/>
    <col min="13834" max="13834" width="13.26953125" style="1" bestFit="1" customWidth="1"/>
    <col min="13835" max="14080" width="9.1796875" style="1"/>
    <col min="14081" max="14081" width="5.26953125" style="1" customWidth="1"/>
    <col min="14082" max="14082" width="33.26953125" style="1" customWidth="1"/>
    <col min="14083" max="14083" width="21" style="1" customWidth="1"/>
    <col min="14084" max="14084" width="21.453125" style="1" customWidth="1"/>
    <col min="14085" max="14085" width="21.26953125" style="1" customWidth="1"/>
    <col min="14086" max="14087" width="22" style="1" customWidth="1"/>
    <col min="14088" max="14088" width="20.7265625" style="1" customWidth="1"/>
    <col min="14089" max="14089" width="21.54296875" style="1" customWidth="1"/>
    <col min="14090" max="14090" width="13.26953125" style="1" bestFit="1" customWidth="1"/>
    <col min="14091" max="14336" width="9.1796875" style="1"/>
    <col min="14337" max="14337" width="5.26953125" style="1" customWidth="1"/>
    <col min="14338" max="14338" width="33.26953125" style="1" customWidth="1"/>
    <col min="14339" max="14339" width="21" style="1" customWidth="1"/>
    <col min="14340" max="14340" width="21.453125" style="1" customWidth="1"/>
    <col min="14341" max="14341" width="21.26953125" style="1" customWidth="1"/>
    <col min="14342" max="14343" width="22" style="1" customWidth="1"/>
    <col min="14344" max="14344" width="20.7265625" style="1" customWidth="1"/>
    <col min="14345" max="14345" width="21.54296875" style="1" customWidth="1"/>
    <col min="14346" max="14346" width="13.26953125" style="1" bestFit="1" customWidth="1"/>
    <col min="14347" max="14592" width="9.1796875" style="1"/>
    <col min="14593" max="14593" width="5.26953125" style="1" customWidth="1"/>
    <col min="14594" max="14594" width="33.26953125" style="1" customWidth="1"/>
    <col min="14595" max="14595" width="21" style="1" customWidth="1"/>
    <col min="14596" max="14596" width="21.453125" style="1" customWidth="1"/>
    <col min="14597" max="14597" width="21.26953125" style="1" customWidth="1"/>
    <col min="14598" max="14599" width="22" style="1" customWidth="1"/>
    <col min="14600" max="14600" width="20.7265625" style="1" customWidth="1"/>
    <col min="14601" max="14601" width="21.54296875" style="1" customWidth="1"/>
    <col min="14602" max="14602" width="13.26953125" style="1" bestFit="1" customWidth="1"/>
    <col min="14603" max="14848" width="9.1796875" style="1"/>
    <col min="14849" max="14849" width="5.26953125" style="1" customWidth="1"/>
    <col min="14850" max="14850" width="33.26953125" style="1" customWidth="1"/>
    <col min="14851" max="14851" width="21" style="1" customWidth="1"/>
    <col min="14852" max="14852" width="21.453125" style="1" customWidth="1"/>
    <col min="14853" max="14853" width="21.26953125" style="1" customWidth="1"/>
    <col min="14854" max="14855" width="22" style="1" customWidth="1"/>
    <col min="14856" max="14856" width="20.7265625" style="1" customWidth="1"/>
    <col min="14857" max="14857" width="21.54296875" style="1" customWidth="1"/>
    <col min="14858" max="14858" width="13.26953125" style="1" bestFit="1" customWidth="1"/>
    <col min="14859" max="15104" width="9.1796875" style="1"/>
    <col min="15105" max="15105" width="5.26953125" style="1" customWidth="1"/>
    <col min="15106" max="15106" width="33.26953125" style="1" customWidth="1"/>
    <col min="15107" max="15107" width="21" style="1" customWidth="1"/>
    <col min="15108" max="15108" width="21.453125" style="1" customWidth="1"/>
    <col min="15109" max="15109" width="21.26953125" style="1" customWidth="1"/>
    <col min="15110" max="15111" width="22" style="1" customWidth="1"/>
    <col min="15112" max="15112" width="20.7265625" style="1" customWidth="1"/>
    <col min="15113" max="15113" width="21.54296875" style="1" customWidth="1"/>
    <col min="15114" max="15114" width="13.26953125" style="1" bestFit="1" customWidth="1"/>
    <col min="15115" max="15360" width="9.1796875" style="1"/>
    <col min="15361" max="15361" width="5.26953125" style="1" customWidth="1"/>
    <col min="15362" max="15362" width="33.26953125" style="1" customWidth="1"/>
    <col min="15363" max="15363" width="21" style="1" customWidth="1"/>
    <col min="15364" max="15364" width="21.453125" style="1" customWidth="1"/>
    <col min="15365" max="15365" width="21.26953125" style="1" customWidth="1"/>
    <col min="15366" max="15367" width="22" style="1" customWidth="1"/>
    <col min="15368" max="15368" width="20.7265625" style="1" customWidth="1"/>
    <col min="15369" max="15369" width="21.54296875" style="1" customWidth="1"/>
    <col min="15370" max="15370" width="13.26953125" style="1" bestFit="1" customWidth="1"/>
    <col min="15371" max="15616" width="9.1796875" style="1"/>
    <col min="15617" max="15617" width="5.26953125" style="1" customWidth="1"/>
    <col min="15618" max="15618" width="33.26953125" style="1" customWidth="1"/>
    <col min="15619" max="15619" width="21" style="1" customWidth="1"/>
    <col min="15620" max="15620" width="21.453125" style="1" customWidth="1"/>
    <col min="15621" max="15621" width="21.26953125" style="1" customWidth="1"/>
    <col min="15622" max="15623" width="22" style="1" customWidth="1"/>
    <col min="15624" max="15624" width="20.7265625" style="1" customWidth="1"/>
    <col min="15625" max="15625" width="21.54296875" style="1" customWidth="1"/>
    <col min="15626" max="15626" width="13.26953125" style="1" bestFit="1" customWidth="1"/>
    <col min="15627" max="15872" width="9.1796875" style="1"/>
    <col min="15873" max="15873" width="5.26953125" style="1" customWidth="1"/>
    <col min="15874" max="15874" width="33.26953125" style="1" customWidth="1"/>
    <col min="15875" max="15875" width="21" style="1" customWidth="1"/>
    <col min="15876" max="15876" width="21.453125" style="1" customWidth="1"/>
    <col min="15877" max="15877" width="21.26953125" style="1" customWidth="1"/>
    <col min="15878" max="15879" width="22" style="1" customWidth="1"/>
    <col min="15880" max="15880" width="20.7265625" style="1" customWidth="1"/>
    <col min="15881" max="15881" width="21.54296875" style="1" customWidth="1"/>
    <col min="15882" max="15882" width="13.26953125" style="1" bestFit="1" customWidth="1"/>
    <col min="15883" max="16128" width="9.1796875" style="1"/>
    <col min="16129" max="16129" width="5.26953125" style="1" customWidth="1"/>
    <col min="16130" max="16130" width="33.26953125" style="1" customWidth="1"/>
    <col min="16131" max="16131" width="21" style="1" customWidth="1"/>
    <col min="16132" max="16132" width="21.453125" style="1" customWidth="1"/>
    <col min="16133" max="16133" width="21.26953125" style="1" customWidth="1"/>
    <col min="16134" max="16135" width="22" style="1" customWidth="1"/>
    <col min="16136" max="16136" width="20.7265625" style="1" customWidth="1"/>
    <col min="16137" max="16137" width="21.54296875" style="1" customWidth="1"/>
    <col min="16138" max="16138" width="13.26953125" style="1" bestFit="1" customWidth="1"/>
    <col min="16139" max="16384" width="9.1796875" style="1"/>
  </cols>
  <sheetData>
    <row r="1" spans="1:12" ht="27.75" customHeight="1" thickBot="1">
      <c r="A1" s="926" t="str">
        <f>CONCATENATE("CC-C:  CAPITAL CONSTRUCTION REQUEST FOR FY ",VLOOKUP(Tables!E40,Tables!Y8:Z32,2))</f>
        <v>CC-C:  CAPITAL CONSTRUCTION REQUEST FOR FY 2014-2015</v>
      </c>
      <c r="B1" s="927"/>
      <c r="C1" s="927"/>
      <c r="D1" s="927"/>
      <c r="E1" s="927"/>
      <c r="F1" s="927"/>
      <c r="G1" s="927"/>
      <c r="H1" s="927"/>
      <c r="I1" s="928"/>
    </row>
    <row r="2" spans="1:12" ht="35.15" customHeight="1">
      <c r="A2" s="2"/>
      <c r="B2" s="3" t="s">
        <v>0</v>
      </c>
      <c r="C2" s="929">
        <f>Assumptions!E7</f>
        <v>0</v>
      </c>
      <c r="D2" s="929"/>
      <c r="E2" s="930" t="s">
        <v>1</v>
      </c>
      <c r="F2" s="931"/>
      <c r="G2" s="4"/>
      <c r="H2" s="5" t="s">
        <v>2</v>
      </c>
      <c r="I2" s="6">
        <f>Assumptions!E8</f>
        <v>0</v>
      </c>
    </row>
    <row r="3" spans="1:12" ht="35.15" customHeight="1">
      <c r="A3" s="2"/>
      <c r="B3" s="7" t="s">
        <v>3</v>
      </c>
      <c r="C3" s="932"/>
      <c r="D3" s="917"/>
      <c r="E3" s="933" t="s">
        <v>4</v>
      </c>
      <c r="F3" s="934"/>
      <c r="G3" s="8"/>
      <c r="H3" s="9" t="s">
        <v>5</v>
      </c>
      <c r="I3" s="10"/>
    </row>
    <row r="4" spans="1:12" ht="35.15" customHeight="1">
      <c r="A4" s="2"/>
      <c r="B4" s="7" t="s">
        <v>6</v>
      </c>
      <c r="C4" s="917" t="s">
        <v>7</v>
      </c>
      <c r="D4" s="917"/>
      <c r="E4" s="924" t="s">
        <v>8</v>
      </c>
      <c r="F4" s="925"/>
      <c r="G4" s="8"/>
      <c r="H4" s="11" t="s">
        <v>5</v>
      </c>
      <c r="I4" s="10"/>
    </row>
    <row r="5" spans="1:12" ht="35.15" customHeight="1" thickBot="1">
      <c r="A5" s="12"/>
      <c r="B5" s="7" t="s">
        <v>9</v>
      </c>
      <c r="C5" s="917"/>
      <c r="D5" s="917"/>
      <c r="E5" s="918" t="s">
        <v>10</v>
      </c>
      <c r="F5" s="919"/>
      <c r="G5" s="13"/>
      <c r="H5" s="14" t="s">
        <v>5</v>
      </c>
      <c r="I5" s="15"/>
    </row>
    <row r="6" spans="1:12" ht="38.25" customHeight="1" thickBot="1">
      <c r="A6" s="920" t="s">
        <v>11</v>
      </c>
      <c r="B6" s="921"/>
      <c r="C6" s="16" t="s">
        <v>12</v>
      </c>
      <c r="D6" s="16" t="s">
        <v>13</v>
      </c>
      <c r="E6" s="16" t="str">
        <f>CONCATENATE("Current Request
FY ",VLOOKUP(Tables!E40,Tables!Y8:Z32,2))</f>
        <v>Current Request
FY 2014-2015</v>
      </c>
      <c r="F6" s="16" t="str">
        <f>CONCATENATE("Year 2 Request     FY ",VLOOKUP(Tables!$E$40+1,Tables!$Y$8:$Z$32,2))</f>
        <v>Year 2 Request     FY 2015-2016</v>
      </c>
      <c r="G6" s="16" t="str">
        <f>CONCATENATE("Year 3 Request     FY ",VLOOKUP(Tables!$E$40+2,Tables!$Y$8:$Z$32,2))</f>
        <v>Year 3 Request     FY 2016-2017</v>
      </c>
      <c r="H6" s="16" t="str">
        <f>CONCATENATE("Year 4 Request     FY ",VLOOKUP(Tables!$E$40+3,Tables!$Y$8:$Z$32,2))</f>
        <v>Year 4 Request     FY 2017-2018</v>
      </c>
      <c r="I6" s="16" t="str">
        <f>CONCATENATE("Year 5 Request     FY ",VLOOKUP(Tables!$E$40+4,Tables!$Y$8:$Z$32,2))</f>
        <v>Year 5 Request     FY 2018-2019</v>
      </c>
      <c r="L6" s="513" t="s">
        <v>783</v>
      </c>
    </row>
    <row r="7" spans="1:12" ht="20.25" customHeight="1" thickBot="1">
      <c r="A7" s="17" t="s">
        <v>14</v>
      </c>
      <c r="B7" s="18" t="s">
        <v>15</v>
      </c>
      <c r="C7" s="19"/>
      <c r="D7" s="19"/>
      <c r="E7" s="20"/>
      <c r="F7" s="19"/>
      <c r="G7" s="19"/>
      <c r="H7" s="19"/>
      <c r="I7" s="21"/>
    </row>
    <row r="8" spans="1:12" ht="16" thickBot="1">
      <c r="A8" s="22" t="s">
        <v>16</v>
      </c>
      <c r="B8" s="23" t="s">
        <v>17</v>
      </c>
      <c r="C8" s="24">
        <f>SUM(D8:I8)</f>
        <v>0</v>
      </c>
      <c r="D8" s="25">
        <v>0</v>
      </c>
      <c r="E8" s="26">
        <v>0</v>
      </c>
      <c r="F8" s="25">
        <v>0</v>
      </c>
      <c r="G8" s="25">
        <v>0</v>
      </c>
      <c r="H8" s="25">
        <v>0</v>
      </c>
      <c r="I8" s="27">
        <f>L8-SUM(D8:H8)</f>
        <v>0</v>
      </c>
      <c r="L8" s="514">
        <f>Detail!C12</f>
        <v>0</v>
      </c>
    </row>
    <row r="9" spans="1:12" ht="21" customHeight="1" thickTop="1" thickBot="1">
      <c r="A9" s="17" t="s">
        <v>18</v>
      </c>
      <c r="B9" s="28" t="s">
        <v>19</v>
      </c>
      <c r="C9" s="29"/>
      <c r="D9" s="29"/>
      <c r="E9" s="30"/>
      <c r="F9" s="29"/>
      <c r="G9" s="29"/>
      <c r="H9" s="29"/>
      <c r="I9" s="31"/>
    </row>
    <row r="10" spans="1:12">
      <c r="A10" s="32" t="s">
        <v>16</v>
      </c>
      <c r="B10" s="33" t="s">
        <v>20</v>
      </c>
      <c r="C10" s="34">
        <f t="shared" ref="C10:C19" si="0">SUM(D10:I10)</f>
        <v>0</v>
      </c>
      <c r="D10" s="35">
        <v>0</v>
      </c>
      <c r="E10" s="36">
        <v>0</v>
      </c>
      <c r="F10" s="35">
        <v>0</v>
      </c>
      <c r="G10" s="35">
        <v>0</v>
      </c>
      <c r="H10" s="35">
        <v>0</v>
      </c>
      <c r="I10" s="37">
        <f>L10-SUM(D10:H10)</f>
        <v>0</v>
      </c>
      <c r="L10" s="513">
        <f>Detail!C20</f>
        <v>0</v>
      </c>
    </row>
    <row r="11" spans="1:12" ht="31">
      <c r="A11" s="38" t="s">
        <v>21</v>
      </c>
      <c r="B11" s="39" t="s">
        <v>22</v>
      </c>
      <c r="C11" s="40">
        <f>SUM(D11:I11)</f>
        <v>0</v>
      </c>
      <c r="D11" s="41">
        <v>0</v>
      </c>
      <c r="E11" s="42">
        <v>0</v>
      </c>
      <c r="F11" s="41">
        <v>0</v>
      </c>
      <c r="G11" s="41">
        <v>0</v>
      </c>
      <c r="H11" s="41">
        <v>0</v>
      </c>
      <c r="I11" s="43">
        <f t="shared" ref="I11:I15" si="1">L11-SUM(D11:H11)</f>
        <v>0</v>
      </c>
      <c r="L11" s="513">
        <f>Detail!C54+Detail!C80</f>
        <v>0</v>
      </c>
    </row>
    <row r="12" spans="1:12" ht="31">
      <c r="A12" s="38" t="s">
        <v>23</v>
      </c>
      <c r="B12" s="39" t="s">
        <v>24</v>
      </c>
      <c r="C12" s="40">
        <f t="shared" si="0"/>
        <v>0</v>
      </c>
      <c r="D12" s="41">
        <v>0</v>
      </c>
      <c r="E12" s="42">
        <v>0</v>
      </c>
      <c r="F12" s="41">
        <v>0</v>
      </c>
      <c r="G12" s="41">
        <v>0</v>
      </c>
      <c r="H12" s="41">
        <v>0</v>
      </c>
      <c r="I12" s="43">
        <f t="shared" si="1"/>
        <v>0</v>
      </c>
      <c r="L12" s="513">
        <f>Detail!C43</f>
        <v>0</v>
      </c>
    </row>
    <row r="13" spans="1:12">
      <c r="A13" s="38" t="s">
        <v>25</v>
      </c>
      <c r="B13" s="39" t="s">
        <v>26</v>
      </c>
      <c r="C13" s="40">
        <f t="shared" si="0"/>
        <v>0</v>
      </c>
      <c r="D13" s="41">
        <v>0</v>
      </c>
      <c r="E13" s="42">
        <v>0</v>
      </c>
      <c r="F13" s="41">
        <v>0</v>
      </c>
      <c r="G13" s="41">
        <v>0</v>
      </c>
      <c r="H13" s="41">
        <v>0</v>
      </c>
      <c r="I13" s="43">
        <f t="shared" si="1"/>
        <v>0</v>
      </c>
      <c r="L13" s="513">
        <f>Detail!C69</f>
        <v>0</v>
      </c>
    </row>
    <row r="14" spans="1:12">
      <c r="A14" s="38" t="s">
        <v>27</v>
      </c>
      <c r="B14" s="39" t="s">
        <v>28</v>
      </c>
      <c r="C14" s="40">
        <f t="shared" si="0"/>
        <v>0</v>
      </c>
      <c r="D14" s="41">
        <v>0</v>
      </c>
      <c r="E14" s="42">
        <v>0</v>
      </c>
      <c r="F14" s="41">
        <v>0</v>
      </c>
      <c r="G14" s="41">
        <v>0</v>
      </c>
      <c r="H14" s="41">
        <v>0</v>
      </c>
      <c r="I14" s="43">
        <f t="shared" si="1"/>
        <v>0</v>
      </c>
      <c r="L14" s="513">
        <f>Detail!C65-Detail!C64</f>
        <v>0</v>
      </c>
    </row>
    <row r="15" spans="1:12">
      <c r="A15" s="38" t="s">
        <v>29</v>
      </c>
      <c r="B15" s="44" t="s">
        <v>30</v>
      </c>
      <c r="C15" s="40">
        <f t="shared" si="0"/>
        <v>0</v>
      </c>
      <c r="D15" s="41">
        <v>0</v>
      </c>
      <c r="E15" s="45">
        <v>0</v>
      </c>
      <c r="F15" s="41">
        <v>0</v>
      </c>
      <c r="G15" s="41">
        <v>0</v>
      </c>
      <c r="H15" s="41">
        <v>0</v>
      </c>
      <c r="I15" s="43">
        <f t="shared" si="1"/>
        <v>0</v>
      </c>
      <c r="L15" s="513">
        <f>Detail!C84+Detail!C85+Detail!C86</f>
        <v>0</v>
      </c>
    </row>
    <row r="16" spans="1:12" ht="31">
      <c r="A16" s="38" t="s">
        <v>31</v>
      </c>
      <c r="B16" s="44" t="s">
        <v>32</v>
      </c>
      <c r="C16" s="40">
        <f t="shared" si="0"/>
        <v>0</v>
      </c>
      <c r="D16" s="41">
        <v>0</v>
      </c>
      <c r="E16" s="45">
        <v>0</v>
      </c>
      <c r="F16" s="41">
        <v>0</v>
      </c>
      <c r="G16" s="41">
        <v>0</v>
      </c>
      <c r="H16" s="41">
        <v>0</v>
      </c>
      <c r="I16" s="43">
        <v>0</v>
      </c>
    </row>
    <row r="17" spans="1:14">
      <c r="A17" s="38" t="s">
        <v>33</v>
      </c>
      <c r="B17" s="46" t="s">
        <v>34</v>
      </c>
      <c r="C17" s="47"/>
      <c r="D17" s="48">
        <v>0</v>
      </c>
      <c r="E17" s="49">
        <v>0</v>
      </c>
      <c r="F17" s="48">
        <v>0</v>
      </c>
      <c r="G17" s="48">
        <v>0</v>
      </c>
      <c r="H17" s="48">
        <v>0</v>
      </c>
      <c r="I17" s="50">
        <v>0</v>
      </c>
    </row>
    <row r="18" spans="1:14" ht="16" thickBot="1">
      <c r="A18" s="51" t="s">
        <v>35</v>
      </c>
      <c r="B18" s="52" t="s">
        <v>36</v>
      </c>
      <c r="C18" s="53">
        <f t="shared" si="0"/>
        <v>0</v>
      </c>
      <c r="D18" s="54">
        <v>0</v>
      </c>
      <c r="E18" s="55">
        <v>0</v>
      </c>
      <c r="F18" s="54">
        <v>0</v>
      </c>
      <c r="G18" s="54">
        <v>0</v>
      </c>
      <c r="H18" s="54">
        <v>0</v>
      </c>
      <c r="I18" s="56">
        <f>L18-SUM(D18:H18)</f>
        <v>0</v>
      </c>
      <c r="L18" s="513">
        <f>Detail!C91-'CC-C '!L15</f>
        <v>0</v>
      </c>
    </row>
    <row r="19" spans="1:14" ht="18" customHeight="1" thickTop="1" thickBot="1">
      <c r="A19" s="57" t="s">
        <v>37</v>
      </c>
      <c r="B19" s="58" t="s">
        <v>38</v>
      </c>
      <c r="C19" s="59">
        <f t="shared" si="0"/>
        <v>0</v>
      </c>
      <c r="D19" s="59">
        <f t="shared" ref="D19:I19" si="2">SUM(D10:D16,D18)</f>
        <v>0</v>
      </c>
      <c r="E19" s="59">
        <f t="shared" si="2"/>
        <v>0</v>
      </c>
      <c r="F19" s="59">
        <f t="shared" si="2"/>
        <v>0</v>
      </c>
      <c r="G19" s="59">
        <f t="shared" si="2"/>
        <v>0</v>
      </c>
      <c r="H19" s="59">
        <f t="shared" si="2"/>
        <v>0</v>
      </c>
      <c r="I19" s="60">
        <f t="shared" si="2"/>
        <v>0</v>
      </c>
      <c r="L19" s="514">
        <f>SUM(L10:L18)</f>
        <v>0</v>
      </c>
    </row>
    <row r="20" spans="1:14" ht="22.5" customHeight="1" thickBot="1">
      <c r="A20" s="17" t="s">
        <v>39</v>
      </c>
      <c r="B20" s="922" t="s">
        <v>40</v>
      </c>
      <c r="C20" s="923"/>
      <c r="D20" s="923"/>
      <c r="E20" s="61"/>
      <c r="F20" s="62"/>
      <c r="G20" s="62"/>
      <c r="H20" s="62"/>
      <c r="I20" s="63"/>
    </row>
    <row r="21" spans="1:14">
      <c r="A21" s="32" t="s">
        <v>16</v>
      </c>
      <c r="B21" s="39" t="s">
        <v>41</v>
      </c>
      <c r="C21" s="40">
        <f>SUM(D21:I21)</f>
        <v>0</v>
      </c>
      <c r="D21" s="41">
        <v>0</v>
      </c>
      <c r="E21" s="42">
        <v>0</v>
      </c>
      <c r="F21" s="41">
        <v>0</v>
      </c>
      <c r="G21" s="41">
        <v>0</v>
      </c>
      <c r="H21" s="41">
        <v>0</v>
      </c>
      <c r="I21" s="43">
        <f t="shared" ref="I21:I23" si="3">L21-SUM(D21:H21)</f>
        <v>0</v>
      </c>
    </row>
    <row r="22" spans="1:14">
      <c r="A22" s="32"/>
      <c r="B22" s="39" t="s">
        <v>42</v>
      </c>
      <c r="C22" s="40">
        <f>SUM(D22:I22)</f>
        <v>0</v>
      </c>
      <c r="D22" s="41">
        <v>0</v>
      </c>
      <c r="E22" s="42">
        <v>0</v>
      </c>
      <c r="F22" s="41">
        <v>0</v>
      </c>
      <c r="G22" s="41">
        <v>0</v>
      </c>
      <c r="H22" s="41">
        <v>0</v>
      </c>
      <c r="I22" s="43">
        <f t="shared" si="3"/>
        <v>0</v>
      </c>
      <c r="L22" s="513">
        <f>Detail!C156</f>
        <v>0</v>
      </c>
    </row>
    <row r="23" spans="1:14">
      <c r="A23" s="32"/>
      <c r="B23" s="39" t="s">
        <v>43</v>
      </c>
      <c r="C23" s="40">
        <f>SUM(D23:I23)</f>
        <v>0</v>
      </c>
      <c r="D23" s="41">
        <v>0</v>
      </c>
      <c r="E23" s="42">
        <v>0</v>
      </c>
      <c r="F23" s="41">
        <v>0</v>
      </c>
      <c r="G23" s="41">
        <v>0</v>
      </c>
      <c r="H23" s="41">
        <v>0</v>
      </c>
      <c r="I23" s="43">
        <f t="shared" si="3"/>
        <v>0</v>
      </c>
      <c r="L23" s="513">
        <f>Detail!C133+Detail!C126</f>
        <v>0</v>
      </c>
    </row>
    <row r="24" spans="1:14">
      <c r="A24" s="32" t="s">
        <v>21</v>
      </c>
      <c r="B24" s="39" t="s">
        <v>44</v>
      </c>
      <c r="C24" s="40"/>
      <c r="D24" s="41"/>
      <c r="E24" s="42"/>
      <c r="F24" s="41"/>
      <c r="G24" s="41"/>
      <c r="H24" s="41"/>
      <c r="I24" s="43"/>
    </row>
    <row r="25" spans="1:14" ht="16" thickBot="1">
      <c r="A25" s="64"/>
      <c r="B25" s="65" t="str">
        <f>CONCATENATE("(a) New (GSF): ",Assumptions!N33)</f>
        <v>(a) New (GSF): 0</v>
      </c>
      <c r="C25" s="40" t="e">
        <f>SUM(D25:I25)</f>
        <v>#DIV/0!</v>
      </c>
      <c r="D25" s="41">
        <v>0</v>
      </c>
      <c r="E25" s="42">
        <v>0</v>
      </c>
      <c r="F25" s="41">
        <v>0</v>
      </c>
      <c r="G25" s="41">
        <v>0</v>
      </c>
      <c r="H25" s="41">
        <v>0</v>
      </c>
      <c r="I25" s="43" t="e">
        <f t="shared" ref="I25" si="4">L25-SUM(D25:H25)</f>
        <v>#DIV/0!</v>
      </c>
      <c r="L25" s="515" t="e">
        <f>(Detail!C96+Detail!C97+Detail!C98)+Detail!C103*('Bldg. Construction'!J21/('Bldg. Construction'!J21+'Bldg. Construction'!J35+'Bldg. Construction'!J44))</f>
        <v>#DIV/0!</v>
      </c>
      <c r="N25" s="1" t="s">
        <v>784</v>
      </c>
    </row>
    <row r="26" spans="1:14" ht="16" thickBot="1">
      <c r="A26" s="64"/>
      <c r="B26" s="66" t="e">
        <f>CONCATENATE("New $ ", ROUND(C25/Assumptions!N33,0),"/GSF")</f>
        <v>#DIV/0!</v>
      </c>
      <c r="C26" s="67"/>
      <c r="D26" s="68"/>
      <c r="E26" s="69"/>
      <c r="F26" s="68"/>
      <c r="G26" s="68"/>
      <c r="H26" s="68"/>
      <c r="I26" s="70"/>
    </row>
    <row r="27" spans="1:14" ht="16" thickBot="1">
      <c r="A27" s="64"/>
      <c r="B27" s="65" t="str">
        <f>CONCATENATE("(b) Renovate GSF: ",Assumptions!P33)</f>
        <v>(b) Renovate GSF: 0</v>
      </c>
      <c r="C27" s="40" t="e">
        <f>SUM(D27:I27)</f>
        <v>#DIV/0!</v>
      </c>
      <c r="D27" s="41">
        <v>0</v>
      </c>
      <c r="E27" s="42">
        <v>0</v>
      </c>
      <c r="F27" s="41">
        <v>0</v>
      </c>
      <c r="G27" s="41">
        <v>0</v>
      </c>
      <c r="H27" s="41">
        <v>0</v>
      </c>
      <c r="I27" s="43" t="e">
        <f t="shared" ref="I27" si="5">L27-SUM(D27:H27)</f>
        <v>#DIV/0!</v>
      </c>
      <c r="L27" s="515" t="e">
        <f>Detail!C99+(Detail!C103*(('Bldg. Construction'!J35+'Bldg. Construction'!J44)/('Bldg. Construction'!J44+'Bldg. Construction'!J35+'Bldg. Construction'!J21)))</f>
        <v>#DIV/0!</v>
      </c>
    </row>
    <row r="28" spans="1:14" ht="16" thickBot="1">
      <c r="A28" s="64"/>
      <c r="B28" s="66" t="e">
        <f>CONCATENATE("Renovate $",ROUND(C27/Assumptions!P33,0),"/GSF")</f>
        <v>#DIV/0!</v>
      </c>
      <c r="C28" s="67"/>
      <c r="D28" s="68"/>
      <c r="E28" s="69"/>
      <c r="F28" s="68"/>
      <c r="G28" s="68"/>
      <c r="H28" s="68"/>
      <c r="I28" s="70"/>
    </row>
    <row r="29" spans="1:14">
      <c r="A29" s="631"/>
      <c r="B29" s="632" t="s">
        <v>919</v>
      </c>
      <c r="C29" s="40">
        <f>SUM(D29:I29)</f>
        <v>0</v>
      </c>
      <c r="D29" s="633">
        <v>0</v>
      </c>
      <c r="E29" s="634">
        <v>0</v>
      </c>
      <c r="F29" s="633">
        <v>0</v>
      </c>
      <c r="G29" s="633">
        <v>0</v>
      </c>
      <c r="H29" s="633">
        <v>0</v>
      </c>
      <c r="I29" s="43">
        <f t="shared" ref="I29" si="6">L29-SUM(D29:H29)</f>
        <v>0</v>
      </c>
      <c r="L29" s="513">
        <f>Detail!C100</f>
        <v>0</v>
      </c>
    </row>
    <row r="30" spans="1:14">
      <c r="A30" s="32" t="s">
        <v>23</v>
      </c>
      <c r="B30" s="71" t="s">
        <v>47</v>
      </c>
      <c r="C30" s="40">
        <f>SUM(D30:I30)</f>
        <v>0</v>
      </c>
      <c r="D30" s="41">
        <v>0</v>
      </c>
      <c r="E30" s="42">
        <v>0</v>
      </c>
      <c r="F30" s="41">
        <v>0</v>
      </c>
      <c r="G30" s="41">
        <v>0</v>
      </c>
      <c r="H30" s="41">
        <v>0</v>
      </c>
      <c r="I30" s="43">
        <f t="shared" ref="I30" si="7">L30-SUM(D30:H30)</f>
        <v>0</v>
      </c>
      <c r="L30" s="513">
        <f>Detail!C101+Detail!C102+Detail!C108</f>
        <v>0</v>
      </c>
    </row>
    <row r="31" spans="1:14" ht="31">
      <c r="A31" s="32" t="s">
        <v>25</v>
      </c>
      <c r="B31" s="72" t="s">
        <v>48</v>
      </c>
      <c r="C31" s="40">
        <f>SUM(D31:I31)</f>
        <v>0</v>
      </c>
      <c r="D31" s="40">
        <v>0</v>
      </c>
      <c r="E31" s="73">
        <v>0</v>
      </c>
      <c r="F31" s="40">
        <v>0</v>
      </c>
      <c r="G31" s="40">
        <v>0</v>
      </c>
      <c r="H31" s="40">
        <v>0</v>
      </c>
      <c r="I31" s="74">
        <f t="shared" ref="I31" si="8">L31-SUM(D31:H31)</f>
        <v>0</v>
      </c>
      <c r="L31" s="513">
        <f>Detail!C109+Detail!C64</f>
        <v>0</v>
      </c>
    </row>
    <row r="32" spans="1:14">
      <c r="A32" s="38" t="s">
        <v>49</v>
      </c>
      <c r="B32" s="44" t="s">
        <v>50</v>
      </c>
      <c r="C32" s="40">
        <f>SUM(D32:I32)</f>
        <v>0</v>
      </c>
      <c r="D32" s="41">
        <v>0</v>
      </c>
      <c r="E32" s="45">
        <v>0</v>
      </c>
      <c r="F32" s="41">
        <v>0</v>
      </c>
      <c r="G32" s="41">
        <v>0</v>
      </c>
      <c r="H32" s="41">
        <v>0</v>
      </c>
      <c r="I32" s="43">
        <v>0</v>
      </c>
    </row>
    <row r="33" spans="1:12" ht="16.5" customHeight="1" thickBot="1">
      <c r="A33" s="38" t="s">
        <v>51</v>
      </c>
      <c r="B33" s="75" t="s">
        <v>34</v>
      </c>
      <c r="C33" s="76"/>
      <c r="D33" s="77">
        <v>0</v>
      </c>
      <c r="E33" s="78">
        <v>0</v>
      </c>
      <c r="F33" s="77">
        <v>0</v>
      </c>
      <c r="G33" s="77">
        <v>0</v>
      </c>
      <c r="H33" s="77">
        <v>0</v>
      </c>
      <c r="I33" s="79">
        <v>0</v>
      </c>
    </row>
    <row r="34" spans="1:12" ht="16.5" thickTop="1" thickBot="1">
      <c r="A34" s="32" t="s">
        <v>29</v>
      </c>
      <c r="B34" s="80" t="s">
        <v>52</v>
      </c>
      <c r="C34" s="34" t="e">
        <f>SUM(D34:I34)</f>
        <v>#DIV/0!</v>
      </c>
      <c r="D34" s="35">
        <f t="shared" ref="D34:I34" si="9">SUM(D21:D23,D25,D27,D30,D31,D32)</f>
        <v>0</v>
      </c>
      <c r="E34" s="36">
        <f t="shared" si="9"/>
        <v>0</v>
      </c>
      <c r="F34" s="35">
        <f t="shared" si="9"/>
        <v>0</v>
      </c>
      <c r="G34" s="35">
        <f t="shared" si="9"/>
        <v>0</v>
      </c>
      <c r="H34" s="35">
        <f t="shared" si="9"/>
        <v>0</v>
      </c>
      <c r="I34" s="37" t="e">
        <f t="shared" si="9"/>
        <v>#DIV/0!</v>
      </c>
      <c r="L34" s="514" t="e">
        <f>SUM(L22:L33)</f>
        <v>#DIV/0!</v>
      </c>
    </row>
    <row r="35" spans="1:12" ht="26.25" customHeight="1" thickBot="1">
      <c r="A35" s="17" t="s">
        <v>53</v>
      </c>
      <c r="B35" s="922" t="s">
        <v>54</v>
      </c>
      <c r="C35" s="923"/>
      <c r="D35" s="923"/>
      <c r="E35" s="81"/>
      <c r="F35" s="82"/>
      <c r="G35" s="82"/>
      <c r="H35" s="82"/>
      <c r="I35" s="83"/>
    </row>
    <row r="36" spans="1:12">
      <c r="A36" s="38" t="s">
        <v>16</v>
      </c>
      <c r="B36" s="39" t="s">
        <v>55</v>
      </c>
      <c r="C36" s="40">
        <f t="shared" ref="C36:C41" si="10">SUM(D36:I36)</f>
        <v>0</v>
      </c>
      <c r="D36" s="35">
        <v>0</v>
      </c>
      <c r="E36" s="36">
        <v>0</v>
      </c>
      <c r="F36" s="84">
        <v>0</v>
      </c>
      <c r="G36" s="84">
        <v>0</v>
      </c>
      <c r="H36" s="84">
        <v>0</v>
      </c>
      <c r="I36" s="85">
        <f t="shared" ref="I36:I38" si="11">L36-SUM(D36:H36)</f>
        <v>0</v>
      </c>
      <c r="L36" s="513">
        <f>Detail!C183+Detail!C200</f>
        <v>0</v>
      </c>
    </row>
    <row r="37" spans="1:12">
      <c r="A37" s="38" t="s">
        <v>21</v>
      </c>
      <c r="B37" s="39" t="s">
        <v>56</v>
      </c>
      <c r="C37" s="40">
        <f t="shared" si="10"/>
        <v>0</v>
      </c>
      <c r="D37" s="41">
        <v>0</v>
      </c>
      <c r="E37" s="42">
        <v>0</v>
      </c>
      <c r="F37" s="84">
        <v>0</v>
      </c>
      <c r="G37" s="84">
        <v>0</v>
      </c>
      <c r="H37" s="84">
        <v>0</v>
      </c>
      <c r="I37" s="85">
        <f t="shared" si="11"/>
        <v>0</v>
      </c>
      <c r="L37" s="513">
        <f>Detail!C190</f>
        <v>0</v>
      </c>
    </row>
    <row r="38" spans="1:12">
      <c r="A38" s="38" t="s">
        <v>23</v>
      </c>
      <c r="B38" s="39" t="s">
        <v>57</v>
      </c>
      <c r="C38" s="40">
        <f t="shared" si="10"/>
        <v>0</v>
      </c>
      <c r="D38" s="41">
        <v>0</v>
      </c>
      <c r="E38" s="42">
        <v>0</v>
      </c>
      <c r="F38" s="41">
        <v>0</v>
      </c>
      <c r="G38" s="41">
        <v>0</v>
      </c>
      <c r="H38" s="41">
        <v>0</v>
      </c>
      <c r="I38" s="43">
        <f t="shared" si="11"/>
        <v>0</v>
      </c>
      <c r="L38" s="513">
        <f>Detail!C196</f>
        <v>0</v>
      </c>
    </row>
    <row r="39" spans="1:12" ht="31">
      <c r="A39" s="86" t="s">
        <v>58</v>
      </c>
      <c r="B39" s="87" t="s">
        <v>59</v>
      </c>
      <c r="C39" s="40">
        <f t="shared" si="10"/>
        <v>0</v>
      </c>
      <c r="D39" s="41">
        <v>0</v>
      </c>
      <c r="E39" s="42">
        <v>0</v>
      </c>
      <c r="F39" s="41">
        <v>0</v>
      </c>
      <c r="G39" s="41">
        <v>0</v>
      </c>
      <c r="H39" s="41">
        <v>0</v>
      </c>
      <c r="I39" s="43">
        <v>0</v>
      </c>
    </row>
    <row r="40" spans="1:12" ht="17.25" customHeight="1" thickBot="1">
      <c r="A40" s="51" t="s">
        <v>60</v>
      </c>
      <c r="B40" s="75" t="s">
        <v>34</v>
      </c>
      <c r="C40" s="76"/>
      <c r="D40" s="77">
        <v>0</v>
      </c>
      <c r="E40" s="78">
        <v>0</v>
      </c>
      <c r="F40" s="77">
        <v>0</v>
      </c>
      <c r="G40" s="77">
        <v>0</v>
      </c>
      <c r="H40" s="77">
        <v>0</v>
      </c>
      <c r="I40" s="79">
        <v>0</v>
      </c>
    </row>
    <row r="41" spans="1:12" ht="32" thickTop="1" thickBot="1">
      <c r="A41" s="32" t="s">
        <v>27</v>
      </c>
      <c r="B41" s="80" t="s">
        <v>61</v>
      </c>
      <c r="C41" s="34">
        <f t="shared" si="10"/>
        <v>0</v>
      </c>
      <c r="D41" s="35">
        <f t="shared" ref="D41:I41" si="12">SUM(D36:D39)</f>
        <v>0</v>
      </c>
      <c r="E41" s="36">
        <f t="shared" si="12"/>
        <v>0</v>
      </c>
      <c r="F41" s="35">
        <f t="shared" si="12"/>
        <v>0</v>
      </c>
      <c r="G41" s="35">
        <f t="shared" si="12"/>
        <v>0</v>
      </c>
      <c r="H41" s="35">
        <f t="shared" si="12"/>
        <v>0</v>
      </c>
      <c r="I41" s="37">
        <f t="shared" si="12"/>
        <v>0</v>
      </c>
      <c r="L41" s="514">
        <f>SUM(L36:L40)</f>
        <v>0</v>
      </c>
    </row>
    <row r="42" spans="1:12" ht="25.5" customHeight="1" thickBot="1">
      <c r="A42" s="17" t="s">
        <v>62</v>
      </c>
      <c r="B42" s="18" t="s">
        <v>63</v>
      </c>
      <c r="C42" s="82" t="s">
        <v>64</v>
      </c>
      <c r="D42" s="82"/>
      <c r="E42" s="81"/>
      <c r="F42" s="82"/>
      <c r="G42" s="82"/>
      <c r="H42" s="82"/>
      <c r="I42" s="83"/>
    </row>
    <row r="43" spans="1:12" ht="46.5">
      <c r="A43" s="38" t="s">
        <v>16</v>
      </c>
      <c r="B43" s="88" t="s">
        <v>65</v>
      </c>
      <c r="C43" s="40">
        <v>0</v>
      </c>
      <c r="D43" s="41">
        <v>0</v>
      </c>
      <c r="E43" s="42">
        <v>0</v>
      </c>
      <c r="F43" s="84">
        <v>0</v>
      </c>
      <c r="G43" s="84">
        <v>0</v>
      </c>
      <c r="H43" s="84">
        <v>0</v>
      </c>
      <c r="I43" s="85">
        <f t="shared" ref="I43" si="13">L43-SUM(D43:H43)</f>
        <v>0</v>
      </c>
      <c r="L43" s="513">
        <f>Detail!C204</f>
        <v>0</v>
      </c>
    </row>
    <row r="44" spans="1:12" ht="30.75" customHeight="1">
      <c r="A44" s="38" t="s">
        <v>21</v>
      </c>
      <c r="B44" s="88" t="s">
        <v>66</v>
      </c>
      <c r="C44" s="40">
        <f t="shared" ref="C44:C49" si="14">SUM(D44:I44)</f>
        <v>0</v>
      </c>
      <c r="D44" s="41">
        <v>0</v>
      </c>
      <c r="E44" s="42">
        <v>0</v>
      </c>
      <c r="F44" s="84">
        <v>0</v>
      </c>
      <c r="G44" s="84">
        <v>0</v>
      </c>
      <c r="H44" s="84">
        <v>0</v>
      </c>
      <c r="I44" s="85">
        <v>0</v>
      </c>
    </row>
    <row r="45" spans="1:12">
      <c r="A45" s="38" t="s">
        <v>23</v>
      </c>
      <c r="B45" s="88" t="s">
        <v>67</v>
      </c>
      <c r="C45" s="40">
        <f t="shared" si="14"/>
        <v>0</v>
      </c>
      <c r="D45" s="41">
        <v>0</v>
      </c>
      <c r="E45" s="42">
        <v>0</v>
      </c>
      <c r="F45" s="84">
        <v>0</v>
      </c>
      <c r="G45" s="84">
        <v>0</v>
      </c>
      <c r="H45" s="84">
        <v>0</v>
      </c>
      <c r="I45" s="85">
        <f t="shared" ref="I45:I46" si="15">L45-SUM(D45:H45)</f>
        <v>0</v>
      </c>
      <c r="L45" s="513">
        <f>Detail!C206+Detail!C207+Detail!C208</f>
        <v>0</v>
      </c>
    </row>
    <row r="46" spans="1:12">
      <c r="A46" s="38" t="s">
        <v>25</v>
      </c>
      <c r="B46" s="88" t="s">
        <v>68</v>
      </c>
      <c r="C46" s="40">
        <f t="shared" si="14"/>
        <v>0</v>
      </c>
      <c r="D46" s="41">
        <v>0</v>
      </c>
      <c r="E46" s="42">
        <v>0</v>
      </c>
      <c r="F46" s="84">
        <v>0</v>
      </c>
      <c r="G46" s="84">
        <v>0</v>
      </c>
      <c r="H46" s="84">
        <v>0</v>
      </c>
      <c r="I46" s="85">
        <f t="shared" si="15"/>
        <v>0</v>
      </c>
      <c r="L46" s="513">
        <f>Detail!C209</f>
        <v>0</v>
      </c>
    </row>
    <row r="47" spans="1:12">
      <c r="A47" s="38" t="s">
        <v>27</v>
      </c>
      <c r="B47" s="88" t="s">
        <v>68</v>
      </c>
      <c r="C47" s="40">
        <f t="shared" si="14"/>
        <v>0</v>
      </c>
      <c r="D47" s="41">
        <v>0</v>
      </c>
      <c r="E47" s="42">
        <v>0</v>
      </c>
      <c r="F47" s="84">
        <v>0</v>
      </c>
      <c r="G47" s="84">
        <v>0</v>
      </c>
      <c r="H47" s="84">
        <v>0</v>
      </c>
      <c r="I47" s="85">
        <v>0</v>
      </c>
    </row>
    <row r="48" spans="1:12">
      <c r="A48" s="38" t="s">
        <v>29</v>
      </c>
      <c r="B48" s="88" t="s">
        <v>68</v>
      </c>
      <c r="C48" s="40">
        <f t="shared" si="14"/>
        <v>0</v>
      </c>
      <c r="D48" s="41">
        <v>0</v>
      </c>
      <c r="E48" s="42">
        <v>0</v>
      </c>
      <c r="F48" s="84">
        <v>0</v>
      </c>
      <c r="G48" s="84">
        <v>0</v>
      </c>
      <c r="H48" s="84">
        <v>0</v>
      </c>
      <c r="I48" s="85">
        <v>0</v>
      </c>
    </row>
    <row r="49" spans="1:12" ht="16" thickBot="1">
      <c r="A49" s="89" t="s">
        <v>69</v>
      </c>
      <c r="B49" s="90" t="s">
        <v>68</v>
      </c>
      <c r="C49" s="53">
        <f t="shared" si="14"/>
        <v>0</v>
      </c>
      <c r="D49" s="54">
        <v>0</v>
      </c>
      <c r="E49" s="55">
        <v>0</v>
      </c>
      <c r="F49" s="54">
        <v>0</v>
      </c>
      <c r="G49" s="54">
        <v>0</v>
      </c>
      <c r="H49" s="54">
        <v>0</v>
      </c>
      <c r="I49" s="56">
        <v>0</v>
      </c>
    </row>
    <row r="50" spans="1:12" ht="16.5" thickTop="1" thickBot="1">
      <c r="A50" s="91" t="s">
        <v>35</v>
      </c>
      <c r="B50" s="92" t="s">
        <v>70</v>
      </c>
      <c r="C50" s="93">
        <f>SUM(D50:I50)</f>
        <v>0</v>
      </c>
      <c r="D50" s="94">
        <f t="shared" ref="D50:I50" si="16">SUM(D43:D49)</f>
        <v>0</v>
      </c>
      <c r="E50" s="95">
        <f t="shared" si="16"/>
        <v>0</v>
      </c>
      <c r="F50" s="94">
        <f t="shared" si="16"/>
        <v>0</v>
      </c>
      <c r="G50" s="94">
        <f t="shared" si="16"/>
        <v>0</v>
      </c>
      <c r="H50" s="94">
        <f t="shared" si="16"/>
        <v>0</v>
      </c>
      <c r="I50" s="96">
        <f t="shared" si="16"/>
        <v>0</v>
      </c>
      <c r="L50" s="514">
        <f>SUM(L43:L49)</f>
        <v>0</v>
      </c>
    </row>
    <row r="51" spans="1:12" ht="16" thickBot="1">
      <c r="A51" s="17" t="s">
        <v>71</v>
      </c>
      <c r="B51" s="97" t="s">
        <v>12</v>
      </c>
      <c r="C51" s="98" t="e">
        <f>SUM(D51:I51)</f>
        <v>#DIV/0!</v>
      </c>
      <c r="D51" s="98">
        <f t="shared" ref="D51:I51" si="17">SUM(D50,D41,D34,D19,D8)</f>
        <v>0</v>
      </c>
      <c r="E51" s="99">
        <f t="shared" si="17"/>
        <v>0</v>
      </c>
      <c r="F51" s="98">
        <f t="shared" si="17"/>
        <v>0</v>
      </c>
      <c r="G51" s="98">
        <f t="shared" si="17"/>
        <v>0</v>
      </c>
      <c r="H51" s="98">
        <f t="shared" si="17"/>
        <v>0</v>
      </c>
      <c r="I51" s="100" t="e">
        <f t="shared" si="17"/>
        <v>#DIV/0!</v>
      </c>
    </row>
    <row r="52" spans="1:12" ht="23.25" customHeight="1" thickBot="1">
      <c r="A52" s="17" t="s">
        <v>72</v>
      </c>
      <c r="B52" s="18" t="s">
        <v>73</v>
      </c>
      <c r="C52" s="62"/>
      <c r="D52" s="62"/>
      <c r="E52" s="61"/>
      <c r="F52" s="62"/>
      <c r="G52" s="62"/>
      <c r="H52" s="62"/>
      <c r="I52" s="63"/>
    </row>
    <row r="53" spans="1:12">
      <c r="A53" s="38" t="s">
        <v>16</v>
      </c>
      <c r="B53" s="101" t="s">
        <v>74</v>
      </c>
      <c r="C53" s="40">
        <f>SUM(D53:I53)</f>
        <v>0</v>
      </c>
      <c r="D53" s="41">
        <v>0</v>
      </c>
      <c r="E53" s="42">
        <v>0</v>
      </c>
      <c r="F53" s="84">
        <v>0</v>
      </c>
      <c r="G53" s="84">
        <v>0</v>
      </c>
      <c r="H53" s="84">
        <v>0</v>
      </c>
      <c r="I53" s="85">
        <f t="shared" ref="I53:I54" si="18">L53-SUM(D53:H53)</f>
        <v>0</v>
      </c>
      <c r="L53" s="513">
        <f>Detail!C216</f>
        <v>0</v>
      </c>
    </row>
    <row r="54" spans="1:12" ht="16" thickBot="1">
      <c r="A54" s="51" t="s">
        <v>21</v>
      </c>
      <c r="B54" s="102" t="s">
        <v>75</v>
      </c>
      <c r="C54" s="53">
        <f>SUM(D54:I54)</f>
        <v>0</v>
      </c>
      <c r="D54" s="54">
        <v>0</v>
      </c>
      <c r="E54" s="55">
        <v>0</v>
      </c>
      <c r="F54" s="54">
        <v>0</v>
      </c>
      <c r="G54" s="54">
        <v>0</v>
      </c>
      <c r="H54" s="54">
        <v>0</v>
      </c>
      <c r="I54" s="56">
        <f t="shared" si="18"/>
        <v>0</v>
      </c>
      <c r="L54" s="513">
        <f>Detail!C217</f>
        <v>0</v>
      </c>
    </row>
    <row r="55" spans="1:12" ht="16.5" thickTop="1" thickBot="1">
      <c r="A55" s="86" t="s">
        <v>23</v>
      </c>
      <c r="B55" s="103" t="s">
        <v>76</v>
      </c>
      <c r="C55" s="104">
        <f>SUM(D55:I55)</f>
        <v>0</v>
      </c>
      <c r="D55" s="105">
        <f t="shared" ref="D55:I55" si="19">SUM(D53:D54)</f>
        <v>0</v>
      </c>
      <c r="E55" s="106">
        <f t="shared" si="19"/>
        <v>0</v>
      </c>
      <c r="F55" s="105">
        <f t="shared" si="19"/>
        <v>0</v>
      </c>
      <c r="G55" s="105">
        <f t="shared" si="19"/>
        <v>0</v>
      </c>
      <c r="H55" s="105">
        <f t="shared" si="19"/>
        <v>0</v>
      </c>
      <c r="I55" s="107">
        <f t="shared" si="19"/>
        <v>0</v>
      </c>
      <c r="L55" s="514">
        <f>SUM(L53:L54)</f>
        <v>0</v>
      </c>
    </row>
    <row r="56" spans="1:12" ht="20.25" customHeight="1" thickBot="1">
      <c r="A56" s="17" t="s">
        <v>77</v>
      </c>
      <c r="B56" s="97" t="s">
        <v>78</v>
      </c>
      <c r="C56" s="108" t="e">
        <f>SUM(D56:I56)</f>
        <v>#DIV/0!</v>
      </c>
      <c r="D56" s="108">
        <f t="shared" ref="D56:I56" si="20">SUM(D51+D55)</f>
        <v>0</v>
      </c>
      <c r="E56" s="108">
        <f t="shared" si="20"/>
        <v>0</v>
      </c>
      <c r="F56" s="108">
        <f t="shared" si="20"/>
        <v>0</v>
      </c>
      <c r="G56" s="108">
        <f t="shared" si="20"/>
        <v>0</v>
      </c>
      <c r="H56" s="108">
        <f t="shared" si="20"/>
        <v>0</v>
      </c>
      <c r="I56" s="109" t="e">
        <f t="shared" si="20"/>
        <v>#DIV/0!</v>
      </c>
    </row>
    <row r="57" spans="1:12" ht="21.75" customHeight="1" thickBot="1">
      <c r="A57" s="17" t="s">
        <v>79</v>
      </c>
      <c r="B57" s="18" t="s">
        <v>80</v>
      </c>
      <c r="C57" s="82"/>
      <c r="D57" s="82"/>
      <c r="E57" s="81"/>
      <c r="F57" s="82"/>
      <c r="G57" s="82"/>
      <c r="H57" s="82"/>
      <c r="I57" s="83"/>
      <c r="L57" s="516" t="e">
        <f>L55+L50+L41+L34+L19+L8</f>
        <v>#DIV/0!</v>
      </c>
    </row>
    <row r="58" spans="1:12">
      <c r="A58" s="64"/>
      <c r="B58" s="110" t="s">
        <v>81</v>
      </c>
      <c r="C58" s="40">
        <f>SUM(D58:I58)</f>
        <v>0</v>
      </c>
      <c r="D58" s="35">
        <v>0</v>
      </c>
      <c r="E58" s="36">
        <v>0</v>
      </c>
      <c r="F58" s="84">
        <v>0</v>
      </c>
      <c r="G58" s="84">
        <v>0</v>
      </c>
      <c r="H58" s="84">
        <v>0</v>
      </c>
      <c r="I58" s="85">
        <f t="shared" ref="I58:I61" si="21">L58-SUM(D58:H58)</f>
        <v>0</v>
      </c>
      <c r="L58" s="513">
        <f>SUM(Detail!E220)</f>
        <v>0</v>
      </c>
    </row>
    <row r="59" spans="1:12">
      <c r="A59" s="64"/>
      <c r="B59" s="111" t="s">
        <v>82</v>
      </c>
      <c r="C59" s="40">
        <f>SUM(D59:I59)</f>
        <v>0</v>
      </c>
      <c r="D59" s="41">
        <v>0</v>
      </c>
      <c r="E59" s="42">
        <v>0</v>
      </c>
      <c r="F59" s="84">
        <v>0</v>
      </c>
      <c r="G59" s="84">
        <v>0</v>
      </c>
      <c r="H59" s="84">
        <v>0</v>
      </c>
      <c r="I59" s="85">
        <f t="shared" si="21"/>
        <v>0</v>
      </c>
      <c r="L59" s="513">
        <f>Detail!F220</f>
        <v>0</v>
      </c>
    </row>
    <row r="60" spans="1:12">
      <c r="A60" s="64"/>
      <c r="B60" s="111" t="s">
        <v>83</v>
      </c>
      <c r="C60" s="40">
        <f>SUM(D60:I60)</f>
        <v>0</v>
      </c>
      <c r="D60" s="41">
        <v>0</v>
      </c>
      <c r="E60" s="42">
        <v>0</v>
      </c>
      <c r="F60" s="84">
        <v>0</v>
      </c>
      <c r="G60" s="84">
        <v>0</v>
      </c>
      <c r="H60" s="84">
        <v>0</v>
      </c>
      <c r="I60" s="85">
        <f t="shared" si="21"/>
        <v>0</v>
      </c>
      <c r="L60" s="513">
        <f>Detail!H220</f>
        <v>0</v>
      </c>
    </row>
    <row r="61" spans="1:12" ht="16" thickBot="1">
      <c r="A61" s="112"/>
      <c r="B61" s="113" t="s">
        <v>84</v>
      </c>
      <c r="C61" s="114">
        <f>SUM(D61:I61)</f>
        <v>0</v>
      </c>
      <c r="D61" s="115">
        <v>0</v>
      </c>
      <c r="E61" s="116">
        <v>0</v>
      </c>
      <c r="F61" s="115">
        <v>0</v>
      </c>
      <c r="G61" s="115">
        <v>0</v>
      </c>
      <c r="H61" s="115">
        <v>0</v>
      </c>
      <c r="I61" s="117">
        <f t="shared" si="21"/>
        <v>0</v>
      </c>
      <c r="L61" s="513">
        <f>Detail!G220</f>
        <v>0</v>
      </c>
    </row>
    <row r="62" spans="1:12">
      <c r="A62" s="118"/>
      <c r="B62" s="119" t="s">
        <v>85</v>
      </c>
      <c r="C62" s="120">
        <f t="shared" ref="C62:I62" si="22">SUM(C58:C61)</f>
        <v>0</v>
      </c>
      <c r="D62" s="120">
        <f t="shared" si="22"/>
        <v>0</v>
      </c>
      <c r="E62" s="120">
        <f t="shared" si="22"/>
        <v>0</v>
      </c>
      <c r="F62" s="120">
        <f t="shared" si="22"/>
        <v>0</v>
      </c>
      <c r="G62" s="120">
        <f t="shared" si="22"/>
        <v>0</v>
      </c>
      <c r="H62" s="120">
        <f t="shared" si="22"/>
        <v>0</v>
      </c>
      <c r="I62" s="120">
        <f t="shared" si="22"/>
        <v>0</v>
      </c>
      <c r="L62" s="516">
        <f>SUM(L58:L61)</f>
        <v>0</v>
      </c>
    </row>
    <row r="63" spans="1:12">
      <c r="A63" s="118"/>
      <c r="B63" s="119"/>
      <c r="C63" s="121"/>
      <c r="D63" s="122"/>
      <c r="E63" s="122"/>
      <c r="F63" s="122"/>
      <c r="G63" s="122"/>
      <c r="H63" s="122"/>
      <c r="I63" s="122"/>
    </row>
    <row r="64" spans="1:12">
      <c r="A64" s="118"/>
      <c r="B64" s="119"/>
      <c r="C64" s="121"/>
      <c r="D64" s="121"/>
      <c r="E64" s="121"/>
      <c r="F64" s="121"/>
      <c r="G64" s="121"/>
      <c r="H64" s="121"/>
      <c r="I64" s="121"/>
    </row>
    <row r="65" spans="1:9">
      <c r="A65" s="118"/>
      <c r="B65" s="119"/>
      <c r="C65" s="121"/>
      <c r="D65" s="121"/>
      <c r="E65" s="121"/>
      <c r="F65" s="121"/>
      <c r="G65" s="121"/>
      <c r="H65" s="121"/>
      <c r="I65" s="121"/>
    </row>
    <row r="66" spans="1:9">
      <c r="A66" s="118"/>
      <c r="B66" s="119"/>
      <c r="C66" s="121"/>
      <c r="D66" s="121"/>
      <c r="E66" s="121"/>
      <c r="F66" s="121"/>
      <c r="G66" s="121"/>
      <c r="H66" s="121"/>
      <c r="I66" s="121"/>
    </row>
    <row r="67" spans="1:9">
      <c r="A67" s="118"/>
      <c r="B67" s="119"/>
      <c r="C67" s="121"/>
      <c r="D67" s="121"/>
      <c r="E67" s="121"/>
      <c r="F67" s="121"/>
      <c r="G67" s="121"/>
      <c r="H67" s="121"/>
      <c r="I67" s="121"/>
    </row>
    <row r="68" spans="1:9">
      <c r="A68" s="118"/>
      <c r="B68" s="119"/>
      <c r="C68" s="121"/>
      <c r="D68" s="121"/>
      <c r="E68" s="121"/>
      <c r="F68" s="121"/>
      <c r="G68" s="121"/>
      <c r="H68" s="121"/>
      <c r="I68" s="121"/>
    </row>
    <row r="69" spans="1:9" hidden="1">
      <c r="A69" s="118"/>
      <c r="B69" s="119"/>
      <c r="C69" s="121"/>
      <c r="D69" s="121"/>
      <c r="E69" s="121"/>
      <c r="F69" s="121"/>
      <c r="G69" s="121"/>
      <c r="H69" s="121"/>
      <c r="I69" s="121"/>
    </row>
    <row r="70" spans="1:9" ht="26" hidden="1">
      <c r="A70" s="118"/>
      <c r="B70" s="123" t="s">
        <v>86</v>
      </c>
      <c r="C70" s="121"/>
      <c r="D70" s="121"/>
      <c r="E70" s="121"/>
      <c r="F70" s="121"/>
      <c r="G70" s="121"/>
      <c r="H70" s="121"/>
      <c r="I70" s="121"/>
    </row>
    <row r="71" spans="1:9" ht="26" hidden="1">
      <c r="A71" s="118"/>
      <c r="B71" s="124" t="s">
        <v>87</v>
      </c>
      <c r="C71" s="121"/>
      <c r="D71" s="121"/>
      <c r="E71" s="121"/>
      <c r="F71" s="121"/>
      <c r="G71" s="121"/>
      <c r="H71" s="121"/>
      <c r="I71" s="121"/>
    </row>
    <row r="72" spans="1:9" ht="26" hidden="1">
      <c r="A72" s="118"/>
      <c r="B72" s="124" t="s">
        <v>88</v>
      </c>
      <c r="C72" s="121"/>
      <c r="D72" s="121"/>
      <c r="E72" s="121"/>
      <c r="F72" s="121"/>
      <c r="G72" s="121"/>
      <c r="H72" s="121"/>
      <c r="I72" s="121"/>
    </row>
    <row r="73" spans="1:9" hidden="1">
      <c r="A73" s="118"/>
      <c r="B73" s="124" t="s">
        <v>89</v>
      </c>
      <c r="C73" s="121"/>
      <c r="D73" s="121"/>
      <c r="E73" s="121"/>
      <c r="F73" s="121"/>
      <c r="G73" s="121"/>
      <c r="H73" s="121"/>
      <c r="I73" s="121"/>
    </row>
    <row r="74" spans="1:9" hidden="1">
      <c r="A74" s="118"/>
      <c r="B74" s="124" t="s">
        <v>90</v>
      </c>
      <c r="C74" s="121"/>
      <c r="D74" s="121"/>
      <c r="E74" s="121"/>
      <c r="F74" s="121"/>
      <c r="G74" s="121"/>
      <c r="H74" s="121"/>
      <c r="I74" s="121"/>
    </row>
    <row r="75" spans="1:9" ht="26" hidden="1">
      <c r="A75" s="118"/>
      <c r="B75" s="124" t="s">
        <v>91</v>
      </c>
      <c r="C75" s="121"/>
      <c r="D75" s="121"/>
      <c r="E75" s="121"/>
      <c r="F75" s="121"/>
      <c r="G75" s="121"/>
      <c r="H75" s="121"/>
      <c r="I75" s="121"/>
    </row>
    <row r="76" spans="1:9" ht="26" hidden="1">
      <c r="A76" s="118"/>
      <c r="B76" s="124" t="s">
        <v>92</v>
      </c>
      <c r="C76" s="121"/>
      <c r="D76" s="121"/>
      <c r="E76" s="121"/>
      <c r="F76" s="121"/>
      <c r="G76" s="121"/>
      <c r="H76" s="121"/>
      <c r="I76" s="121"/>
    </row>
    <row r="77" spans="1:9" ht="26" hidden="1">
      <c r="A77" s="118"/>
      <c r="B77" s="124" t="s">
        <v>93</v>
      </c>
      <c r="C77" s="121"/>
      <c r="D77" s="121"/>
      <c r="E77" s="121"/>
      <c r="F77" s="121"/>
      <c r="G77" s="121"/>
      <c r="H77" s="121"/>
      <c r="I77" s="121"/>
    </row>
    <row r="78" spans="1:9" hidden="1">
      <c r="A78" s="118"/>
      <c r="B78" s="124" t="s">
        <v>94</v>
      </c>
      <c r="C78" s="121"/>
      <c r="D78" s="121"/>
      <c r="E78" s="121"/>
      <c r="F78" s="121"/>
      <c r="G78" s="121"/>
      <c r="H78" s="121"/>
      <c r="I78" s="121"/>
    </row>
    <row r="79" spans="1:9" ht="26" hidden="1">
      <c r="A79" s="118"/>
      <c r="B79" s="124" t="s">
        <v>95</v>
      </c>
      <c r="C79" s="121"/>
      <c r="D79" s="121"/>
      <c r="E79" s="121"/>
      <c r="F79" s="121"/>
      <c r="G79" s="121"/>
      <c r="H79" s="121"/>
      <c r="I79" s="121"/>
    </row>
    <row r="80" spans="1:9" ht="26" hidden="1">
      <c r="A80" s="118"/>
      <c r="B80" s="124" t="s">
        <v>96</v>
      </c>
      <c r="C80" s="121"/>
      <c r="D80" s="121"/>
      <c r="E80" s="121"/>
      <c r="F80" s="121"/>
      <c r="G80" s="121"/>
      <c r="H80" s="121"/>
      <c r="I80" s="121"/>
    </row>
    <row r="81" spans="1:9" hidden="1">
      <c r="A81" s="118"/>
      <c r="B81" s="124" t="s">
        <v>97</v>
      </c>
      <c r="C81" s="121"/>
      <c r="D81" s="121"/>
      <c r="E81" s="121"/>
      <c r="F81" s="121"/>
      <c r="G81" s="121"/>
      <c r="H81" s="121"/>
      <c r="I81" s="121"/>
    </row>
    <row r="82" spans="1:9" ht="26" hidden="1">
      <c r="A82" s="118"/>
      <c r="B82" s="124" t="s">
        <v>98</v>
      </c>
      <c r="C82" s="121"/>
      <c r="D82" s="121"/>
      <c r="E82" s="121"/>
      <c r="F82" s="121"/>
      <c r="G82" s="121"/>
      <c r="H82" s="121"/>
      <c r="I82" s="121"/>
    </row>
    <row r="83" spans="1:9" ht="26" hidden="1">
      <c r="A83" s="118"/>
      <c r="B83" s="124" t="s">
        <v>99</v>
      </c>
      <c r="C83" s="121"/>
      <c r="D83" s="121"/>
      <c r="E83" s="121"/>
      <c r="F83" s="121"/>
      <c r="G83" s="121"/>
      <c r="H83" s="121"/>
      <c r="I83" s="121"/>
    </row>
    <row r="84" spans="1:9" ht="26" hidden="1">
      <c r="A84" s="118"/>
      <c r="B84" s="124" t="s">
        <v>100</v>
      </c>
      <c r="C84" s="121"/>
      <c r="D84" s="121"/>
      <c r="E84" s="121"/>
      <c r="F84" s="121"/>
      <c r="G84" s="121"/>
      <c r="H84" s="121"/>
      <c r="I84" s="121"/>
    </row>
    <row r="85" spans="1:9" hidden="1">
      <c r="A85" s="118"/>
      <c r="B85" s="124" t="s">
        <v>101</v>
      </c>
      <c r="C85" s="121"/>
      <c r="D85" s="121"/>
      <c r="E85" s="121"/>
      <c r="F85" s="121"/>
      <c r="G85" s="121"/>
      <c r="H85" s="121"/>
      <c r="I85" s="121"/>
    </row>
    <row r="86" spans="1:9" hidden="1">
      <c r="A86" s="118"/>
      <c r="B86" s="124" t="s">
        <v>102</v>
      </c>
      <c r="C86" s="121"/>
      <c r="D86" s="121"/>
      <c r="E86" s="121"/>
      <c r="F86" s="121"/>
      <c r="G86" s="121"/>
      <c r="H86" s="121"/>
      <c r="I86" s="121"/>
    </row>
    <row r="87" spans="1:9" hidden="1">
      <c r="A87" s="118"/>
      <c r="B87" s="124" t="s">
        <v>103</v>
      </c>
      <c r="C87" s="121"/>
      <c r="D87" s="121"/>
      <c r="E87" s="121"/>
      <c r="F87" s="121"/>
      <c r="G87" s="121"/>
      <c r="H87" s="121"/>
      <c r="I87" s="121"/>
    </row>
    <row r="88" spans="1:9" hidden="1">
      <c r="A88" s="118"/>
      <c r="B88" s="124" t="s">
        <v>104</v>
      </c>
      <c r="C88" s="121"/>
      <c r="D88" s="121"/>
      <c r="E88" s="121"/>
      <c r="F88" s="121"/>
      <c r="G88" s="121"/>
      <c r="H88" s="121"/>
      <c r="I88" s="121"/>
    </row>
    <row r="89" spans="1:9" ht="26" hidden="1">
      <c r="A89" s="118"/>
      <c r="B89" s="124" t="s">
        <v>105</v>
      </c>
      <c r="C89" s="121"/>
      <c r="D89" s="121"/>
      <c r="E89" s="121"/>
      <c r="F89" s="121"/>
      <c r="G89" s="121"/>
      <c r="H89" s="121"/>
      <c r="I89" s="121"/>
    </row>
    <row r="90" spans="1:9" hidden="1">
      <c r="A90" s="118"/>
      <c r="B90" s="124" t="s">
        <v>106</v>
      </c>
      <c r="C90" s="121"/>
      <c r="D90" s="121"/>
      <c r="E90" s="121"/>
      <c r="F90" s="121"/>
      <c r="G90" s="121"/>
      <c r="H90" s="121"/>
      <c r="I90" s="121"/>
    </row>
    <row r="91" spans="1:9" hidden="1">
      <c r="A91" s="118"/>
      <c r="B91" s="124" t="s">
        <v>107</v>
      </c>
      <c r="C91" s="121"/>
      <c r="D91" s="121"/>
      <c r="E91" s="121"/>
      <c r="F91" s="121"/>
      <c r="G91" s="121"/>
      <c r="H91" s="121"/>
      <c r="I91" s="121"/>
    </row>
    <row r="92" spans="1:9" ht="26" hidden="1">
      <c r="A92" s="118"/>
      <c r="B92" s="124" t="s">
        <v>108</v>
      </c>
      <c r="C92" s="121"/>
      <c r="D92" s="121"/>
      <c r="E92" s="121"/>
      <c r="F92" s="121"/>
      <c r="G92" s="121"/>
      <c r="H92" s="121"/>
      <c r="I92" s="121"/>
    </row>
    <row r="93" spans="1:9" ht="26" hidden="1">
      <c r="A93" s="118"/>
      <c r="B93" s="124" t="s">
        <v>109</v>
      </c>
      <c r="C93" s="121"/>
      <c r="D93" s="121"/>
      <c r="E93" s="121"/>
      <c r="F93" s="121"/>
      <c r="G93" s="121"/>
      <c r="H93" s="121"/>
      <c r="I93" s="121"/>
    </row>
    <row r="94" spans="1:9" ht="26" hidden="1">
      <c r="A94" s="118"/>
      <c r="B94" s="124" t="s">
        <v>110</v>
      </c>
      <c r="C94" s="121"/>
      <c r="D94" s="121"/>
      <c r="E94" s="121"/>
      <c r="F94" s="121"/>
      <c r="G94" s="121"/>
      <c r="H94" s="121"/>
      <c r="I94" s="121"/>
    </row>
    <row r="95" spans="1:9" ht="26" hidden="1">
      <c r="A95" s="118"/>
      <c r="B95" s="124" t="s">
        <v>111</v>
      </c>
      <c r="C95" s="121"/>
      <c r="D95" s="121"/>
      <c r="E95" s="121"/>
      <c r="F95" s="121"/>
      <c r="G95" s="121"/>
      <c r="H95" s="121"/>
      <c r="I95" s="121"/>
    </row>
    <row r="96" spans="1:9" ht="26" hidden="1">
      <c r="A96" s="118"/>
      <c r="B96" s="124" t="s">
        <v>112</v>
      </c>
      <c r="C96" s="121"/>
      <c r="D96" s="121"/>
      <c r="E96" s="121"/>
      <c r="F96" s="121"/>
      <c r="G96" s="121"/>
      <c r="H96" s="121"/>
      <c r="I96" s="121"/>
    </row>
    <row r="97" spans="1:9" ht="26" hidden="1">
      <c r="A97" s="118"/>
      <c r="B97" s="124" t="s">
        <v>113</v>
      </c>
      <c r="C97" s="121"/>
      <c r="D97" s="121"/>
      <c r="E97" s="121"/>
      <c r="F97" s="121"/>
      <c r="G97" s="121"/>
      <c r="H97" s="121"/>
      <c r="I97" s="121"/>
    </row>
    <row r="98" spans="1:9" ht="26" hidden="1">
      <c r="A98" s="118"/>
      <c r="B98" s="124" t="s">
        <v>114</v>
      </c>
      <c r="C98" s="121"/>
      <c r="D98" s="121"/>
      <c r="E98" s="121"/>
      <c r="F98" s="121"/>
      <c r="G98" s="121"/>
      <c r="H98" s="121"/>
      <c r="I98" s="121"/>
    </row>
    <row r="99" spans="1:9" ht="26" hidden="1">
      <c r="A99" s="118"/>
      <c r="B99" s="124" t="s">
        <v>115</v>
      </c>
      <c r="C99" s="121"/>
      <c r="D99" s="121"/>
      <c r="E99" s="121"/>
      <c r="F99" s="121"/>
      <c r="G99" s="121"/>
      <c r="H99" s="121"/>
      <c r="I99" s="121"/>
    </row>
    <row r="100" spans="1:9" hidden="1">
      <c r="A100" s="118"/>
      <c r="B100" s="124" t="s">
        <v>116</v>
      </c>
      <c r="C100" s="121"/>
      <c r="D100" s="121"/>
      <c r="E100" s="121"/>
      <c r="F100" s="121"/>
      <c r="G100" s="121"/>
      <c r="H100" s="121"/>
      <c r="I100" s="121"/>
    </row>
    <row r="101" spans="1:9" hidden="1">
      <c r="A101" s="118"/>
      <c r="B101" s="124" t="s">
        <v>7</v>
      </c>
      <c r="C101" s="121"/>
      <c r="D101" s="121"/>
      <c r="E101" s="121"/>
      <c r="F101" s="121"/>
      <c r="G101" s="121"/>
      <c r="H101" s="121"/>
      <c r="I101" s="121"/>
    </row>
    <row r="102" spans="1:9" ht="26" hidden="1">
      <c r="A102" s="118"/>
      <c r="B102" s="124" t="s">
        <v>117</v>
      </c>
      <c r="C102" s="121"/>
      <c r="D102" s="121"/>
      <c r="E102" s="121"/>
      <c r="F102" s="121"/>
      <c r="G102" s="121"/>
      <c r="H102" s="121"/>
      <c r="I102" s="121"/>
    </row>
    <row r="103" spans="1:9" ht="26" hidden="1">
      <c r="A103" s="118"/>
      <c r="B103" s="124" t="s">
        <v>118</v>
      </c>
      <c r="C103" s="121"/>
      <c r="D103" s="121"/>
      <c r="E103" s="121"/>
      <c r="F103" s="121"/>
      <c r="G103" s="121"/>
      <c r="H103" s="121"/>
      <c r="I103" s="121"/>
    </row>
    <row r="104" spans="1:9" ht="26" hidden="1">
      <c r="A104" s="118"/>
      <c r="B104" s="124" t="s">
        <v>119</v>
      </c>
      <c r="C104" s="121"/>
      <c r="D104" s="121"/>
      <c r="E104" s="121"/>
      <c r="F104" s="121"/>
      <c r="G104" s="121"/>
      <c r="H104" s="121"/>
      <c r="I104" s="121"/>
    </row>
    <row r="105" spans="1:9" hidden="1">
      <c r="A105" s="118"/>
      <c r="B105" s="124" t="s">
        <v>120</v>
      </c>
      <c r="C105" s="121"/>
      <c r="D105" s="121"/>
      <c r="E105" s="121"/>
      <c r="F105" s="121"/>
      <c r="G105" s="121"/>
      <c r="H105" s="121"/>
      <c r="I105" s="121"/>
    </row>
    <row r="106" spans="1:9" hidden="1">
      <c r="A106" s="118"/>
      <c r="B106" s="124" t="s">
        <v>121</v>
      </c>
      <c r="C106" s="121"/>
      <c r="D106" s="121"/>
      <c r="E106" s="121"/>
      <c r="F106" s="121"/>
      <c r="G106" s="121"/>
      <c r="H106" s="121"/>
      <c r="I106" s="121"/>
    </row>
    <row r="107" spans="1:9" hidden="1">
      <c r="A107" s="118"/>
      <c r="B107" s="124" t="s">
        <v>122</v>
      </c>
      <c r="C107" s="121"/>
      <c r="D107" s="121"/>
      <c r="E107" s="121"/>
      <c r="F107" s="121"/>
      <c r="G107" s="121"/>
      <c r="H107" s="121"/>
      <c r="I107" s="121"/>
    </row>
    <row r="108" spans="1:9" hidden="1">
      <c r="A108" s="118"/>
      <c r="B108" s="124" t="s">
        <v>123</v>
      </c>
      <c r="C108" s="121"/>
      <c r="D108" s="121"/>
      <c r="E108" s="121"/>
      <c r="F108" s="121"/>
      <c r="G108" s="121"/>
      <c r="H108" s="121"/>
      <c r="I108" s="121"/>
    </row>
    <row r="109" spans="1:9" hidden="1">
      <c r="A109" s="118"/>
      <c r="B109" s="124" t="s">
        <v>124</v>
      </c>
      <c r="C109" s="121"/>
      <c r="D109" s="121"/>
      <c r="E109" s="121"/>
      <c r="F109" s="121"/>
      <c r="G109" s="121"/>
      <c r="H109" s="121"/>
      <c r="I109" s="121"/>
    </row>
    <row r="110" spans="1:9" hidden="1">
      <c r="A110" s="118"/>
      <c r="B110" s="124" t="s">
        <v>125</v>
      </c>
      <c r="C110" s="121"/>
      <c r="D110" s="121"/>
      <c r="E110" s="121"/>
      <c r="F110" s="121"/>
      <c r="G110" s="121"/>
      <c r="H110" s="121"/>
      <c r="I110" s="121"/>
    </row>
    <row r="111" spans="1:9" ht="26" hidden="1">
      <c r="A111" s="118"/>
      <c r="B111" s="124" t="s">
        <v>126</v>
      </c>
      <c r="C111" s="121"/>
      <c r="D111" s="121"/>
      <c r="E111" s="121"/>
      <c r="F111" s="121"/>
      <c r="G111" s="121"/>
      <c r="H111" s="121"/>
      <c r="I111" s="121"/>
    </row>
    <row r="112" spans="1:9" hidden="1">
      <c r="A112" s="118"/>
      <c r="B112" s="124" t="s">
        <v>127</v>
      </c>
      <c r="C112" s="121"/>
      <c r="D112" s="121"/>
      <c r="E112" s="121"/>
      <c r="F112" s="121"/>
      <c r="G112" s="121"/>
      <c r="H112" s="121"/>
      <c r="I112" s="121"/>
    </row>
    <row r="113" spans="1:9" hidden="1">
      <c r="A113" s="118"/>
      <c r="B113" s="124" t="s">
        <v>128</v>
      </c>
      <c r="C113" s="121"/>
      <c r="D113" s="121"/>
      <c r="E113" s="121"/>
      <c r="F113" s="121"/>
      <c r="G113" s="121"/>
      <c r="H113" s="121"/>
      <c r="I113" s="121"/>
    </row>
    <row r="114" spans="1:9" hidden="1">
      <c r="A114" s="118"/>
      <c r="B114" s="124" t="s">
        <v>129</v>
      </c>
      <c r="C114" s="121"/>
      <c r="D114" s="121"/>
      <c r="E114" s="121"/>
      <c r="F114" s="121"/>
      <c r="G114" s="121"/>
      <c r="H114" s="121"/>
      <c r="I114" s="121"/>
    </row>
    <row r="115" spans="1:9" ht="26" hidden="1">
      <c r="A115" s="118"/>
      <c r="B115" s="124" t="s">
        <v>130</v>
      </c>
      <c r="C115" s="121"/>
      <c r="D115" s="121"/>
      <c r="E115" s="121"/>
      <c r="F115" s="121"/>
      <c r="G115" s="121"/>
      <c r="H115" s="121"/>
      <c r="I115" s="121"/>
    </row>
    <row r="116" spans="1:9" ht="26" hidden="1">
      <c r="A116" s="118"/>
      <c r="B116" s="124" t="s">
        <v>131</v>
      </c>
      <c r="C116" s="121"/>
      <c r="D116" s="121"/>
      <c r="E116" s="121"/>
      <c r="F116" s="121"/>
      <c r="G116" s="121"/>
      <c r="H116" s="121"/>
      <c r="I116" s="121"/>
    </row>
    <row r="117" spans="1:9" ht="26" hidden="1">
      <c r="A117" s="118"/>
      <c r="B117" s="124" t="s">
        <v>132</v>
      </c>
      <c r="C117" s="121"/>
      <c r="D117" s="121"/>
      <c r="E117" s="121"/>
      <c r="F117" s="121"/>
      <c r="G117" s="121"/>
      <c r="H117" s="121"/>
      <c r="I117" s="121"/>
    </row>
    <row r="118" spans="1:9" hidden="1">
      <c r="A118" s="118"/>
      <c r="B118" s="124" t="s">
        <v>133</v>
      </c>
      <c r="C118" s="121"/>
      <c r="D118" s="121"/>
      <c r="E118" s="121"/>
      <c r="F118" s="121"/>
      <c r="G118" s="121"/>
      <c r="H118" s="121"/>
      <c r="I118" s="121"/>
    </row>
    <row r="119" spans="1:9" ht="26" hidden="1">
      <c r="A119" s="118"/>
      <c r="B119" s="124" t="s">
        <v>134</v>
      </c>
      <c r="C119" s="121"/>
      <c r="D119" s="121"/>
      <c r="E119" s="121"/>
      <c r="F119" s="121"/>
      <c r="G119" s="121"/>
      <c r="H119" s="121"/>
      <c r="I119" s="121"/>
    </row>
    <row r="120" spans="1:9" ht="26" hidden="1">
      <c r="A120" s="118"/>
      <c r="B120" s="124" t="s">
        <v>135</v>
      </c>
      <c r="C120" s="121"/>
      <c r="D120" s="121"/>
      <c r="E120" s="121"/>
      <c r="F120" s="121"/>
      <c r="G120" s="121"/>
      <c r="H120" s="121"/>
      <c r="I120" s="121"/>
    </row>
    <row r="121" spans="1:9" hidden="1">
      <c r="A121" s="118"/>
      <c r="B121" s="124" t="s">
        <v>136</v>
      </c>
      <c r="C121" s="121"/>
      <c r="D121" s="121"/>
      <c r="E121" s="121"/>
      <c r="F121" s="121"/>
      <c r="G121" s="121"/>
      <c r="H121" s="121"/>
      <c r="I121" s="121"/>
    </row>
    <row r="122" spans="1:9" ht="12.75" hidden="1" customHeight="1">
      <c r="A122" s="118"/>
      <c r="B122" s="124" t="s">
        <v>137</v>
      </c>
      <c r="C122" s="121"/>
      <c r="D122" s="121"/>
      <c r="E122" s="121"/>
      <c r="F122" s="121"/>
      <c r="G122" s="121"/>
      <c r="H122" s="121"/>
      <c r="I122" s="121"/>
    </row>
    <row r="123" spans="1:9" hidden="1">
      <c r="A123" s="118"/>
      <c r="B123" s="124" t="s">
        <v>138</v>
      </c>
      <c r="C123" s="121"/>
      <c r="D123" s="121"/>
      <c r="E123" s="121"/>
      <c r="F123" s="121"/>
      <c r="G123" s="121"/>
      <c r="H123" s="121"/>
      <c r="I123" s="121"/>
    </row>
    <row r="124" spans="1:9" hidden="1">
      <c r="A124" s="118"/>
      <c r="B124" s="124" t="s">
        <v>139</v>
      </c>
      <c r="C124" s="121"/>
      <c r="D124" s="121"/>
      <c r="E124" s="121"/>
      <c r="F124" s="121"/>
      <c r="G124" s="121"/>
      <c r="H124" s="121"/>
      <c r="I124" s="121"/>
    </row>
    <row r="125" spans="1:9" hidden="1">
      <c r="A125" s="1"/>
      <c r="C125" s="1"/>
      <c r="D125" s="1"/>
      <c r="E125" s="1"/>
      <c r="F125" s="1"/>
      <c r="G125" s="1"/>
      <c r="H125" s="1"/>
      <c r="I125" s="1"/>
    </row>
    <row r="126" spans="1:9">
      <c r="A126" s="1"/>
      <c r="C126" s="1"/>
      <c r="D126" s="1"/>
      <c r="E126" s="1"/>
      <c r="F126" s="1"/>
      <c r="G126" s="1"/>
      <c r="H126" s="1"/>
      <c r="I126" s="1"/>
    </row>
    <row r="127" spans="1:9">
      <c r="A127" s="1"/>
      <c r="C127" s="1"/>
      <c r="D127" s="1"/>
      <c r="E127" s="1"/>
      <c r="F127" s="1"/>
      <c r="G127" s="1"/>
      <c r="H127" s="1"/>
      <c r="I127" s="1"/>
    </row>
    <row r="128" spans="1:9">
      <c r="A128" s="1"/>
      <c r="C128" s="1"/>
      <c r="D128" s="1"/>
      <c r="E128" s="1"/>
      <c r="F128" s="1"/>
      <c r="G128" s="1"/>
      <c r="H128" s="1"/>
      <c r="I128" s="1"/>
    </row>
    <row r="129" spans="1:9">
      <c r="A129" s="1"/>
      <c r="C129" s="1"/>
      <c r="D129" s="1"/>
      <c r="E129" s="1"/>
      <c r="F129" s="1"/>
      <c r="G129" s="1"/>
      <c r="H129" s="1"/>
      <c r="I129" s="1"/>
    </row>
    <row r="130" spans="1:9">
      <c r="A130" s="1"/>
      <c r="C130" s="1"/>
      <c r="D130" s="1"/>
      <c r="E130" s="1"/>
      <c r="F130" s="1"/>
      <c r="G130" s="1"/>
      <c r="H130" s="1"/>
      <c r="I130" s="1"/>
    </row>
    <row r="131" spans="1:9">
      <c r="A131" s="1"/>
      <c r="C131" s="1"/>
      <c r="D131" s="1"/>
      <c r="E131" s="1"/>
      <c r="F131" s="1"/>
      <c r="G131" s="1"/>
      <c r="H131" s="1"/>
      <c r="I131" s="1"/>
    </row>
    <row r="132" spans="1:9">
      <c r="A132" s="1"/>
      <c r="C132" s="1"/>
      <c r="D132" s="1"/>
      <c r="E132" s="1"/>
      <c r="F132" s="1"/>
      <c r="G132" s="1"/>
      <c r="H132" s="1"/>
      <c r="I132" s="1"/>
    </row>
    <row r="133" spans="1:9">
      <c r="A133" s="1"/>
      <c r="C133" s="1"/>
      <c r="D133" s="1"/>
      <c r="E133" s="1"/>
      <c r="F133" s="1"/>
      <c r="G133" s="1"/>
      <c r="H133" s="1"/>
      <c r="I133" s="1"/>
    </row>
    <row r="134" spans="1:9">
      <c r="A134" s="1"/>
      <c r="C134" s="1"/>
      <c r="D134" s="1"/>
      <c r="E134" s="1"/>
      <c r="F134" s="1"/>
      <c r="G134" s="1"/>
      <c r="H134" s="1"/>
      <c r="I134" s="1"/>
    </row>
    <row r="135" spans="1:9">
      <c r="A135" s="1"/>
      <c r="C135" s="1"/>
      <c r="D135" s="1"/>
      <c r="E135" s="1"/>
      <c r="F135" s="1"/>
      <c r="G135" s="1"/>
      <c r="H135" s="1"/>
      <c r="I135" s="1"/>
    </row>
    <row r="136" spans="1:9">
      <c r="A136" s="1"/>
      <c r="C136" s="1"/>
      <c r="D136" s="1"/>
      <c r="E136" s="1"/>
      <c r="F136" s="1"/>
      <c r="G136" s="1"/>
      <c r="H136" s="1"/>
      <c r="I136" s="1"/>
    </row>
    <row r="137" spans="1:9">
      <c r="A137" s="1"/>
      <c r="C137" s="1"/>
      <c r="D137" s="1"/>
      <c r="E137" s="1"/>
      <c r="F137" s="1"/>
      <c r="G137" s="1"/>
      <c r="H137" s="1"/>
      <c r="I137" s="1"/>
    </row>
    <row r="138" spans="1:9">
      <c r="A138" s="1"/>
      <c r="C138" s="1"/>
      <c r="D138" s="1"/>
      <c r="E138" s="1"/>
      <c r="F138" s="1"/>
      <c r="G138" s="1"/>
      <c r="H138" s="1"/>
      <c r="I138" s="1"/>
    </row>
    <row r="139" spans="1:9">
      <c r="A139" s="1"/>
      <c r="C139" s="1"/>
      <c r="D139" s="1"/>
      <c r="E139" s="1"/>
      <c r="F139" s="1"/>
      <c r="G139" s="1"/>
      <c r="H139" s="1"/>
      <c r="I139" s="1"/>
    </row>
    <row r="140" spans="1:9">
      <c r="A140" s="1"/>
      <c r="C140" s="1"/>
      <c r="D140" s="1"/>
      <c r="E140" s="1"/>
      <c r="F140" s="1"/>
      <c r="G140" s="1"/>
      <c r="H140" s="1"/>
      <c r="I140" s="1"/>
    </row>
    <row r="141" spans="1:9">
      <c r="A141" s="1"/>
      <c r="C141" s="1"/>
      <c r="D141" s="1"/>
      <c r="E141" s="1"/>
      <c r="F141" s="1"/>
      <c r="G141" s="1"/>
      <c r="H141" s="1"/>
      <c r="I141" s="1"/>
    </row>
    <row r="142" spans="1:9">
      <c r="A142" s="1"/>
      <c r="C142" s="1"/>
      <c r="D142" s="1"/>
      <c r="E142" s="1"/>
      <c r="F142" s="1"/>
      <c r="G142" s="1"/>
      <c r="H142" s="1"/>
      <c r="I142" s="1"/>
    </row>
    <row r="143" spans="1:9">
      <c r="A143" s="1"/>
      <c r="C143" s="1"/>
      <c r="D143" s="1"/>
      <c r="E143" s="1"/>
      <c r="F143" s="1"/>
      <c r="G143" s="1"/>
      <c r="H143" s="1"/>
      <c r="I143" s="1"/>
    </row>
    <row r="144" spans="1:9">
      <c r="A144" s="1"/>
      <c r="C144" s="1"/>
      <c r="D144" s="1"/>
      <c r="E144" s="1"/>
      <c r="F144" s="1"/>
      <c r="G144" s="1"/>
      <c r="H144" s="1"/>
      <c r="I144" s="1"/>
    </row>
    <row r="145" spans="1:9">
      <c r="A145" s="1"/>
      <c r="C145" s="1"/>
      <c r="D145" s="1"/>
      <c r="E145" s="1"/>
      <c r="F145" s="1"/>
      <c r="G145" s="1"/>
      <c r="H145" s="1"/>
      <c r="I145" s="1"/>
    </row>
    <row r="146" spans="1:9">
      <c r="A146" s="1"/>
      <c r="C146" s="1"/>
      <c r="D146" s="1"/>
      <c r="E146" s="1"/>
      <c r="F146" s="1"/>
      <c r="G146" s="1"/>
      <c r="H146" s="1"/>
      <c r="I146" s="1"/>
    </row>
    <row r="147" spans="1:9">
      <c r="A147" s="1"/>
      <c r="C147" s="1"/>
      <c r="D147" s="1"/>
      <c r="E147" s="1"/>
      <c r="F147" s="1"/>
      <c r="G147" s="1"/>
      <c r="H147" s="1"/>
      <c r="I147" s="1"/>
    </row>
    <row r="148" spans="1:9">
      <c r="A148" s="1"/>
      <c r="C148" s="1"/>
      <c r="D148" s="1"/>
      <c r="E148" s="1"/>
      <c r="F148" s="1"/>
      <c r="G148" s="1"/>
      <c r="H148" s="1"/>
      <c r="I148" s="1"/>
    </row>
    <row r="149" spans="1:9">
      <c r="A149" s="1"/>
      <c r="C149" s="1"/>
      <c r="D149" s="1"/>
      <c r="E149" s="1"/>
      <c r="F149" s="1"/>
      <c r="G149" s="1"/>
      <c r="H149" s="1"/>
      <c r="I149" s="1"/>
    </row>
    <row r="150" spans="1:9">
      <c r="A150" s="1"/>
      <c r="C150" s="1"/>
      <c r="D150" s="1"/>
      <c r="E150" s="1"/>
      <c r="F150" s="1"/>
      <c r="G150" s="1"/>
      <c r="H150" s="1"/>
      <c r="I150" s="1"/>
    </row>
    <row r="151" spans="1:9">
      <c r="A151" s="1"/>
      <c r="C151" s="1"/>
      <c r="D151" s="1"/>
      <c r="E151" s="1"/>
      <c r="F151" s="1"/>
      <c r="G151" s="1"/>
      <c r="H151" s="1"/>
      <c r="I151" s="1"/>
    </row>
    <row r="152" spans="1:9">
      <c r="A152" s="1"/>
      <c r="C152" s="1"/>
      <c r="D152" s="1"/>
      <c r="E152" s="1"/>
      <c r="F152" s="1"/>
      <c r="G152" s="1"/>
      <c r="H152" s="1"/>
      <c r="I152" s="1"/>
    </row>
    <row r="153" spans="1:9">
      <c r="A153" s="1"/>
      <c r="C153" s="1"/>
      <c r="D153" s="1"/>
      <c r="E153" s="1"/>
      <c r="F153" s="1"/>
      <c r="G153" s="1"/>
      <c r="H153" s="1"/>
      <c r="I153" s="1"/>
    </row>
    <row r="154" spans="1:9">
      <c r="A154" s="1"/>
      <c r="C154" s="1"/>
      <c r="D154" s="1"/>
      <c r="E154" s="1"/>
      <c r="F154" s="1"/>
      <c r="G154" s="1"/>
      <c r="H154" s="1"/>
      <c r="I154" s="1"/>
    </row>
    <row r="155" spans="1:9">
      <c r="A155" s="1"/>
      <c r="C155" s="1"/>
      <c r="D155" s="1"/>
      <c r="E155" s="1"/>
      <c r="F155" s="1"/>
      <c r="G155" s="1"/>
      <c r="H155" s="1"/>
      <c r="I155" s="1"/>
    </row>
    <row r="156" spans="1:9">
      <c r="A156" s="1"/>
      <c r="C156" s="1"/>
      <c r="D156" s="1"/>
      <c r="E156" s="1"/>
      <c r="F156" s="1"/>
      <c r="G156" s="1"/>
      <c r="H156" s="1"/>
      <c r="I156" s="1"/>
    </row>
    <row r="157" spans="1:9">
      <c r="A157" s="1"/>
      <c r="C157" s="1"/>
      <c r="D157" s="1"/>
      <c r="E157" s="1"/>
      <c r="F157" s="1"/>
      <c r="G157" s="1"/>
      <c r="H157" s="1"/>
      <c r="I157" s="1"/>
    </row>
    <row r="158" spans="1:9">
      <c r="A158" s="1"/>
      <c r="C158" s="1"/>
      <c r="D158" s="1"/>
      <c r="E158" s="1"/>
      <c r="F158" s="1"/>
      <c r="G158" s="1"/>
      <c r="H158" s="1"/>
      <c r="I158" s="1"/>
    </row>
    <row r="159" spans="1:9">
      <c r="A159" s="1"/>
      <c r="C159" s="1"/>
      <c r="D159" s="1"/>
      <c r="E159" s="1"/>
      <c r="F159" s="1"/>
      <c r="G159" s="1"/>
      <c r="H159" s="1"/>
      <c r="I159" s="1"/>
    </row>
    <row r="160" spans="1:9">
      <c r="A160" s="1"/>
      <c r="C160" s="1"/>
      <c r="D160" s="1"/>
      <c r="E160" s="1"/>
      <c r="F160" s="1"/>
      <c r="G160" s="1"/>
      <c r="H160" s="1"/>
      <c r="I160" s="1"/>
    </row>
    <row r="161" spans="1:9">
      <c r="A161" s="1"/>
      <c r="C161" s="1"/>
      <c r="D161" s="1"/>
      <c r="E161" s="1"/>
      <c r="F161" s="1"/>
      <c r="G161" s="1"/>
      <c r="H161" s="1"/>
      <c r="I161" s="1"/>
    </row>
    <row r="162" spans="1:9">
      <c r="A162" s="1"/>
      <c r="C162" s="1"/>
      <c r="D162" s="1"/>
      <c r="E162" s="1"/>
      <c r="F162" s="1"/>
      <c r="G162" s="1"/>
      <c r="H162" s="1"/>
      <c r="I162" s="1"/>
    </row>
    <row r="163" spans="1:9">
      <c r="A163" s="1"/>
      <c r="C163" s="1"/>
      <c r="D163" s="1"/>
      <c r="E163" s="1"/>
      <c r="F163" s="1"/>
      <c r="G163" s="1"/>
      <c r="H163" s="1"/>
      <c r="I163" s="1"/>
    </row>
    <row r="164" spans="1:9">
      <c r="A164" s="1"/>
      <c r="C164" s="1"/>
      <c r="D164" s="1"/>
      <c r="E164" s="1"/>
      <c r="F164" s="1"/>
      <c r="G164" s="1"/>
      <c r="H164" s="1"/>
      <c r="I164" s="1"/>
    </row>
    <row r="165" spans="1:9">
      <c r="A165" s="1"/>
      <c r="C165" s="1"/>
      <c r="D165" s="1"/>
      <c r="E165" s="1"/>
      <c r="F165" s="1"/>
      <c r="G165" s="1"/>
      <c r="H165" s="1"/>
      <c r="I165" s="1"/>
    </row>
    <row r="166" spans="1:9">
      <c r="A166" s="1"/>
      <c r="C166" s="1"/>
      <c r="D166" s="1"/>
      <c r="E166" s="1"/>
      <c r="F166" s="1"/>
      <c r="G166" s="1"/>
      <c r="H166" s="1"/>
      <c r="I166" s="1"/>
    </row>
    <row r="167" spans="1:9">
      <c r="A167" s="1"/>
      <c r="C167" s="1"/>
      <c r="D167" s="1"/>
      <c r="E167" s="1"/>
      <c r="F167" s="1"/>
      <c r="G167" s="1"/>
      <c r="H167" s="1"/>
      <c r="I167" s="1"/>
    </row>
    <row r="168" spans="1:9">
      <c r="A168" s="1"/>
      <c r="C168" s="1"/>
      <c r="D168" s="1"/>
      <c r="E168" s="1"/>
      <c r="F168" s="1"/>
      <c r="G168" s="1"/>
      <c r="H168" s="1"/>
      <c r="I168" s="1"/>
    </row>
    <row r="169" spans="1:9">
      <c r="A169" s="1"/>
      <c r="C169" s="1"/>
      <c r="D169" s="1"/>
      <c r="E169" s="1"/>
      <c r="F169" s="1"/>
      <c r="G169" s="1"/>
      <c r="H169" s="1"/>
      <c r="I169" s="1"/>
    </row>
    <row r="170" spans="1:9">
      <c r="A170" s="1"/>
      <c r="C170" s="1"/>
      <c r="D170" s="1"/>
      <c r="E170" s="1"/>
      <c r="F170" s="1"/>
      <c r="G170" s="1"/>
      <c r="H170" s="1"/>
      <c r="I170" s="1"/>
    </row>
    <row r="171" spans="1:9">
      <c r="A171" s="1"/>
      <c r="C171" s="1"/>
      <c r="D171" s="1"/>
      <c r="E171" s="1"/>
      <c r="F171" s="1"/>
      <c r="G171" s="1"/>
      <c r="H171" s="1"/>
      <c r="I171" s="1"/>
    </row>
    <row r="172" spans="1:9">
      <c r="A172" s="1"/>
      <c r="C172" s="1"/>
      <c r="D172" s="1"/>
      <c r="E172" s="1"/>
      <c r="F172" s="1"/>
      <c r="G172" s="1"/>
      <c r="H172" s="1"/>
      <c r="I172" s="1"/>
    </row>
    <row r="173" spans="1:9">
      <c r="A173" s="1"/>
      <c r="C173" s="1"/>
      <c r="D173" s="1"/>
      <c r="E173" s="1"/>
      <c r="F173" s="1"/>
      <c r="G173" s="1"/>
      <c r="H173" s="1"/>
      <c r="I173" s="1"/>
    </row>
    <row r="174" spans="1:9">
      <c r="A174" s="1"/>
      <c r="C174" s="1"/>
      <c r="D174" s="1"/>
      <c r="E174" s="1"/>
      <c r="F174" s="1"/>
      <c r="G174" s="1"/>
      <c r="H174" s="1"/>
      <c r="I174" s="1"/>
    </row>
    <row r="175" spans="1:9">
      <c r="A175" s="1"/>
      <c r="C175" s="1"/>
      <c r="D175" s="1"/>
      <c r="E175" s="1"/>
      <c r="F175" s="1"/>
      <c r="G175" s="1"/>
      <c r="H175" s="1"/>
      <c r="I175" s="1"/>
    </row>
    <row r="176" spans="1:9">
      <c r="A176" s="1"/>
      <c r="C176" s="1"/>
      <c r="D176" s="1"/>
      <c r="E176" s="1"/>
      <c r="F176" s="1"/>
      <c r="G176" s="1"/>
      <c r="H176" s="1"/>
      <c r="I176" s="1"/>
    </row>
    <row r="177" spans="1:9">
      <c r="A177" s="1"/>
      <c r="C177" s="1"/>
      <c r="D177" s="1"/>
      <c r="E177" s="1"/>
      <c r="F177" s="1"/>
      <c r="G177" s="1"/>
      <c r="H177" s="1"/>
      <c r="I177" s="1"/>
    </row>
    <row r="178" spans="1:9">
      <c r="A178" s="1"/>
      <c r="C178" s="1"/>
      <c r="D178" s="1"/>
      <c r="E178" s="1"/>
      <c r="F178" s="1"/>
      <c r="G178" s="1"/>
      <c r="H178" s="1"/>
      <c r="I178" s="1"/>
    </row>
    <row r="179" spans="1:9">
      <c r="A179" s="1"/>
      <c r="C179" s="1"/>
      <c r="D179" s="1"/>
      <c r="E179" s="1"/>
      <c r="F179" s="1"/>
      <c r="G179" s="1"/>
      <c r="H179" s="1"/>
      <c r="I179" s="1"/>
    </row>
    <row r="180" spans="1:9">
      <c r="A180" s="1"/>
      <c r="C180" s="1"/>
      <c r="D180" s="1"/>
      <c r="E180" s="1"/>
      <c r="F180" s="1"/>
      <c r="G180" s="1"/>
      <c r="H180" s="1"/>
      <c r="I180" s="1"/>
    </row>
    <row r="181" spans="1:9">
      <c r="A181" s="1"/>
      <c r="C181" s="1"/>
      <c r="D181" s="1"/>
      <c r="E181" s="1"/>
      <c r="F181" s="1"/>
      <c r="G181" s="1"/>
      <c r="H181" s="1"/>
      <c r="I181" s="1"/>
    </row>
    <row r="182" spans="1:9">
      <c r="A182" s="1"/>
      <c r="C182" s="1"/>
      <c r="D182" s="1"/>
      <c r="E182" s="1"/>
      <c r="F182" s="1"/>
      <c r="G182" s="1"/>
      <c r="H182" s="1"/>
      <c r="I182" s="1"/>
    </row>
    <row r="183" spans="1:9">
      <c r="A183" s="1"/>
      <c r="C183" s="1"/>
      <c r="D183" s="1"/>
      <c r="E183" s="1"/>
      <c r="F183" s="1"/>
      <c r="G183" s="1"/>
      <c r="H183" s="1"/>
      <c r="I183" s="1"/>
    </row>
    <row r="184" spans="1:9">
      <c r="A184" s="1"/>
      <c r="C184" s="1"/>
      <c r="D184" s="1"/>
      <c r="E184" s="1"/>
      <c r="F184" s="1"/>
      <c r="G184" s="1"/>
      <c r="H184" s="1"/>
      <c r="I184" s="1"/>
    </row>
    <row r="185" spans="1:9">
      <c r="A185" s="1"/>
      <c r="C185" s="1"/>
      <c r="D185" s="1"/>
      <c r="E185" s="1"/>
      <c r="F185" s="1"/>
      <c r="G185" s="1"/>
      <c r="H185" s="1"/>
      <c r="I185" s="1"/>
    </row>
    <row r="186" spans="1:9">
      <c r="A186" s="1"/>
      <c r="C186" s="1"/>
      <c r="D186" s="1"/>
      <c r="E186" s="1"/>
      <c r="F186" s="1"/>
      <c r="G186" s="1"/>
      <c r="H186" s="1"/>
      <c r="I186" s="1"/>
    </row>
    <row r="187" spans="1:9">
      <c r="A187" s="1"/>
      <c r="C187" s="1"/>
      <c r="D187" s="1"/>
      <c r="E187" s="1"/>
      <c r="F187" s="1"/>
      <c r="G187" s="1"/>
      <c r="H187" s="1"/>
      <c r="I187" s="1"/>
    </row>
    <row r="188" spans="1:9">
      <c r="A188" s="1"/>
      <c r="C188" s="1"/>
      <c r="D188" s="1"/>
      <c r="E188" s="1"/>
      <c r="F188" s="1"/>
      <c r="G188" s="1"/>
      <c r="H188" s="1"/>
      <c r="I188" s="1"/>
    </row>
    <row r="189" spans="1:9">
      <c r="A189" s="1"/>
      <c r="C189" s="1"/>
      <c r="D189" s="1"/>
      <c r="E189" s="1"/>
      <c r="F189" s="1"/>
      <c r="G189" s="1"/>
      <c r="H189" s="1"/>
      <c r="I189" s="1"/>
    </row>
    <row r="190" spans="1:9">
      <c r="A190" s="1"/>
      <c r="C190" s="1"/>
      <c r="D190" s="1"/>
      <c r="E190" s="1"/>
      <c r="F190" s="1"/>
      <c r="G190" s="1"/>
      <c r="H190" s="1"/>
      <c r="I190" s="1"/>
    </row>
    <row r="191" spans="1:9">
      <c r="A191" s="1"/>
      <c r="C191" s="1"/>
      <c r="D191" s="1"/>
      <c r="E191" s="1"/>
      <c r="F191" s="1"/>
      <c r="G191" s="1"/>
      <c r="H191" s="1"/>
      <c r="I191" s="1"/>
    </row>
    <row r="192" spans="1:9">
      <c r="A192" s="1"/>
      <c r="C192" s="1"/>
      <c r="D192" s="1"/>
      <c r="E192" s="1"/>
      <c r="F192" s="1"/>
      <c r="G192" s="1"/>
      <c r="H192" s="1"/>
      <c r="I192" s="1"/>
    </row>
    <row r="193" spans="1:9">
      <c r="A193" s="1"/>
      <c r="C193" s="1"/>
      <c r="D193" s="1"/>
      <c r="E193" s="1"/>
      <c r="F193" s="1"/>
      <c r="G193" s="1"/>
      <c r="H193" s="1"/>
      <c r="I193" s="1"/>
    </row>
    <row r="194" spans="1:9">
      <c r="A194" s="1"/>
      <c r="C194" s="1"/>
      <c r="D194" s="1"/>
      <c r="E194" s="1"/>
      <c r="F194" s="1"/>
      <c r="G194" s="1"/>
      <c r="H194" s="1"/>
      <c r="I194" s="1"/>
    </row>
    <row r="195" spans="1:9">
      <c r="A195" s="1"/>
      <c r="C195" s="1"/>
      <c r="D195" s="1"/>
      <c r="E195" s="1"/>
      <c r="F195" s="1"/>
      <c r="G195" s="1"/>
      <c r="H195" s="1"/>
      <c r="I195" s="1"/>
    </row>
    <row r="196" spans="1:9">
      <c r="A196" s="1"/>
      <c r="C196" s="1"/>
      <c r="D196" s="1"/>
      <c r="E196" s="1"/>
      <c r="F196" s="1"/>
      <c r="G196" s="1"/>
      <c r="H196" s="1"/>
      <c r="I196" s="1"/>
    </row>
    <row r="197" spans="1:9">
      <c r="A197" s="1"/>
      <c r="C197" s="1"/>
      <c r="D197" s="1"/>
      <c r="E197" s="1"/>
      <c r="F197" s="1"/>
      <c r="G197" s="1"/>
      <c r="H197" s="1"/>
      <c r="I197" s="1"/>
    </row>
    <row r="198" spans="1:9">
      <c r="A198" s="1"/>
      <c r="C198" s="1"/>
      <c r="D198" s="1"/>
      <c r="E198" s="1"/>
      <c r="F198" s="1"/>
      <c r="G198" s="1"/>
      <c r="H198" s="1"/>
      <c r="I198" s="1"/>
    </row>
    <row r="199" spans="1:9">
      <c r="A199" s="1"/>
      <c r="C199" s="1"/>
      <c r="D199" s="1"/>
      <c r="E199" s="1"/>
      <c r="F199" s="1"/>
      <c r="G199" s="1"/>
      <c r="H199" s="1"/>
      <c r="I199" s="1"/>
    </row>
    <row r="200" spans="1:9">
      <c r="A200" s="1"/>
      <c r="C200" s="1"/>
      <c r="D200" s="1"/>
      <c r="E200" s="1"/>
      <c r="F200" s="1"/>
      <c r="G200" s="1"/>
      <c r="H200" s="1"/>
      <c r="I200" s="1"/>
    </row>
    <row r="201" spans="1:9">
      <c r="A201" s="1"/>
      <c r="C201" s="1"/>
      <c r="D201" s="1"/>
      <c r="E201" s="1"/>
      <c r="F201" s="1"/>
      <c r="G201" s="1"/>
      <c r="H201" s="1"/>
      <c r="I201" s="1"/>
    </row>
    <row r="202" spans="1:9">
      <c r="A202" s="1"/>
      <c r="C202" s="1"/>
      <c r="D202" s="1"/>
      <c r="E202" s="1"/>
      <c r="F202" s="1"/>
      <c r="G202" s="1"/>
      <c r="H202" s="1"/>
      <c r="I202" s="1"/>
    </row>
    <row r="203" spans="1:9">
      <c r="A203" s="1"/>
      <c r="C203" s="1"/>
      <c r="D203" s="1"/>
      <c r="E203" s="1"/>
      <c r="F203" s="1"/>
      <c r="G203" s="1"/>
      <c r="H203" s="1"/>
      <c r="I203" s="1"/>
    </row>
    <row r="204" spans="1:9">
      <c r="A204" s="1"/>
      <c r="C204" s="1"/>
      <c r="D204" s="1"/>
      <c r="E204" s="1"/>
      <c r="F204" s="1"/>
      <c r="G204" s="1"/>
      <c r="H204" s="1"/>
      <c r="I204" s="1"/>
    </row>
    <row r="205" spans="1:9">
      <c r="A205" s="1"/>
      <c r="C205" s="1"/>
      <c r="D205" s="1"/>
      <c r="E205" s="1"/>
      <c r="F205" s="1"/>
      <c r="G205" s="1"/>
      <c r="H205" s="1"/>
      <c r="I205" s="1"/>
    </row>
    <row r="206" spans="1:9">
      <c r="A206" s="1"/>
      <c r="C206" s="1"/>
      <c r="D206" s="1"/>
      <c r="E206" s="1"/>
      <c r="F206" s="1"/>
      <c r="G206" s="1"/>
      <c r="H206" s="1"/>
      <c r="I206" s="1"/>
    </row>
    <row r="207" spans="1:9">
      <c r="A207" s="1"/>
      <c r="C207" s="1"/>
      <c r="D207" s="1"/>
      <c r="E207" s="1"/>
      <c r="F207" s="1"/>
      <c r="G207" s="1"/>
      <c r="H207" s="1"/>
      <c r="I207" s="1"/>
    </row>
    <row r="208" spans="1:9">
      <c r="A208" s="1"/>
      <c r="C208" s="1"/>
      <c r="D208" s="1"/>
      <c r="E208" s="1"/>
      <c r="F208" s="1"/>
      <c r="G208" s="1"/>
      <c r="H208" s="1"/>
      <c r="I208" s="1"/>
    </row>
    <row r="209" spans="1:9">
      <c r="A209" s="1"/>
      <c r="C209" s="1"/>
      <c r="D209" s="1"/>
      <c r="E209" s="1"/>
      <c r="F209" s="1"/>
      <c r="G209" s="1"/>
      <c r="H209" s="1"/>
      <c r="I209" s="1"/>
    </row>
    <row r="210" spans="1:9">
      <c r="A210" s="1"/>
      <c r="C210" s="1"/>
      <c r="D210" s="1"/>
      <c r="E210" s="1"/>
      <c r="F210" s="1"/>
      <c r="G210" s="1"/>
      <c r="H210" s="1"/>
      <c r="I210" s="1"/>
    </row>
    <row r="211" spans="1:9">
      <c r="A211" s="1"/>
      <c r="C211" s="1"/>
      <c r="D211" s="1"/>
      <c r="E211" s="1"/>
      <c r="F211" s="1"/>
      <c r="G211" s="1"/>
      <c r="H211" s="1"/>
      <c r="I211" s="1"/>
    </row>
    <row r="212" spans="1:9">
      <c r="A212" s="1"/>
      <c r="C212" s="1"/>
      <c r="D212" s="1"/>
      <c r="E212" s="1"/>
      <c r="F212" s="1"/>
      <c r="G212" s="1"/>
      <c r="H212" s="1"/>
      <c r="I212" s="1"/>
    </row>
    <row r="213" spans="1:9">
      <c r="A213" s="1"/>
      <c r="C213" s="1"/>
      <c r="D213" s="1"/>
      <c r="E213" s="1"/>
      <c r="F213" s="1"/>
      <c r="G213" s="1"/>
      <c r="H213" s="1"/>
      <c r="I213" s="1"/>
    </row>
    <row r="214" spans="1:9">
      <c r="A214" s="1"/>
      <c r="C214" s="1"/>
      <c r="D214" s="1"/>
      <c r="E214" s="1"/>
      <c r="F214" s="1"/>
      <c r="G214" s="1"/>
      <c r="H214" s="1"/>
      <c r="I214" s="1"/>
    </row>
    <row r="215" spans="1:9">
      <c r="A215" s="1"/>
      <c r="C215" s="1"/>
      <c r="D215" s="1"/>
      <c r="E215" s="1"/>
      <c r="F215" s="1"/>
      <c r="G215" s="1"/>
      <c r="H215" s="1"/>
      <c r="I215" s="1"/>
    </row>
    <row r="216" spans="1:9">
      <c r="A216" s="1"/>
      <c r="C216" s="1"/>
      <c r="D216" s="1"/>
      <c r="E216" s="1"/>
      <c r="F216" s="1"/>
      <c r="G216" s="1"/>
      <c r="H216" s="1"/>
      <c r="I216" s="1"/>
    </row>
    <row r="217" spans="1:9">
      <c r="A217" s="1"/>
      <c r="C217" s="1"/>
      <c r="D217" s="1"/>
      <c r="E217" s="1"/>
      <c r="F217" s="1"/>
      <c r="G217" s="1"/>
      <c r="H217" s="1"/>
      <c r="I217" s="1"/>
    </row>
    <row r="218" spans="1:9">
      <c r="A218" s="1"/>
      <c r="C218" s="1"/>
      <c r="D218" s="1"/>
      <c r="E218" s="1"/>
      <c r="F218" s="1"/>
      <c r="G218" s="1"/>
      <c r="H218" s="1"/>
      <c r="I218" s="1"/>
    </row>
    <row r="219" spans="1:9">
      <c r="A219" s="1"/>
      <c r="C219" s="1"/>
      <c r="D219" s="1"/>
      <c r="E219" s="1"/>
      <c r="F219" s="1"/>
      <c r="G219" s="1"/>
      <c r="H219" s="1"/>
      <c r="I219" s="1"/>
    </row>
    <row r="220" spans="1:9">
      <c r="A220" s="1"/>
      <c r="C220" s="1"/>
      <c r="D220" s="1"/>
      <c r="E220" s="1"/>
      <c r="F220" s="1"/>
      <c r="G220" s="1"/>
      <c r="H220" s="1"/>
      <c r="I220" s="1"/>
    </row>
    <row r="221" spans="1:9">
      <c r="A221" s="1"/>
      <c r="C221" s="1"/>
      <c r="D221" s="1"/>
      <c r="E221" s="1"/>
      <c r="F221" s="1"/>
      <c r="G221" s="1"/>
      <c r="H221" s="1"/>
      <c r="I221" s="1"/>
    </row>
    <row r="222" spans="1:9">
      <c r="A222" s="1"/>
      <c r="C222" s="1"/>
      <c r="D222" s="1"/>
      <c r="E222" s="1"/>
      <c r="F222" s="1"/>
      <c r="G222" s="1"/>
      <c r="H222" s="1"/>
      <c r="I222" s="1"/>
    </row>
    <row r="223" spans="1:9">
      <c r="A223" s="1"/>
      <c r="C223" s="1"/>
      <c r="D223" s="1"/>
      <c r="E223" s="1"/>
      <c r="F223" s="1"/>
      <c r="G223" s="1"/>
      <c r="H223" s="1"/>
      <c r="I223" s="1"/>
    </row>
    <row r="224" spans="1:9">
      <c r="A224" s="1"/>
      <c r="C224" s="1"/>
      <c r="D224" s="1"/>
      <c r="E224" s="1"/>
      <c r="F224" s="1"/>
      <c r="G224" s="1"/>
      <c r="H224" s="1"/>
      <c r="I224" s="1"/>
    </row>
    <row r="225" spans="1:9">
      <c r="A225" s="1"/>
      <c r="C225" s="1"/>
      <c r="D225" s="1"/>
      <c r="E225" s="1"/>
      <c r="F225" s="1"/>
      <c r="G225" s="1"/>
      <c r="H225" s="1"/>
      <c r="I225" s="1"/>
    </row>
    <row r="226" spans="1:9">
      <c r="A226" s="1"/>
      <c r="C226" s="1"/>
      <c r="D226" s="1"/>
      <c r="E226" s="1"/>
      <c r="F226" s="1"/>
      <c r="G226" s="1"/>
      <c r="H226" s="1"/>
      <c r="I226" s="1"/>
    </row>
    <row r="227" spans="1:9">
      <c r="A227" s="1"/>
      <c r="C227" s="1"/>
      <c r="D227" s="1"/>
      <c r="E227" s="1"/>
      <c r="F227" s="1"/>
      <c r="G227" s="1"/>
      <c r="H227" s="1"/>
      <c r="I227" s="1"/>
    </row>
    <row r="228" spans="1:9">
      <c r="A228" s="1"/>
      <c r="C228" s="1"/>
      <c r="D228" s="1"/>
      <c r="E228" s="1"/>
      <c r="F228" s="1"/>
      <c r="G228" s="1"/>
      <c r="H228" s="1"/>
      <c r="I228" s="1"/>
    </row>
    <row r="229" spans="1:9">
      <c r="A229" s="1"/>
      <c r="C229" s="1"/>
      <c r="D229" s="1"/>
      <c r="E229" s="1"/>
      <c r="F229" s="1"/>
      <c r="G229" s="1"/>
      <c r="H229" s="1"/>
      <c r="I229" s="1"/>
    </row>
    <row r="230" spans="1:9">
      <c r="A230" s="1"/>
      <c r="C230" s="1"/>
      <c r="D230" s="1"/>
      <c r="E230" s="1"/>
      <c r="F230" s="1"/>
      <c r="G230" s="1"/>
      <c r="H230" s="1"/>
      <c r="I230" s="1"/>
    </row>
    <row r="231" spans="1:9">
      <c r="A231" s="1"/>
      <c r="C231" s="1"/>
      <c r="D231" s="1"/>
      <c r="E231" s="1"/>
      <c r="F231" s="1"/>
      <c r="G231" s="1"/>
      <c r="H231" s="1"/>
      <c r="I231" s="1"/>
    </row>
    <row r="232" spans="1:9">
      <c r="A232" s="1"/>
      <c r="C232" s="1"/>
      <c r="D232" s="1"/>
      <c r="E232" s="1"/>
      <c r="F232" s="1"/>
      <c r="G232" s="1"/>
      <c r="H232" s="1"/>
      <c r="I232" s="1"/>
    </row>
    <row r="233" spans="1:9">
      <c r="A233" s="1"/>
      <c r="C233" s="1"/>
      <c r="D233" s="1"/>
      <c r="E233" s="1"/>
      <c r="F233" s="1"/>
      <c r="G233" s="1"/>
      <c r="H233" s="1"/>
      <c r="I233" s="1"/>
    </row>
    <row r="234" spans="1:9">
      <c r="A234" s="1"/>
      <c r="C234" s="1"/>
      <c r="D234" s="1"/>
      <c r="E234" s="1"/>
      <c r="F234" s="1"/>
      <c r="G234" s="1"/>
      <c r="H234" s="1"/>
      <c r="I234" s="1"/>
    </row>
    <row r="235" spans="1:9">
      <c r="A235" s="1"/>
      <c r="C235" s="1"/>
      <c r="D235" s="1"/>
      <c r="E235" s="1"/>
      <c r="F235" s="1"/>
      <c r="G235" s="1"/>
      <c r="H235" s="1"/>
      <c r="I235" s="1"/>
    </row>
    <row r="236" spans="1:9">
      <c r="A236" s="1"/>
      <c r="C236" s="1"/>
      <c r="D236" s="1"/>
      <c r="E236" s="1"/>
      <c r="F236" s="1"/>
      <c r="G236" s="1"/>
      <c r="H236" s="1"/>
      <c r="I236" s="1"/>
    </row>
    <row r="237" spans="1:9">
      <c r="A237" s="1"/>
      <c r="C237" s="1"/>
      <c r="D237" s="1"/>
      <c r="E237" s="1"/>
      <c r="F237" s="1"/>
      <c r="G237" s="1"/>
      <c r="H237" s="1"/>
      <c r="I237" s="1"/>
    </row>
    <row r="238" spans="1:9">
      <c r="A238" s="1"/>
      <c r="C238" s="1"/>
      <c r="D238" s="1"/>
      <c r="E238" s="1"/>
      <c r="F238" s="1"/>
      <c r="G238" s="1"/>
      <c r="H238" s="1"/>
      <c r="I238" s="1"/>
    </row>
    <row r="239" spans="1:9">
      <c r="A239" s="1"/>
      <c r="C239" s="1"/>
      <c r="D239" s="1"/>
      <c r="E239" s="1"/>
      <c r="F239" s="1"/>
      <c r="G239" s="1"/>
      <c r="H239" s="1"/>
      <c r="I239" s="1"/>
    </row>
    <row r="240" spans="1:9">
      <c r="A240" s="1"/>
      <c r="C240" s="1"/>
      <c r="D240" s="1"/>
      <c r="E240" s="1"/>
      <c r="F240" s="1"/>
      <c r="G240" s="1"/>
      <c r="H240" s="1"/>
      <c r="I240" s="1"/>
    </row>
    <row r="241" spans="1:9">
      <c r="A241" s="1"/>
      <c r="C241" s="1"/>
      <c r="D241" s="1"/>
      <c r="E241" s="1"/>
      <c r="F241" s="1"/>
      <c r="G241" s="1"/>
      <c r="H241" s="1"/>
      <c r="I241" s="1"/>
    </row>
    <row r="242" spans="1:9">
      <c r="A242" s="1"/>
      <c r="C242" s="1"/>
      <c r="D242" s="1"/>
      <c r="E242" s="1"/>
      <c r="F242" s="1"/>
      <c r="G242" s="1"/>
      <c r="H242" s="1"/>
      <c r="I242" s="1"/>
    </row>
    <row r="243" spans="1:9">
      <c r="A243" s="1"/>
      <c r="C243" s="1"/>
      <c r="D243" s="1"/>
      <c r="E243" s="1"/>
      <c r="F243" s="1"/>
      <c r="G243" s="1"/>
      <c r="H243" s="1"/>
      <c r="I243" s="1"/>
    </row>
    <row r="244" spans="1:9">
      <c r="A244" s="1"/>
      <c r="C244" s="1"/>
      <c r="D244" s="1"/>
      <c r="E244" s="1"/>
      <c r="F244" s="1"/>
      <c r="G244" s="1"/>
      <c r="H244" s="1"/>
      <c r="I244" s="1"/>
    </row>
    <row r="245" spans="1:9">
      <c r="A245" s="1"/>
      <c r="C245" s="1"/>
      <c r="D245" s="1"/>
      <c r="E245" s="1"/>
      <c r="F245" s="1"/>
      <c r="G245" s="1"/>
      <c r="H245" s="1"/>
      <c r="I245" s="1"/>
    </row>
    <row r="246" spans="1:9">
      <c r="A246" s="1"/>
      <c r="C246" s="1"/>
      <c r="D246" s="1"/>
      <c r="E246" s="1"/>
      <c r="F246" s="1"/>
      <c r="G246" s="1"/>
      <c r="H246" s="1"/>
      <c r="I246" s="1"/>
    </row>
    <row r="247" spans="1:9">
      <c r="A247" s="1"/>
      <c r="C247" s="1"/>
      <c r="D247" s="1"/>
      <c r="E247" s="1"/>
      <c r="F247" s="1"/>
      <c r="G247" s="1"/>
      <c r="H247" s="1"/>
      <c r="I247" s="1"/>
    </row>
    <row r="248" spans="1:9">
      <c r="A248" s="1"/>
      <c r="C248" s="1"/>
      <c r="D248" s="1"/>
      <c r="E248" s="1"/>
      <c r="F248" s="1"/>
      <c r="G248" s="1"/>
      <c r="H248" s="1"/>
      <c r="I248" s="1"/>
    </row>
    <row r="249" spans="1:9">
      <c r="A249" s="1"/>
      <c r="C249" s="1"/>
      <c r="D249" s="1"/>
      <c r="E249" s="1"/>
      <c r="F249" s="1"/>
      <c r="G249" s="1"/>
      <c r="H249" s="1"/>
      <c r="I249" s="1"/>
    </row>
    <row r="250" spans="1:9">
      <c r="A250" s="1"/>
      <c r="C250" s="1"/>
      <c r="D250" s="1"/>
      <c r="E250" s="1"/>
      <c r="F250" s="1"/>
      <c r="G250" s="1"/>
      <c r="H250" s="1"/>
      <c r="I250" s="1"/>
    </row>
    <row r="251" spans="1:9">
      <c r="A251" s="1"/>
      <c r="C251" s="1"/>
      <c r="D251" s="1"/>
      <c r="E251" s="1"/>
      <c r="F251" s="1"/>
      <c r="G251" s="1"/>
      <c r="H251" s="1"/>
      <c r="I251" s="1"/>
    </row>
    <row r="252" spans="1:9">
      <c r="A252" s="1"/>
      <c r="C252" s="1"/>
      <c r="D252" s="1"/>
      <c r="E252" s="1"/>
      <c r="F252" s="1"/>
      <c r="G252" s="1"/>
      <c r="H252" s="1"/>
      <c r="I252" s="1"/>
    </row>
    <row r="253" spans="1:9">
      <c r="A253" s="1"/>
      <c r="C253" s="1"/>
      <c r="D253" s="1"/>
      <c r="E253" s="1"/>
      <c r="F253" s="1"/>
      <c r="G253" s="1"/>
      <c r="H253" s="1"/>
      <c r="I253" s="1"/>
    </row>
    <row r="254" spans="1:9">
      <c r="A254" s="1"/>
      <c r="C254" s="1"/>
      <c r="D254" s="1"/>
      <c r="E254" s="1"/>
      <c r="F254" s="1"/>
      <c r="G254" s="1"/>
      <c r="H254" s="1"/>
      <c r="I254" s="1"/>
    </row>
    <row r="255" spans="1:9">
      <c r="A255" s="1"/>
      <c r="C255" s="1"/>
      <c r="D255" s="1"/>
      <c r="E255" s="1"/>
      <c r="F255" s="1"/>
      <c r="G255" s="1"/>
      <c r="H255" s="1"/>
      <c r="I255" s="1"/>
    </row>
    <row r="256" spans="1:9">
      <c r="A256" s="1"/>
      <c r="C256" s="1"/>
      <c r="D256" s="1"/>
      <c r="E256" s="1"/>
      <c r="F256" s="1"/>
      <c r="G256" s="1"/>
      <c r="H256" s="1"/>
      <c r="I256" s="1"/>
    </row>
    <row r="257" spans="1:9">
      <c r="A257" s="1"/>
      <c r="C257" s="1"/>
      <c r="D257" s="1"/>
      <c r="E257" s="1"/>
      <c r="F257" s="1"/>
      <c r="G257" s="1"/>
      <c r="H257" s="1"/>
      <c r="I257" s="1"/>
    </row>
    <row r="258" spans="1:9">
      <c r="A258" s="1"/>
      <c r="C258" s="1"/>
      <c r="D258" s="1"/>
      <c r="E258" s="1"/>
      <c r="F258" s="1"/>
      <c r="G258" s="1"/>
      <c r="H258" s="1"/>
      <c r="I258" s="1"/>
    </row>
    <row r="259" spans="1:9">
      <c r="A259" s="1"/>
      <c r="C259" s="1"/>
      <c r="D259" s="1"/>
      <c r="E259" s="1"/>
      <c r="F259" s="1"/>
      <c r="G259" s="1"/>
      <c r="H259" s="1"/>
      <c r="I259" s="1"/>
    </row>
    <row r="260" spans="1:9">
      <c r="A260" s="1"/>
      <c r="C260" s="1"/>
      <c r="D260" s="1"/>
      <c r="E260" s="1"/>
      <c r="F260" s="1"/>
      <c r="G260" s="1"/>
      <c r="H260" s="1"/>
      <c r="I260" s="1"/>
    </row>
    <row r="261" spans="1:9">
      <c r="A261" s="1"/>
      <c r="C261" s="1"/>
      <c r="D261" s="1"/>
      <c r="E261" s="1"/>
      <c r="F261" s="1"/>
      <c r="G261" s="1"/>
      <c r="H261" s="1"/>
      <c r="I261" s="1"/>
    </row>
    <row r="262" spans="1:9">
      <c r="A262" s="1"/>
      <c r="C262" s="1"/>
      <c r="D262" s="1"/>
      <c r="E262" s="1"/>
      <c r="F262" s="1"/>
      <c r="G262" s="1"/>
      <c r="H262" s="1"/>
      <c r="I262" s="1"/>
    </row>
    <row r="263" spans="1:9">
      <c r="A263" s="1"/>
      <c r="C263" s="1"/>
      <c r="D263" s="1"/>
      <c r="E263" s="1"/>
      <c r="F263" s="1"/>
      <c r="G263" s="1"/>
      <c r="H263" s="1"/>
      <c r="I263" s="1"/>
    </row>
    <row r="264" spans="1:9">
      <c r="A264" s="1"/>
      <c r="C264" s="1"/>
      <c r="D264" s="1"/>
      <c r="E264" s="1"/>
      <c r="F264" s="1"/>
      <c r="G264" s="1"/>
      <c r="H264" s="1"/>
      <c r="I264" s="1"/>
    </row>
    <row r="265" spans="1:9">
      <c r="A265" s="1"/>
      <c r="C265" s="1"/>
      <c r="D265" s="1"/>
      <c r="E265" s="1"/>
      <c r="F265" s="1"/>
      <c r="G265" s="1"/>
      <c r="H265" s="1"/>
      <c r="I265" s="1"/>
    </row>
    <row r="266" spans="1:9">
      <c r="A266" s="1"/>
      <c r="C266" s="1"/>
      <c r="D266" s="1"/>
      <c r="E266" s="1"/>
      <c r="F266" s="1"/>
      <c r="G266" s="1"/>
      <c r="H266" s="1"/>
      <c r="I266" s="1"/>
    </row>
    <row r="267" spans="1:9">
      <c r="A267" s="1"/>
      <c r="C267" s="1"/>
      <c r="D267" s="1"/>
      <c r="E267" s="1"/>
      <c r="F267" s="1"/>
      <c r="G267" s="1"/>
      <c r="H267" s="1"/>
      <c r="I267" s="1"/>
    </row>
    <row r="268" spans="1:9">
      <c r="A268" s="1"/>
      <c r="C268" s="1"/>
      <c r="D268" s="1"/>
      <c r="E268" s="1"/>
      <c r="F268" s="1"/>
      <c r="G268" s="1"/>
      <c r="H268" s="1"/>
      <c r="I268" s="1"/>
    </row>
    <row r="269" spans="1:9">
      <c r="A269" s="1"/>
      <c r="C269" s="1"/>
      <c r="D269" s="1"/>
      <c r="E269" s="1"/>
      <c r="F269" s="1"/>
      <c r="G269" s="1"/>
      <c r="H269" s="1"/>
      <c r="I269" s="1"/>
    </row>
    <row r="270" spans="1:9">
      <c r="A270" s="1"/>
      <c r="C270" s="1"/>
      <c r="D270" s="1"/>
      <c r="E270" s="1"/>
      <c r="F270" s="1"/>
      <c r="G270" s="1"/>
      <c r="H270" s="1"/>
      <c r="I270" s="1"/>
    </row>
    <row r="271" spans="1:9">
      <c r="A271" s="1"/>
      <c r="C271" s="1"/>
      <c r="D271" s="1"/>
      <c r="E271" s="1"/>
      <c r="F271" s="1"/>
      <c r="G271" s="1"/>
      <c r="H271" s="1"/>
      <c r="I271" s="1"/>
    </row>
    <row r="272" spans="1:9">
      <c r="A272" s="1"/>
      <c r="C272" s="1"/>
      <c r="D272" s="1"/>
      <c r="E272" s="1"/>
      <c r="F272" s="1"/>
      <c r="G272" s="1"/>
      <c r="H272" s="1"/>
      <c r="I272" s="1"/>
    </row>
    <row r="273" spans="1:9">
      <c r="A273" s="1"/>
      <c r="C273" s="1"/>
      <c r="D273" s="1"/>
      <c r="E273" s="1"/>
      <c r="F273" s="1"/>
      <c r="G273" s="1"/>
      <c r="H273" s="1"/>
      <c r="I273" s="1"/>
    </row>
    <row r="274" spans="1:9">
      <c r="A274" s="1"/>
      <c r="C274" s="1"/>
      <c r="D274" s="1"/>
      <c r="E274" s="1"/>
      <c r="F274" s="1"/>
      <c r="G274" s="1"/>
      <c r="H274" s="1"/>
      <c r="I274" s="1"/>
    </row>
    <row r="275" spans="1:9">
      <c r="A275" s="1"/>
      <c r="C275" s="1"/>
      <c r="D275" s="1"/>
      <c r="E275" s="1"/>
      <c r="F275" s="1"/>
      <c r="G275" s="1"/>
      <c r="H275" s="1"/>
      <c r="I275" s="1"/>
    </row>
    <row r="276" spans="1:9">
      <c r="A276" s="1"/>
      <c r="C276" s="1"/>
      <c r="D276" s="1"/>
      <c r="E276" s="1"/>
      <c r="F276" s="1"/>
      <c r="G276" s="1"/>
      <c r="H276" s="1"/>
      <c r="I276" s="1"/>
    </row>
    <row r="277" spans="1:9">
      <c r="A277" s="1"/>
      <c r="C277" s="1"/>
      <c r="D277" s="1"/>
      <c r="E277" s="1"/>
      <c r="F277" s="1"/>
      <c r="G277" s="1"/>
      <c r="H277" s="1"/>
      <c r="I277" s="1"/>
    </row>
    <row r="278" spans="1:9">
      <c r="A278" s="1"/>
      <c r="C278" s="1"/>
      <c r="D278" s="1"/>
      <c r="E278" s="1"/>
      <c r="F278" s="1"/>
      <c r="G278" s="1"/>
      <c r="H278" s="1"/>
      <c r="I278" s="1"/>
    </row>
    <row r="279" spans="1:9">
      <c r="A279" s="1"/>
      <c r="C279" s="1"/>
      <c r="D279" s="1"/>
      <c r="E279" s="1"/>
      <c r="F279" s="1"/>
      <c r="G279" s="1"/>
      <c r="H279" s="1"/>
      <c r="I279" s="1"/>
    </row>
    <row r="280" spans="1:9">
      <c r="A280" s="1"/>
      <c r="C280" s="1"/>
      <c r="D280" s="1"/>
      <c r="E280" s="1"/>
      <c r="F280" s="1"/>
      <c r="G280" s="1"/>
      <c r="H280" s="1"/>
      <c r="I280" s="1"/>
    </row>
    <row r="281" spans="1:9">
      <c r="A281" s="1"/>
      <c r="C281" s="1"/>
      <c r="D281" s="1"/>
      <c r="E281" s="1"/>
      <c r="F281" s="1"/>
      <c r="G281" s="1"/>
      <c r="H281" s="1"/>
      <c r="I281" s="1"/>
    </row>
    <row r="282" spans="1:9">
      <c r="A282" s="1"/>
      <c r="C282" s="1"/>
      <c r="D282" s="1"/>
      <c r="E282" s="1"/>
      <c r="F282" s="1"/>
      <c r="G282" s="1"/>
      <c r="H282" s="1"/>
      <c r="I282" s="1"/>
    </row>
    <row r="283" spans="1:9">
      <c r="A283" s="1"/>
      <c r="C283" s="1"/>
      <c r="D283" s="1"/>
      <c r="E283" s="1"/>
      <c r="F283" s="1"/>
      <c r="G283" s="1"/>
      <c r="H283" s="1"/>
      <c r="I283" s="1"/>
    </row>
    <row r="284" spans="1:9">
      <c r="A284" s="1"/>
      <c r="C284" s="1"/>
      <c r="D284" s="1"/>
      <c r="E284" s="1"/>
      <c r="F284" s="1"/>
      <c r="G284" s="1"/>
      <c r="H284" s="1"/>
      <c r="I284" s="1"/>
    </row>
    <row r="285" spans="1:9">
      <c r="A285" s="1"/>
      <c r="C285" s="1"/>
      <c r="D285" s="1"/>
      <c r="E285" s="1"/>
      <c r="F285" s="1"/>
      <c r="G285" s="1"/>
      <c r="H285" s="1"/>
      <c r="I285" s="1"/>
    </row>
    <row r="286" spans="1:9">
      <c r="A286" s="1"/>
      <c r="C286" s="1"/>
      <c r="D286" s="1"/>
      <c r="E286" s="1"/>
      <c r="F286" s="1"/>
      <c r="G286" s="1"/>
      <c r="H286" s="1"/>
      <c r="I286" s="1"/>
    </row>
    <row r="287" spans="1:9">
      <c r="A287" s="1"/>
      <c r="C287" s="1"/>
      <c r="D287" s="1"/>
      <c r="E287" s="1"/>
      <c r="F287" s="1"/>
      <c r="G287" s="1"/>
      <c r="H287" s="1"/>
      <c r="I287" s="1"/>
    </row>
    <row r="288" spans="1:9">
      <c r="A288" s="1"/>
      <c r="C288" s="1"/>
      <c r="D288" s="1"/>
      <c r="E288" s="1"/>
      <c r="F288" s="1"/>
      <c r="G288" s="1"/>
      <c r="H288" s="1"/>
      <c r="I288" s="1"/>
    </row>
    <row r="289" spans="1:9">
      <c r="A289" s="1"/>
      <c r="C289" s="1"/>
      <c r="D289" s="1"/>
      <c r="E289" s="1"/>
      <c r="F289" s="1"/>
      <c r="G289" s="1"/>
      <c r="H289" s="1"/>
      <c r="I289" s="1"/>
    </row>
    <row r="290" spans="1:9">
      <c r="A290" s="1"/>
      <c r="C290" s="1"/>
      <c r="D290" s="1"/>
      <c r="E290" s="1"/>
      <c r="F290" s="1"/>
      <c r="G290" s="1"/>
      <c r="H290" s="1"/>
      <c r="I290" s="1"/>
    </row>
    <row r="291" spans="1:9">
      <c r="A291" s="1"/>
      <c r="C291" s="1"/>
      <c r="D291" s="1"/>
      <c r="E291" s="1"/>
      <c r="F291" s="1"/>
      <c r="G291" s="1"/>
      <c r="H291" s="1"/>
      <c r="I291" s="1"/>
    </row>
    <row r="292" spans="1:9">
      <c r="A292" s="1"/>
      <c r="C292" s="1"/>
      <c r="D292" s="1"/>
      <c r="E292" s="1"/>
      <c r="F292" s="1"/>
      <c r="G292" s="1"/>
      <c r="H292" s="1"/>
      <c r="I292" s="1"/>
    </row>
    <row r="293" spans="1:9">
      <c r="A293" s="1"/>
      <c r="C293" s="1"/>
      <c r="D293" s="1"/>
      <c r="E293" s="1"/>
      <c r="F293" s="1"/>
      <c r="G293" s="1"/>
      <c r="H293" s="1"/>
      <c r="I293" s="1"/>
    </row>
    <row r="294" spans="1:9">
      <c r="A294" s="1"/>
      <c r="C294" s="1"/>
      <c r="D294" s="1"/>
      <c r="E294" s="1"/>
      <c r="F294" s="1"/>
      <c r="G294" s="1"/>
      <c r="H294" s="1"/>
      <c r="I294" s="1"/>
    </row>
    <row r="295" spans="1:9">
      <c r="A295" s="1"/>
      <c r="C295" s="1"/>
      <c r="D295" s="1"/>
      <c r="E295" s="1"/>
      <c r="F295" s="1"/>
      <c r="G295" s="1"/>
      <c r="H295" s="1"/>
      <c r="I295" s="1"/>
    </row>
    <row r="296" spans="1:9">
      <c r="A296" s="1"/>
      <c r="C296" s="1"/>
      <c r="D296" s="1"/>
      <c r="E296" s="1"/>
      <c r="F296" s="1"/>
      <c r="G296" s="1"/>
      <c r="H296" s="1"/>
      <c r="I296" s="1"/>
    </row>
    <row r="297" spans="1:9">
      <c r="A297" s="1"/>
      <c r="C297" s="1"/>
      <c r="D297" s="1"/>
      <c r="E297" s="1"/>
      <c r="F297" s="1"/>
      <c r="G297" s="1"/>
      <c r="H297" s="1"/>
      <c r="I297" s="1"/>
    </row>
    <row r="298" spans="1:9">
      <c r="A298" s="1"/>
      <c r="C298" s="1"/>
      <c r="D298" s="1"/>
      <c r="E298" s="1"/>
      <c r="F298" s="1"/>
      <c r="G298" s="1"/>
      <c r="H298" s="1"/>
      <c r="I298" s="1"/>
    </row>
    <row r="299" spans="1:9">
      <c r="A299" s="1"/>
      <c r="C299" s="1"/>
      <c r="D299" s="1"/>
      <c r="E299" s="1"/>
      <c r="F299" s="1"/>
      <c r="G299" s="1"/>
      <c r="H299" s="1"/>
      <c r="I299" s="1"/>
    </row>
    <row r="300" spans="1:9">
      <c r="A300" s="1"/>
      <c r="C300" s="1"/>
      <c r="D300" s="1"/>
      <c r="E300" s="1"/>
      <c r="F300" s="1"/>
      <c r="G300" s="1"/>
      <c r="H300" s="1"/>
      <c r="I300" s="1"/>
    </row>
    <row r="301" spans="1:9">
      <c r="A301" s="1"/>
      <c r="C301" s="1"/>
      <c r="D301" s="1"/>
      <c r="E301" s="1"/>
      <c r="F301" s="1"/>
      <c r="G301" s="1"/>
      <c r="H301" s="1"/>
      <c r="I301" s="1"/>
    </row>
    <row r="302" spans="1:9">
      <c r="A302" s="1"/>
      <c r="C302" s="1"/>
      <c r="D302" s="1"/>
      <c r="E302" s="1"/>
      <c r="F302" s="1"/>
      <c r="G302" s="1"/>
      <c r="H302" s="1"/>
      <c r="I302" s="1"/>
    </row>
    <row r="303" spans="1:9">
      <c r="A303" s="1"/>
      <c r="C303" s="1"/>
      <c r="D303" s="1"/>
      <c r="E303" s="1"/>
      <c r="F303" s="1"/>
      <c r="G303" s="1"/>
      <c r="H303" s="1"/>
      <c r="I303" s="1"/>
    </row>
    <row r="304" spans="1:9">
      <c r="A304" s="1"/>
      <c r="C304" s="1"/>
      <c r="D304" s="1"/>
      <c r="E304" s="1"/>
      <c r="F304" s="1"/>
      <c r="G304" s="1"/>
      <c r="H304" s="1"/>
      <c r="I304" s="1"/>
    </row>
    <row r="305" spans="1:9">
      <c r="A305" s="1"/>
      <c r="C305" s="1"/>
      <c r="D305" s="1"/>
      <c r="E305" s="1"/>
      <c r="F305" s="1"/>
      <c r="G305" s="1"/>
      <c r="H305" s="1"/>
      <c r="I305" s="1"/>
    </row>
    <row r="306" spans="1:9">
      <c r="A306" s="1"/>
      <c r="C306" s="1"/>
      <c r="D306" s="1"/>
      <c r="E306" s="1"/>
      <c r="F306" s="1"/>
      <c r="G306" s="1"/>
      <c r="H306" s="1"/>
      <c r="I306" s="1"/>
    </row>
    <row r="307" spans="1:9">
      <c r="A307" s="1"/>
      <c r="C307" s="1"/>
      <c r="D307" s="1"/>
      <c r="E307" s="1"/>
      <c r="F307" s="1"/>
      <c r="G307" s="1"/>
      <c r="H307" s="1"/>
      <c r="I307" s="1"/>
    </row>
    <row r="308" spans="1:9">
      <c r="A308" s="1"/>
      <c r="C308" s="1"/>
      <c r="D308" s="1"/>
      <c r="E308" s="1"/>
      <c r="F308" s="1"/>
      <c r="G308" s="1"/>
      <c r="H308" s="1"/>
      <c r="I308" s="1"/>
    </row>
    <row r="309" spans="1:9">
      <c r="A309" s="1"/>
      <c r="C309" s="1"/>
      <c r="D309" s="1"/>
      <c r="E309" s="1"/>
      <c r="F309" s="1"/>
      <c r="G309" s="1"/>
      <c r="H309" s="1"/>
      <c r="I309" s="1"/>
    </row>
    <row r="310" spans="1:9">
      <c r="A310" s="1"/>
      <c r="C310" s="1"/>
      <c r="D310" s="1"/>
      <c r="E310" s="1"/>
      <c r="F310" s="1"/>
      <c r="G310" s="1"/>
      <c r="H310" s="1"/>
      <c r="I310" s="1"/>
    </row>
    <row r="311" spans="1:9">
      <c r="A311" s="1"/>
      <c r="C311" s="1"/>
      <c r="D311" s="1"/>
      <c r="E311" s="1"/>
      <c r="F311" s="1"/>
      <c r="G311" s="1"/>
      <c r="H311" s="1"/>
      <c r="I311" s="1"/>
    </row>
    <row r="312" spans="1:9">
      <c r="A312" s="1"/>
      <c r="C312" s="1"/>
      <c r="D312" s="1"/>
      <c r="E312" s="1"/>
      <c r="F312" s="1"/>
      <c r="G312" s="1"/>
      <c r="H312" s="1"/>
      <c r="I312" s="1"/>
    </row>
    <row r="313" spans="1:9">
      <c r="A313" s="1"/>
      <c r="C313" s="1"/>
      <c r="D313" s="1"/>
      <c r="E313" s="1"/>
      <c r="F313" s="1"/>
      <c r="G313" s="1"/>
      <c r="H313" s="1"/>
      <c r="I313" s="1"/>
    </row>
    <row r="314" spans="1:9">
      <c r="A314" s="1"/>
      <c r="C314" s="1"/>
      <c r="D314" s="1"/>
      <c r="E314" s="1"/>
      <c r="F314" s="1"/>
      <c r="G314" s="1"/>
      <c r="H314" s="1"/>
      <c r="I314" s="1"/>
    </row>
    <row r="315" spans="1:9">
      <c r="A315" s="1"/>
      <c r="C315" s="1"/>
      <c r="D315" s="1"/>
      <c r="E315" s="1"/>
      <c r="F315" s="1"/>
      <c r="G315" s="1"/>
      <c r="H315" s="1"/>
      <c r="I315" s="1"/>
    </row>
    <row r="316" spans="1:9">
      <c r="A316" s="1"/>
      <c r="C316" s="1"/>
      <c r="D316" s="1"/>
      <c r="E316" s="1"/>
      <c r="F316" s="1"/>
      <c r="G316" s="1"/>
      <c r="H316" s="1"/>
      <c r="I316" s="1"/>
    </row>
    <row r="317" spans="1:9">
      <c r="A317" s="1"/>
      <c r="C317" s="1"/>
      <c r="D317" s="1"/>
      <c r="E317" s="1"/>
      <c r="F317" s="1"/>
      <c r="G317" s="1"/>
      <c r="H317" s="1"/>
      <c r="I317" s="1"/>
    </row>
    <row r="318" spans="1:9">
      <c r="A318" s="1"/>
      <c r="C318" s="1"/>
      <c r="D318" s="1"/>
      <c r="E318" s="1"/>
      <c r="F318" s="1"/>
      <c r="G318" s="1"/>
      <c r="H318" s="1"/>
      <c r="I318" s="1"/>
    </row>
    <row r="319" spans="1:9">
      <c r="A319" s="1"/>
      <c r="C319" s="1"/>
      <c r="D319" s="1"/>
      <c r="E319" s="1"/>
      <c r="F319" s="1"/>
      <c r="G319" s="1"/>
      <c r="H319" s="1"/>
      <c r="I319" s="1"/>
    </row>
    <row r="320" spans="1:9">
      <c r="A320" s="1"/>
      <c r="C320" s="1"/>
      <c r="D320" s="1"/>
      <c r="E320" s="1"/>
      <c r="F320" s="1"/>
      <c r="G320" s="1"/>
      <c r="H320" s="1"/>
      <c r="I320" s="1"/>
    </row>
    <row r="321" spans="1:9">
      <c r="A321" s="1"/>
      <c r="C321" s="1"/>
      <c r="D321" s="1"/>
      <c r="E321" s="1"/>
      <c r="F321" s="1"/>
      <c r="G321" s="1"/>
      <c r="H321" s="1"/>
      <c r="I321" s="1"/>
    </row>
    <row r="322" spans="1:9">
      <c r="A322" s="1"/>
      <c r="C322" s="1"/>
      <c r="D322" s="1"/>
      <c r="E322" s="1"/>
      <c r="F322" s="1"/>
      <c r="G322" s="1"/>
      <c r="H322" s="1"/>
      <c r="I322" s="1"/>
    </row>
    <row r="323" spans="1:9">
      <c r="A323" s="1"/>
      <c r="C323" s="1"/>
      <c r="D323" s="1"/>
      <c r="E323" s="1"/>
      <c r="F323" s="1"/>
      <c r="G323" s="1"/>
      <c r="H323" s="1"/>
      <c r="I323" s="1"/>
    </row>
    <row r="324" spans="1:9">
      <c r="A324" s="1"/>
      <c r="C324" s="1"/>
      <c r="D324" s="1"/>
      <c r="E324" s="1"/>
      <c r="F324" s="1"/>
      <c r="G324" s="1"/>
      <c r="H324" s="1"/>
      <c r="I324" s="1"/>
    </row>
    <row r="325" spans="1:9">
      <c r="A325" s="1"/>
      <c r="C325" s="1"/>
      <c r="D325" s="1"/>
      <c r="E325" s="1"/>
      <c r="F325" s="1"/>
      <c r="G325" s="1"/>
      <c r="H325" s="1"/>
      <c r="I325" s="1"/>
    </row>
    <row r="326" spans="1:9">
      <c r="A326" s="1"/>
      <c r="C326" s="1"/>
      <c r="D326" s="1"/>
      <c r="E326" s="1"/>
      <c r="F326" s="1"/>
      <c r="G326" s="1"/>
      <c r="H326" s="1"/>
      <c r="I326" s="1"/>
    </row>
    <row r="327" spans="1:9">
      <c r="A327" s="1"/>
      <c r="C327" s="1"/>
      <c r="D327" s="1"/>
      <c r="E327" s="1"/>
      <c r="F327" s="1"/>
      <c r="G327" s="1"/>
      <c r="H327" s="1"/>
      <c r="I327" s="1"/>
    </row>
    <row r="328" spans="1:9">
      <c r="A328" s="1"/>
      <c r="C328" s="1"/>
      <c r="D328" s="1"/>
      <c r="E328" s="1"/>
      <c r="F328" s="1"/>
      <c r="G328" s="1"/>
      <c r="H328" s="1"/>
      <c r="I328" s="1"/>
    </row>
    <row r="329" spans="1:9">
      <c r="A329" s="1"/>
      <c r="C329" s="1"/>
      <c r="D329" s="1"/>
      <c r="E329" s="1"/>
      <c r="F329" s="1"/>
      <c r="G329" s="1"/>
      <c r="H329" s="1"/>
      <c r="I329" s="1"/>
    </row>
    <row r="330" spans="1:9">
      <c r="A330" s="1"/>
      <c r="C330" s="1"/>
      <c r="D330" s="1"/>
      <c r="E330" s="1"/>
      <c r="F330" s="1"/>
      <c r="G330" s="1"/>
      <c r="H330" s="1"/>
      <c r="I330" s="1"/>
    </row>
    <row r="331" spans="1:9">
      <c r="A331" s="1"/>
      <c r="C331" s="1"/>
      <c r="D331" s="1"/>
      <c r="E331" s="1"/>
      <c r="F331" s="1"/>
      <c r="G331" s="1"/>
      <c r="H331" s="1"/>
      <c r="I331" s="1"/>
    </row>
    <row r="332" spans="1:9">
      <c r="A332" s="1"/>
      <c r="C332" s="1"/>
      <c r="D332" s="1"/>
      <c r="E332" s="1"/>
      <c r="F332" s="1"/>
      <c r="G332" s="1"/>
      <c r="H332" s="1"/>
      <c r="I332" s="1"/>
    </row>
    <row r="333" spans="1:9">
      <c r="A333" s="1"/>
      <c r="C333" s="1"/>
      <c r="D333" s="1"/>
      <c r="E333" s="1"/>
      <c r="F333" s="1"/>
      <c r="G333" s="1"/>
      <c r="H333" s="1"/>
      <c r="I333" s="1"/>
    </row>
    <row r="334" spans="1:9">
      <c r="A334" s="1"/>
      <c r="C334" s="1"/>
      <c r="D334" s="1"/>
      <c r="E334" s="1"/>
      <c r="F334" s="1"/>
      <c r="G334" s="1"/>
      <c r="H334" s="1"/>
      <c r="I334" s="1"/>
    </row>
    <row r="335" spans="1:9">
      <c r="A335" s="1"/>
      <c r="C335" s="1"/>
      <c r="D335" s="1"/>
      <c r="E335" s="1"/>
      <c r="F335" s="1"/>
      <c r="G335" s="1"/>
      <c r="H335" s="1"/>
      <c r="I335" s="1"/>
    </row>
    <row r="336" spans="1:9">
      <c r="A336" s="1"/>
      <c r="C336" s="1"/>
      <c r="D336" s="1"/>
      <c r="E336" s="1"/>
      <c r="F336" s="1"/>
      <c r="G336" s="1"/>
      <c r="H336" s="1"/>
      <c r="I336" s="1"/>
    </row>
    <row r="337" spans="1:9">
      <c r="A337" s="1"/>
      <c r="C337" s="1"/>
      <c r="D337" s="1"/>
      <c r="E337" s="1"/>
      <c r="F337" s="1"/>
      <c r="G337" s="1"/>
      <c r="H337" s="1"/>
      <c r="I337" s="1"/>
    </row>
    <row r="338" spans="1:9">
      <c r="A338" s="1"/>
      <c r="C338" s="1"/>
      <c r="D338" s="1"/>
      <c r="E338" s="1"/>
      <c r="F338" s="1"/>
      <c r="G338" s="1"/>
      <c r="H338" s="1"/>
      <c r="I338" s="1"/>
    </row>
    <row r="339" spans="1:9">
      <c r="A339" s="1"/>
      <c r="C339" s="1"/>
      <c r="D339" s="1"/>
      <c r="E339" s="1"/>
      <c r="F339" s="1"/>
      <c r="G339" s="1"/>
      <c r="H339" s="1"/>
      <c r="I339" s="1"/>
    </row>
    <row r="340" spans="1:9">
      <c r="A340" s="1"/>
      <c r="C340" s="1"/>
      <c r="D340" s="1"/>
      <c r="E340" s="1"/>
      <c r="F340" s="1"/>
      <c r="G340" s="1"/>
      <c r="H340" s="1"/>
      <c r="I340" s="1"/>
    </row>
    <row r="341" spans="1:9">
      <c r="A341" s="1"/>
      <c r="C341" s="1"/>
      <c r="D341" s="1"/>
      <c r="E341" s="1"/>
      <c r="F341" s="1"/>
      <c r="G341" s="1"/>
      <c r="H341" s="1"/>
      <c r="I341" s="1"/>
    </row>
    <row r="342" spans="1:9">
      <c r="A342" s="1"/>
      <c r="C342" s="1"/>
      <c r="D342" s="1"/>
      <c r="E342" s="1"/>
      <c r="F342" s="1"/>
      <c r="G342" s="1"/>
      <c r="H342" s="1"/>
      <c r="I342" s="1"/>
    </row>
    <row r="343" spans="1:9">
      <c r="A343" s="1"/>
      <c r="C343" s="1"/>
      <c r="D343" s="1"/>
      <c r="E343" s="1"/>
      <c r="F343" s="1"/>
      <c r="G343" s="1"/>
      <c r="H343" s="1"/>
      <c r="I343" s="1"/>
    </row>
    <row r="344" spans="1:9">
      <c r="A344" s="1"/>
      <c r="C344" s="1"/>
      <c r="D344" s="1"/>
      <c r="E344" s="1"/>
      <c r="F344" s="1"/>
      <c r="G344" s="1"/>
      <c r="H344" s="1"/>
      <c r="I344" s="1"/>
    </row>
    <row r="345" spans="1:9">
      <c r="A345" s="1"/>
      <c r="C345" s="1"/>
      <c r="D345" s="1"/>
      <c r="E345" s="1"/>
      <c r="F345" s="1"/>
      <c r="G345" s="1"/>
      <c r="H345" s="1"/>
      <c r="I345" s="1"/>
    </row>
    <row r="346" spans="1:9">
      <c r="A346" s="1"/>
      <c r="C346" s="1"/>
      <c r="D346" s="1"/>
      <c r="E346" s="1"/>
      <c r="F346" s="1"/>
      <c r="G346" s="1"/>
      <c r="H346" s="1"/>
      <c r="I346" s="1"/>
    </row>
    <row r="347" spans="1:9">
      <c r="A347" s="1"/>
      <c r="C347" s="1"/>
      <c r="D347" s="1"/>
      <c r="E347" s="1"/>
      <c r="F347" s="1"/>
      <c r="G347" s="1"/>
      <c r="H347" s="1"/>
      <c r="I347" s="1"/>
    </row>
    <row r="348" spans="1:9">
      <c r="A348" s="1"/>
      <c r="C348" s="1"/>
      <c r="D348" s="1"/>
      <c r="E348" s="1"/>
      <c r="F348" s="1"/>
      <c r="G348" s="1"/>
      <c r="H348" s="1"/>
      <c r="I348" s="1"/>
    </row>
    <row r="349" spans="1:9">
      <c r="A349" s="1"/>
      <c r="C349" s="1"/>
      <c r="D349" s="1"/>
      <c r="E349" s="1"/>
      <c r="F349" s="1"/>
      <c r="G349" s="1"/>
      <c r="H349" s="1"/>
      <c r="I349" s="1"/>
    </row>
    <row r="350" spans="1:9">
      <c r="A350" s="1"/>
      <c r="C350" s="1"/>
      <c r="D350" s="1"/>
      <c r="E350" s="1"/>
      <c r="F350" s="1"/>
      <c r="G350" s="1"/>
      <c r="H350" s="1"/>
      <c r="I350" s="1"/>
    </row>
    <row r="351" spans="1:9">
      <c r="A351" s="1"/>
      <c r="C351" s="1"/>
      <c r="D351" s="1"/>
      <c r="E351" s="1"/>
      <c r="F351" s="1"/>
      <c r="G351" s="1"/>
      <c r="H351" s="1"/>
      <c r="I351" s="1"/>
    </row>
    <row r="352" spans="1:9">
      <c r="A352" s="1"/>
      <c r="C352" s="1"/>
      <c r="D352" s="1"/>
      <c r="E352" s="1"/>
      <c r="F352" s="1"/>
      <c r="G352" s="1"/>
      <c r="H352" s="1"/>
      <c r="I352" s="1"/>
    </row>
    <row r="353" spans="1:9">
      <c r="A353" s="1"/>
      <c r="C353" s="1"/>
      <c r="D353" s="1"/>
      <c r="E353" s="1"/>
      <c r="F353" s="1"/>
      <c r="G353" s="1"/>
      <c r="H353" s="1"/>
      <c r="I353" s="1"/>
    </row>
    <row r="354" spans="1:9">
      <c r="A354" s="1"/>
      <c r="C354" s="1"/>
      <c r="D354" s="1"/>
      <c r="E354" s="1"/>
      <c r="F354" s="1"/>
      <c r="G354" s="1"/>
      <c r="H354" s="1"/>
      <c r="I354" s="1"/>
    </row>
    <row r="355" spans="1:9">
      <c r="A355" s="1"/>
      <c r="C355" s="1"/>
      <c r="D355" s="1"/>
      <c r="E355" s="1"/>
      <c r="F355" s="1"/>
      <c r="G355" s="1"/>
      <c r="H355" s="1"/>
      <c r="I355" s="1"/>
    </row>
    <row r="356" spans="1:9">
      <c r="A356" s="1"/>
      <c r="C356" s="1"/>
      <c r="D356" s="1"/>
      <c r="E356" s="1"/>
      <c r="F356" s="1"/>
      <c r="G356" s="1"/>
      <c r="H356" s="1"/>
      <c r="I356" s="1"/>
    </row>
    <row r="357" spans="1:9">
      <c r="A357" s="1"/>
      <c r="C357" s="1"/>
      <c r="D357" s="1"/>
      <c r="E357" s="1"/>
      <c r="F357" s="1"/>
      <c r="G357" s="1"/>
      <c r="H357" s="1"/>
      <c r="I357" s="1"/>
    </row>
    <row r="358" spans="1:9">
      <c r="A358" s="1"/>
      <c r="C358" s="1"/>
      <c r="D358" s="1"/>
      <c r="E358" s="1"/>
      <c r="F358" s="1"/>
      <c r="G358" s="1"/>
      <c r="H358" s="1"/>
      <c r="I358" s="1"/>
    </row>
    <row r="359" spans="1:9">
      <c r="A359" s="1"/>
      <c r="C359" s="1"/>
      <c r="D359" s="1"/>
      <c r="E359" s="1"/>
      <c r="F359" s="1"/>
      <c r="G359" s="1"/>
      <c r="H359" s="1"/>
      <c r="I359" s="1"/>
    </row>
    <row r="360" spans="1:9">
      <c r="A360" s="1"/>
      <c r="C360" s="1"/>
      <c r="D360" s="1"/>
      <c r="E360" s="1"/>
      <c r="F360" s="1"/>
      <c r="G360" s="1"/>
      <c r="H360" s="1"/>
      <c r="I360" s="1"/>
    </row>
    <row r="361" spans="1:9">
      <c r="A361" s="1"/>
      <c r="C361" s="1"/>
      <c r="D361" s="1"/>
      <c r="E361" s="1"/>
      <c r="F361" s="1"/>
      <c r="G361" s="1"/>
      <c r="H361" s="1"/>
      <c r="I361" s="1"/>
    </row>
    <row r="362" spans="1:9">
      <c r="A362" s="1"/>
      <c r="C362" s="1"/>
      <c r="D362" s="1"/>
      <c r="E362" s="1"/>
      <c r="F362" s="1"/>
      <c r="G362" s="1"/>
      <c r="H362" s="1"/>
      <c r="I362" s="1"/>
    </row>
    <row r="363" spans="1:9">
      <c r="A363" s="1"/>
      <c r="C363" s="1"/>
      <c r="D363" s="1"/>
      <c r="E363" s="1"/>
      <c r="F363" s="1"/>
      <c r="G363" s="1"/>
      <c r="H363" s="1"/>
      <c r="I363" s="1"/>
    </row>
    <row r="364" spans="1:9">
      <c r="A364" s="1"/>
      <c r="C364" s="1"/>
      <c r="D364" s="1"/>
      <c r="E364" s="1"/>
      <c r="F364" s="1"/>
      <c r="G364" s="1"/>
      <c r="H364" s="1"/>
      <c r="I364" s="1"/>
    </row>
    <row r="365" spans="1:9">
      <c r="A365" s="1"/>
      <c r="C365" s="1"/>
      <c r="D365" s="1"/>
      <c r="E365" s="1"/>
      <c r="F365" s="1"/>
      <c r="G365" s="1"/>
      <c r="H365" s="1"/>
      <c r="I365" s="1"/>
    </row>
    <row r="366" spans="1:9">
      <c r="A366" s="1"/>
      <c r="C366" s="1"/>
      <c r="D366" s="1"/>
      <c r="E366" s="1"/>
      <c r="F366" s="1"/>
      <c r="G366" s="1"/>
      <c r="H366" s="1"/>
      <c r="I366" s="1"/>
    </row>
    <row r="367" spans="1:9">
      <c r="A367" s="1"/>
      <c r="C367" s="1"/>
      <c r="D367" s="1"/>
      <c r="E367" s="1"/>
      <c r="F367" s="1"/>
      <c r="G367" s="1"/>
      <c r="H367" s="1"/>
      <c r="I367" s="1"/>
    </row>
    <row r="368" spans="1:9">
      <c r="A368" s="1"/>
      <c r="C368" s="1"/>
      <c r="D368" s="1"/>
      <c r="E368" s="1"/>
      <c r="F368" s="1"/>
      <c r="G368" s="1"/>
      <c r="H368" s="1"/>
      <c r="I368" s="1"/>
    </row>
    <row r="369" spans="1:9">
      <c r="A369" s="1"/>
      <c r="C369" s="1"/>
      <c r="D369" s="1"/>
      <c r="E369" s="1"/>
      <c r="F369" s="1"/>
      <c r="G369" s="1"/>
      <c r="H369" s="1"/>
      <c r="I369" s="1"/>
    </row>
    <row r="370" spans="1:9">
      <c r="A370" s="1"/>
      <c r="C370" s="1"/>
      <c r="D370" s="1"/>
      <c r="E370" s="1"/>
      <c r="F370" s="1"/>
      <c r="G370" s="1"/>
      <c r="H370" s="1"/>
      <c r="I370" s="1"/>
    </row>
    <row r="371" spans="1:9">
      <c r="A371" s="1"/>
      <c r="C371" s="1"/>
      <c r="D371" s="1"/>
      <c r="E371" s="1"/>
      <c r="F371" s="1"/>
      <c r="G371" s="1"/>
      <c r="H371" s="1"/>
      <c r="I371" s="1"/>
    </row>
    <row r="372" spans="1:9">
      <c r="A372" s="1"/>
      <c r="C372" s="1"/>
      <c r="D372" s="1"/>
      <c r="E372" s="1"/>
      <c r="F372" s="1"/>
      <c r="G372" s="1"/>
      <c r="H372" s="1"/>
      <c r="I372" s="1"/>
    </row>
    <row r="373" spans="1:9">
      <c r="A373" s="1"/>
      <c r="C373" s="1"/>
      <c r="D373" s="1"/>
      <c r="E373" s="1"/>
      <c r="F373" s="1"/>
      <c r="G373" s="1"/>
      <c r="H373" s="1"/>
      <c r="I373" s="1"/>
    </row>
    <row r="374" spans="1:9">
      <c r="A374" s="1"/>
      <c r="C374" s="1"/>
      <c r="D374" s="1"/>
      <c r="E374" s="1"/>
      <c r="F374" s="1"/>
      <c r="G374" s="1"/>
      <c r="H374" s="1"/>
      <c r="I374" s="1"/>
    </row>
    <row r="375" spans="1:9">
      <c r="A375" s="1"/>
      <c r="C375" s="1"/>
      <c r="D375" s="1"/>
      <c r="E375" s="1"/>
      <c r="F375" s="1"/>
      <c r="G375" s="1"/>
      <c r="H375" s="1"/>
      <c r="I375" s="1"/>
    </row>
    <row r="376" spans="1:9">
      <c r="A376" s="1"/>
      <c r="C376" s="1"/>
      <c r="D376" s="1"/>
      <c r="E376" s="1"/>
      <c r="F376" s="1"/>
      <c r="G376" s="1"/>
      <c r="H376" s="1"/>
      <c r="I376" s="1"/>
    </row>
    <row r="377" spans="1:9">
      <c r="A377" s="1"/>
      <c r="C377" s="1"/>
      <c r="D377" s="1"/>
      <c r="E377" s="1"/>
      <c r="F377" s="1"/>
      <c r="G377" s="1"/>
      <c r="H377" s="1"/>
      <c r="I377" s="1"/>
    </row>
    <row r="378" spans="1:9">
      <c r="A378" s="1"/>
      <c r="C378" s="1"/>
      <c r="D378" s="1"/>
      <c r="E378" s="1"/>
      <c r="F378" s="1"/>
      <c r="G378" s="1"/>
      <c r="H378" s="1"/>
      <c r="I378" s="1"/>
    </row>
    <row r="379" spans="1:9">
      <c r="A379" s="1"/>
      <c r="C379" s="1"/>
      <c r="D379" s="1"/>
      <c r="E379" s="1"/>
      <c r="F379" s="1"/>
      <c r="G379" s="1"/>
      <c r="H379" s="1"/>
      <c r="I379" s="1"/>
    </row>
    <row r="380" spans="1:9">
      <c r="A380" s="1"/>
      <c r="C380" s="1"/>
      <c r="D380" s="1"/>
      <c r="E380" s="1"/>
      <c r="F380" s="1"/>
      <c r="G380" s="1"/>
      <c r="H380" s="1"/>
      <c r="I380" s="1"/>
    </row>
    <row r="381" spans="1:9">
      <c r="A381" s="1"/>
      <c r="C381" s="1"/>
      <c r="D381" s="1"/>
      <c r="E381" s="1"/>
      <c r="F381" s="1"/>
      <c r="G381" s="1"/>
      <c r="H381" s="1"/>
      <c r="I381" s="1"/>
    </row>
    <row r="382" spans="1:9">
      <c r="A382" s="1"/>
      <c r="C382" s="1"/>
      <c r="D382" s="1"/>
      <c r="E382" s="1"/>
      <c r="F382" s="1"/>
      <c r="G382" s="1"/>
      <c r="H382" s="1"/>
      <c r="I382" s="1"/>
    </row>
    <row r="383" spans="1:9">
      <c r="A383" s="1"/>
      <c r="C383" s="1"/>
      <c r="D383" s="1"/>
      <c r="E383" s="1"/>
      <c r="F383" s="1"/>
      <c r="G383" s="1"/>
      <c r="H383" s="1"/>
      <c r="I383" s="1"/>
    </row>
    <row r="384" spans="1:9">
      <c r="A384" s="1"/>
      <c r="C384" s="1"/>
      <c r="D384" s="1"/>
      <c r="E384" s="1"/>
      <c r="F384" s="1"/>
      <c r="G384" s="1"/>
      <c r="H384" s="1"/>
      <c r="I384" s="1"/>
    </row>
    <row r="385" spans="1:9">
      <c r="A385" s="1"/>
      <c r="C385" s="1"/>
      <c r="D385" s="1"/>
      <c r="E385" s="1"/>
      <c r="F385" s="1"/>
      <c r="G385" s="1"/>
      <c r="H385" s="1"/>
      <c r="I385" s="1"/>
    </row>
    <row r="386" spans="1:9">
      <c r="A386" s="1"/>
      <c r="C386" s="1"/>
      <c r="D386" s="1"/>
      <c r="E386" s="1"/>
      <c r="F386" s="1"/>
      <c r="G386" s="1"/>
      <c r="H386" s="1"/>
      <c r="I386" s="1"/>
    </row>
    <row r="387" spans="1:9">
      <c r="A387" s="1"/>
      <c r="C387" s="1"/>
      <c r="D387" s="1"/>
      <c r="E387" s="1"/>
      <c r="F387" s="1"/>
      <c r="G387" s="1"/>
      <c r="H387" s="1"/>
      <c r="I387" s="1"/>
    </row>
    <row r="388" spans="1:9">
      <c r="A388" s="1"/>
      <c r="C388" s="1"/>
      <c r="D388" s="1"/>
      <c r="E388" s="1"/>
      <c r="F388" s="1"/>
      <c r="G388" s="1"/>
      <c r="H388" s="1"/>
      <c r="I388" s="1"/>
    </row>
    <row r="389" spans="1:9">
      <c r="A389" s="1"/>
      <c r="C389" s="1"/>
      <c r="D389" s="1"/>
      <c r="E389" s="1"/>
      <c r="F389" s="1"/>
      <c r="G389" s="1"/>
      <c r="H389" s="1"/>
      <c r="I389" s="1"/>
    </row>
    <row r="390" spans="1:9">
      <c r="A390" s="1"/>
      <c r="C390" s="1"/>
      <c r="D390" s="1"/>
      <c r="E390" s="1"/>
      <c r="F390" s="1"/>
      <c r="G390" s="1"/>
      <c r="H390" s="1"/>
      <c r="I390" s="1"/>
    </row>
    <row r="391" spans="1:9">
      <c r="A391" s="1"/>
      <c r="C391" s="1"/>
      <c r="D391" s="1"/>
      <c r="E391" s="1"/>
      <c r="F391" s="1"/>
      <c r="G391" s="1"/>
      <c r="H391" s="1"/>
      <c r="I391" s="1"/>
    </row>
    <row r="392" spans="1:9">
      <c r="A392" s="1"/>
      <c r="C392" s="1"/>
      <c r="D392" s="1"/>
      <c r="E392" s="1"/>
      <c r="F392" s="1"/>
      <c r="G392" s="1"/>
      <c r="H392" s="1"/>
      <c r="I392" s="1"/>
    </row>
    <row r="393" spans="1:9">
      <c r="A393" s="1"/>
      <c r="C393" s="1"/>
      <c r="D393" s="1"/>
      <c r="E393" s="1"/>
      <c r="F393" s="1"/>
      <c r="G393" s="1"/>
      <c r="H393" s="1"/>
      <c r="I393" s="1"/>
    </row>
    <row r="394" spans="1:9">
      <c r="A394" s="1"/>
      <c r="C394" s="1"/>
      <c r="D394" s="1"/>
      <c r="E394" s="1"/>
      <c r="F394" s="1"/>
      <c r="G394" s="1"/>
      <c r="H394" s="1"/>
      <c r="I394" s="1"/>
    </row>
    <row r="395" spans="1:9">
      <c r="A395" s="1"/>
      <c r="C395" s="1"/>
      <c r="D395" s="1"/>
      <c r="E395" s="1"/>
      <c r="F395" s="1"/>
      <c r="G395" s="1"/>
      <c r="H395" s="1"/>
      <c r="I395" s="1"/>
    </row>
    <row r="396" spans="1:9">
      <c r="A396" s="1"/>
      <c r="C396" s="1"/>
      <c r="D396" s="1"/>
      <c r="E396" s="1"/>
      <c r="F396" s="1"/>
      <c r="G396" s="1"/>
      <c r="H396" s="1"/>
      <c r="I396" s="1"/>
    </row>
    <row r="397" spans="1:9">
      <c r="A397" s="1"/>
      <c r="C397" s="1"/>
      <c r="D397" s="1"/>
      <c r="E397" s="1"/>
      <c r="F397" s="1"/>
      <c r="G397" s="1"/>
      <c r="H397" s="1"/>
      <c r="I397" s="1"/>
    </row>
    <row r="398" spans="1:9">
      <c r="A398" s="1"/>
      <c r="C398" s="1"/>
      <c r="D398" s="1"/>
      <c r="E398" s="1"/>
      <c r="F398" s="1"/>
      <c r="G398" s="1"/>
      <c r="H398" s="1"/>
      <c r="I398" s="1"/>
    </row>
    <row r="399" spans="1:9">
      <c r="A399" s="1"/>
      <c r="C399" s="1"/>
      <c r="D399" s="1"/>
      <c r="E399" s="1"/>
      <c r="F399" s="1"/>
      <c r="G399" s="1"/>
      <c r="H399" s="1"/>
      <c r="I399" s="1"/>
    </row>
    <row r="400" spans="1:9">
      <c r="A400" s="1"/>
      <c r="C400" s="1"/>
      <c r="D400" s="1"/>
      <c r="E400" s="1"/>
      <c r="F400" s="1"/>
      <c r="G400" s="1"/>
      <c r="H400" s="1"/>
      <c r="I400" s="1"/>
    </row>
    <row r="401" spans="1:9">
      <c r="A401" s="1"/>
      <c r="C401" s="1"/>
      <c r="D401" s="1"/>
      <c r="E401" s="1"/>
      <c r="F401" s="1"/>
      <c r="G401" s="1"/>
      <c r="H401" s="1"/>
      <c r="I401" s="1"/>
    </row>
    <row r="402" spans="1:9">
      <c r="A402" s="1"/>
      <c r="C402" s="1"/>
      <c r="D402" s="1"/>
      <c r="E402" s="1"/>
      <c r="F402" s="1"/>
      <c r="G402" s="1"/>
      <c r="H402" s="1"/>
      <c r="I402" s="1"/>
    </row>
    <row r="403" spans="1:9">
      <c r="A403" s="1"/>
      <c r="C403" s="1"/>
      <c r="D403" s="1"/>
      <c r="E403" s="1"/>
      <c r="F403" s="1"/>
      <c r="G403" s="1"/>
      <c r="H403" s="1"/>
      <c r="I403" s="1"/>
    </row>
    <row r="404" spans="1:9">
      <c r="A404" s="1"/>
      <c r="C404" s="1"/>
      <c r="D404" s="1"/>
      <c r="E404" s="1"/>
      <c r="F404" s="1"/>
      <c r="G404" s="1"/>
      <c r="H404" s="1"/>
      <c r="I404" s="1"/>
    </row>
    <row r="405" spans="1:9">
      <c r="A405" s="1"/>
      <c r="C405" s="1"/>
      <c r="D405" s="1"/>
      <c r="E405" s="1"/>
      <c r="F405" s="1"/>
      <c r="G405" s="1"/>
      <c r="H405" s="1"/>
      <c r="I405" s="1"/>
    </row>
    <row r="406" spans="1:9">
      <c r="A406" s="1"/>
      <c r="C406" s="1"/>
      <c r="D406" s="1"/>
      <c r="E406" s="1"/>
      <c r="F406" s="1"/>
      <c r="G406" s="1"/>
      <c r="H406" s="1"/>
      <c r="I406" s="1"/>
    </row>
    <row r="407" spans="1:9">
      <c r="A407" s="1"/>
      <c r="C407" s="1"/>
      <c r="D407" s="1"/>
      <c r="E407" s="1"/>
      <c r="F407" s="1"/>
      <c r="G407" s="1"/>
      <c r="H407" s="1"/>
      <c r="I407" s="1"/>
    </row>
    <row r="408" spans="1:9">
      <c r="A408" s="1"/>
      <c r="C408" s="1"/>
      <c r="D408" s="1"/>
      <c r="E408" s="1"/>
      <c r="F408" s="1"/>
      <c r="G408" s="1"/>
      <c r="H408" s="1"/>
      <c r="I408" s="1"/>
    </row>
    <row r="409" spans="1:9">
      <c r="A409" s="1"/>
      <c r="C409" s="1"/>
      <c r="D409" s="1"/>
      <c r="E409" s="1"/>
      <c r="F409" s="1"/>
      <c r="G409" s="1"/>
      <c r="H409" s="1"/>
      <c r="I409" s="1"/>
    </row>
    <row r="410" spans="1:9">
      <c r="A410" s="1"/>
      <c r="C410" s="1"/>
      <c r="D410" s="1"/>
      <c r="E410" s="1"/>
      <c r="F410" s="1"/>
      <c r="G410" s="1"/>
      <c r="H410" s="1"/>
      <c r="I410" s="1"/>
    </row>
    <row r="411" spans="1:9">
      <c r="A411" s="1"/>
      <c r="C411" s="1"/>
      <c r="D411" s="1"/>
      <c r="E411" s="1"/>
      <c r="F411" s="1"/>
      <c r="G411" s="1"/>
      <c r="H411" s="1"/>
      <c r="I411" s="1"/>
    </row>
    <row r="412" spans="1:9">
      <c r="A412" s="1"/>
      <c r="C412" s="1"/>
      <c r="D412" s="1"/>
      <c r="E412" s="1"/>
      <c r="F412" s="1"/>
      <c r="G412" s="1"/>
      <c r="H412" s="1"/>
      <c r="I412" s="1"/>
    </row>
    <row r="413" spans="1:9">
      <c r="A413" s="1"/>
      <c r="C413" s="1"/>
      <c r="D413" s="1"/>
      <c r="E413" s="1"/>
      <c r="F413" s="1"/>
      <c r="G413" s="1"/>
      <c r="H413" s="1"/>
      <c r="I413" s="1"/>
    </row>
    <row r="414" spans="1:9">
      <c r="A414" s="1"/>
      <c r="C414" s="1"/>
      <c r="D414" s="1"/>
      <c r="E414" s="1"/>
      <c r="F414" s="1"/>
      <c r="G414" s="1"/>
      <c r="H414" s="1"/>
      <c r="I414" s="1"/>
    </row>
    <row r="415" spans="1:9">
      <c r="A415" s="1"/>
      <c r="C415" s="1"/>
      <c r="D415" s="1"/>
      <c r="E415" s="1"/>
      <c r="F415" s="1"/>
      <c r="G415" s="1"/>
      <c r="H415" s="1"/>
      <c r="I415" s="1"/>
    </row>
    <row r="416" spans="1:9">
      <c r="A416" s="1"/>
      <c r="C416" s="1"/>
      <c r="D416" s="1"/>
      <c r="E416" s="1"/>
      <c r="F416" s="1"/>
      <c r="G416" s="1"/>
      <c r="H416" s="1"/>
      <c r="I416" s="1"/>
    </row>
    <row r="417" spans="1:9">
      <c r="A417" s="1"/>
      <c r="C417" s="1"/>
      <c r="D417" s="1"/>
      <c r="E417" s="1"/>
      <c r="F417" s="1"/>
      <c r="G417" s="1"/>
      <c r="H417" s="1"/>
      <c r="I417" s="1"/>
    </row>
    <row r="418" spans="1:9">
      <c r="A418" s="1"/>
      <c r="C418" s="1"/>
      <c r="D418" s="1"/>
      <c r="E418" s="1"/>
      <c r="F418" s="1"/>
      <c r="G418" s="1"/>
      <c r="H418" s="1"/>
      <c r="I418" s="1"/>
    </row>
    <row r="419" spans="1:9">
      <c r="A419" s="1"/>
      <c r="C419" s="1"/>
      <c r="D419" s="1"/>
      <c r="E419" s="1"/>
      <c r="F419" s="1"/>
      <c r="G419" s="1"/>
      <c r="H419" s="1"/>
      <c r="I419" s="1"/>
    </row>
    <row r="420" spans="1:9">
      <c r="A420" s="1"/>
      <c r="C420" s="1"/>
      <c r="D420" s="1"/>
      <c r="E420" s="1"/>
      <c r="F420" s="1"/>
      <c r="G420" s="1"/>
      <c r="H420" s="1"/>
      <c r="I420" s="1"/>
    </row>
    <row r="421" spans="1:9">
      <c r="A421" s="1"/>
      <c r="C421" s="1"/>
      <c r="D421" s="1"/>
      <c r="E421" s="1"/>
      <c r="F421" s="1"/>
      <c r="G421" s="1"/>
      <c r="H421" s="1"/>
      <c r="I421" s="1"/>
    </row>
    <row r="422" spans="1:9">
      <c r="A422" s="1"/>
      <c r="C422" s="1"/>
      <c r="D422" s="1"/>
      <c r="E422" s="1"/>
      <c r="F422" s="1"/>
      <c r="G422" s="1"/>
      <c r="H422" s="1"/>
      <c r="I422" s="1"/>
    </row>
    <row r="423" spans="1:9">
      <c r="A423" s="1"/>
      <c r="C423" s="1"/>
      <c r="D423" s="1"/>
      <c r="E423" s="1"/>
      <c r="F423" s="1"/>
      <c r="G423" s="1"/>
      <c r="H423" s="1"/>
      <c r="I423" s="1"/>
    </row>
    <row r="424" spans="1:9">
      <c r="A424" s="1"/>
      <c r="C424" s="1"/>
      <c r="D424" s="1"/>
      <c r="E424" s="1"/>
      <c r="F424" s="1"/>
      <c r="G424" s="1"/>
      <c r="H424" s="1"/>
      <c r="I424" s="1"/>
    </row>
    <row r="425" spans="1:9">
      <c r="A425" s="1"/>
      <c r="C425" s="1"/>
      <c r="D425" s="1"/>
      <c r="E425" s="1"/>
      <c r="F425" s="1"/>
      <c r="G425" s="1"/>
      <c r="H425" s="1"/>
      <c r="I425" s="1"/>
    </row>
    <row r="426" spans="1:9">
      <c r="A426" s="1"/>
      <c r="C426" s="1"/>
      <c r="D426" s="1"/>
      <c r="E426" s="1"/>
      <c r="F426" s="1"/>
      <c r="G426" s="1"/>
      <c r="H426" s="1"/>
      <c r="I426" s="1"/>
    </row>
    <row r="427" spans="1:9">
      <c r="A427" s="1"/>
      <c r="C427" s="1"/>
      <c r="D427" s="1"/>
      <c r="E427" s="1"/>
      <c r="F427" s="1"/>
      <c r="G427" s="1"/>
      <c r="H427" s="1"/>
      <c r="I427" s="1"/>
    </row>
    <row r="428" spans="1:9">
      <c r="A428" s="1"/>
      <c r="C428" s="1"/>
      <c r="D428" s="1"/>
      <c r="E428" s="1"/>
      <c r="F428" s="1"/>
      <c r="G428" s="1"/>
      <c r="H428" s="1"/>
      <c r="I428" s="1"/>
    </row>
    <row r="429" spans="1:9">
      <c r="A429" s="1"/>
      <c r="C429" s="1"/>
      <c r="D429" s="1"/>
      <c r="E429" s="1"/>
      <c r="F429" s="1"/>
      <c r="G429" s="1"/>
      <c r="H429" s="1"/>
      <c r="I429" s="1"/>
    </row>
    <row r="430" spans="1:9">
      <c r="A430" s="1"/>
      <c r="C430" s="1"/>
      <c r="D430" s="1"/>
      <c r="E430" s="1"/>
      <c r="F430" s="1"/>
      <c r="G430" s="1"/>
      <c r="H430" s="1"/>
      <c r="I430" s="1"/>
    </row>
    <row r="431" spans="1:9">
      <c r="A431" s="1"/>
      <c r="C431" s="1"/>
      <c r="D431" s="1"/>
      <c r="E431" s="1"/>
      <c r="F431" s="1"/>
      <c r="G431" s="1"/>
      <c r="H431" s="1"/>
      <c r="I431" s="1"/>
    </row>
    <row r="432" spans="1:9">
      <c r="A432" s="1"/>
      <c r="C432" s="1"/>
      <c r="D432" s="1"/>
      <c r="E432" s="1"/>
      <c r="F432" s="1"/>
      <c r="G432" s="1"/>
      <c r="H432" s="1"/>
      <c r="I432" s="1"/>
    </row>
    <row r="433" spans="1:9">
      <c r="A433" s="1"/>
      <c r="C433" s="1"/>
      <c r="D433" s="1"/>
      <c r="E433" s="1"/>
      <c r="F433" s="1"/>
      <c r="G433" s="1"/>
      <c r="H433" s="1"/>
      <c r="I433" s="1"/>
    </row>
    <row r="434" spans="1:9">
      <c r="A434" s="1"/>
      <c r="C434" s="1"/>
      <c r="D434" s="1"/>
      <c r="E434" s="1"/>
      <c r="F434" s="1"/>
      <c r="G434" s="1"/>
      <c r="H434" s="1"/>
      <c r="I434" s="1"/>
    </row>
    <row r="435" spans="1:9">
      <c r="A435" s="1"/>
      <c r="C435" s="1"/>
      <c r="D435" s="1"/>
      <c r="E435" s="1"/>
      <c r="F435" s="1"/>
      <c r="G435" s="1"/>
      <c r="H435" s="1"/>
      <c r="I435" s="1"/>
    </row>
    <row r="436" spans="1:9">
      <c r="A436" s="1"/>
      <c r="C436" s="1"/>
      <c r="D436" s="1"/>
      <c r="E436" s="1"/>
      <c r="F436" s="1"/>
      <c r="G436" s="1"/>
      <c r="H436" s="1"/>
      <c r="I436" s="1"/>
    </row>
    <row r="437" spans="1:9">
      <c r="A437" s="1"/>
      <c r="C437" s="1"/>
      <c r="D437" s="1"/>
      <c r="E437" s="1"/>
      <c r="F437" s="1"/>
      <c r="G437" s="1"/>
      <c r="H437" s="1"/>
      <c r="I437" s="1"/>
    </row>
    <row r="438" spans="1:9">
      <c r="A438" s="1"/>
      <c r="C438" s="1"/>
      <c r="D438" s="1"/>
      <c r="E438" s="1"/>
      <c r="F438" s="1"/>
      <c r="G438" s="1"/>
      <c r="H438" s="1"/>
      <c r="I438" s="1"/>
    </row>
    <row r="439" spans="1:9">
      <c r="A439" s="1"/>
      <c r="C439" s="1"/>
      <c r="D439" s="1"/>
      <c r="E439" s="1"/>
      <c r="F439" s="1"/>
      <c r="G439" s="1"/>
      <c r="H439" s="1"/>
      <c r="I439" s="1"/>
    </row>
    <row r="440" spans="1:9">
      <c r="A440" s="1"/>
      <c r="C440" s="1"/>
      <c r="D440" s="1"/>
      <c r="E440" s="1"/>
      <c r="F440" s="1"/>
      <c r="G440" s="1"/>
      <c r="H440" s="1"/>
      <c r="I440" s="1"/>
    </row>
    <row r="441" spans="1:9">
      <c r="A441" s="1"/>
      <c r="C441" s="1"/>
      <c r="D441" s="1"/>
      <c r="E441" s="1"/>
      <c r="F441" s="1"/>
      <c r="G441" s="1"/>
      <c r="H441" s="1"/>
      <c r="I441" s="1"/>
    </row>
    <row r="442" spans="1:9">
      <c r="A442" s="1"/>
      <c r="C442" s="1"/>
      <c r="D442" s="1"/>
      <c r="E442" s="1"/>
      <c r="F442" s="1"/>
      <c r="G442" s="1"/>
      <c r="H442" s="1"/>
      <c r="I442" s="1"/>
    </row>
    <row r="443" spans="1:9">
      <c r="A443" s="1"/>
      <c r="C443" s="1"/>
      <c r="D443" s="1"/>
      <c r="E443" s="1"/>
      <c r="F443" s="1"/>
      <c r="G443" s="1"/>
      <c r="H443" s="1"/>
      <c r="I443" s="1"/>
    </row>
    <row r="444" spans="1:9">
      <c r="A444" s="1"/>
      <c r="C444" s="1"/>
      <c r="D444" s="1"/>
      <c r="E444" s="1"/>
      <c r="F444" s="1"/>
      <c r="G444" s="1"/>
      <c r="H444" s="1"/>
      <c r="I444" s="1"/>
    </row>
    <row r="445" spans="1:9">
      <c r="A445" s="1"/>
      <c r="C445" s="1"/>
      <c r="D445" s="1"/>
      <c r="E445" s="1"/>
      <c r="F445" s="1"/>
      <c r="G445" s="1"/>
      <c r="H445" s="1"/>
      <c r="I445" s="1"/>
    </row>
    <row r="446" spans="1:9">
      <c r="A446" s="1"/>
      <c r="C446" s="1"/>
      <c r="D446" s="1"/>
      <c r="E446" s="1"/>
      <c r="F446" s="1"/>
      <c r="G446" s="1"/>
      <c r="H446" s="1"/>
      <c r="I446" s="1"/>
    </row>
    <row r="447" spans="1:9">
      <c r="A447" s="1"/>
      <c r="C447" s="1"/>
      <c r="D447" s="1"/>
      <c r="E447" s="1"/>
      <c r="F447" s="1"/>
      <c r="G447" s="1"/>
      <c r="H447" s="1"/>
      <c r="I447" s="1"/>
    </row>
    <row r="448" spans="1:9">
      <c r="A448" s="1"/>
      <c r="C448" s="1"/>
      <c r="D448" s="1"/>
      <c r="E448" s="1"/>
      <c r="F448" s="1"/>
      <c r="G448" s="1"/>
      <c r="H448" s="1"/>
      <c r="I448" s="1"/>
    </row>
    <row r="449" spans="1:9">
      <c r="A449" s="1"/>
      <c r="C449" s="1"/>
      <c r="D449" s="1"/>
      <c r="E449" s="1"/>
      <c r="F449" s="1"/>
      <c r="G449" s="1"/>
      <c r="H449" s="1"/>
      <c r="I449" s="1"/>
    </row>
    <row r="450" spans="1:9">
      <c r="A450" s="1"/>
      <c r="C450" s="1"/>
      <c r="D450" s="1"/>
      <c r="E450" s="1"/>
      <c r="F450" s="1"/>
      <c r="G450" s="1"/>
      <c r="H450" s="1"/>
      <c r="I450" s="1"/>
    </row>
    <row r="451" spans="1:9">
      <c r="A451" s="1"/>
      <c r="C451" s="1"/>
      <c r="D451" s="1"/>
      <c r="E451" s="1"/>
      <c r="F451" s="1"/>
      <c r="G451" s="1"/>
      <c r="H451" s="1"/>
      <c r="I451" s="1"/>
    </row>
    <row r="452" spans="1:9">
      <c r="A452" s="1"/>
      <c r="C452" s="1"/>
      <c r="D452" s="1"/>
      <c r="E452" s="1"/>
      <c r="F452" s="1"/>
      <c r="G452" s="1"/>
      <c r="H452" s="1"/>
      <c r="I452" s="1"/>
    </row>
    <row r="453" spans="1:9">
      <c r="A453" s="1"/>
      <c r="C453" s="1"/>
      <c r="D453" s="1"/>
      <c r="E453" s="1"/>
      <c r="F453" s="1"/>
      <c r="G453" s="1"/>
      <c r="H453" s="1"/>
      <c r="I453" s="1"/>
    </row>
    <row r="454" spans="1:9">
      <c r="A454" s="1"/>
      <c r="C454" s="1"/>
      <c r="D454" s="1"/>
      <c r="E454" s="1"/>
      <c r="F454" s="1"/>
      <c r="G454" s="1"/>
      <c r="H454" s="1"/>
      <c r="I454" s="1"/>
    </row>
    <row r="455" spans="1:9">
      <c r="A455" s="1"/>
      <c r="C455" s="1"/>
      <c r="D455" s="1"/>
      <c r="E455" s="1"/>
      <c r="F455" s="1"/>
      <c r="G455" s="1"/>
      <c r="H455" s="1"/>
      <c r="I455" s="1"/>
    </row>
    <row r="456" spans="1:9">
      <c r="A456" s="1"/>
      <c r="C456" s="1"/>
      <c r="D456" s="1"/>
      <c r="E456" s="1"/>
      <c r="F456" s="1"/>
      <c r="G456" s="1"/>
      <c r="H456" s="1"/>
      <c r="I456" s="1"/>
    </row>
    <row r="457" spans="1:9">
      <c r="A457" s="1"/>
      <c r="C457" s="1"/>
      <c r="D457" s="1"/>
      <c r="E457" s="1"/>
      <c r="F457" s="1"/>
      <c r="G457" s="1"/>
      <c r="H457" s="1"/>
      <c r="I457" s="1"/>
    </row>
    <row r="458" spans="1:9">
      <c r="A458" s="1"/>
      <c r="C458" s="1"/>
      <c r="D458" s="1"/>
      <c r="E458" s="1"/>
      <c r="F458" s="1"/>
      <c r="G458" s="1"/>
      <c r="H458" s="1"/>
      <c r="I458" s="1"/>
    </row>
    <row r="459" spans="1:9">
      <c r="A459" s="1"/>
      <c r="C459" s="1"/>
      <c r="D459" s="1"/>
      <c r="E459" s="1"/>
      <c r="F459" s="1"/>
      <c r="G459" s="1"/>
      <c r="H459" s="1"/>
      <c r="I459" s="1"/>
    </row>
    <row r="460" spans="1:9">
      <c r="A460" s="1"/>
      <c r="C460" s="1"/>
      <c r="D460" s="1"/>
      <c r="E460" s="1"/>
      <c r="F460" s="1"/>
      <c r="G460" s="1"/>
      <c r="H460" s="1"/>
      <c r="I460" s="1"/>
    </row>
    <row r="461" spans="1:9">
      <c r="A461" s="1"/>
      <c r="C461" s="1"/>
      <c r="D461" s="1"/>
      <c r="E461" s="1"/>
      <c r="F461" s="1"/>
      <c r="G461" s="1"/>
      <c r="H461" s="1"/>
      <c r="I461" s="1"/>
    </row>
    <row r="462" spans="1:9">
      <c r="A462" s="1"/>
      <c r="C462" s="1"/>
      <c r="D462" s="1"/>
      <c r="E462" s="1"/>
      <c r="F462" s="1"/>
      <c r="G462" s="1"/>
      <c r="H462" s="1"/>
      <c r="I462" s="1"/>
    </row>
    <row r="463" spans="1:9">
      <c r="A463" s="1"/>
      <c r="C463" s="1"/>
      <c r="D463" s="1"/>
      <c r="E463" s="1"/>
      <c r="F463" s="1"/>
      <c r="G463" s="1"/>
      <c r="H463" s="1"/>
      <c r="I463" s="1"/>
    </row>
    <row r="464" spans="1:9">
      <c r="A464" s="1"/>
      <c r="C464" s="1"/>
      <c r="D464" s="1"/>
      <c r="E464" s="1"/>
      <c r="F464" s="1"/>
      <c r="G464" s="1"/>
      <c r="H464" s="1"/>
      <c r="I464" s="1"/>
    </row>
    <row r="465" spans="1:9">
      <c r="A465" s="1"/>
      <c r="C465" s="1"/>
      <c r="D465" s="1"/>
      <c r="E465" s="1"/>
      <c r="F465" s="1"/>
      <c r="G465" s="1"/>
      <c r="H465" s="1"/>
      <c r="I465" s="1"/>
    </row>
    <row r="466" spans="1:9">
      <c r="A466" s="1"/>
      <c r="C466" s="1"/>
      <c r="D466" s="1"/>
      <c r="E466" s="1"/>
      <c r="F466" s="1"/>
      <c r="G466" s="1"/>
      <c r="H466" s="1"/>
      <c r="I466" s="1"/>
    </row>
    <row r="467" spans="1:9">
      <c r="A467" s="1"/>
      <c r="C467" s="1"/>
      <c r="D467" s="1"/>
      <c r="E467" s="1"/>
      <c r="F467" s="1"/>
      <c r="G467" s="1"/>
      <c r="H467" s="1"/>
      <c r="I467" s="1"/>
    </row>
    <row r="468" spans="1:9">
      <c r="A468" s="1"/>
      <c r="C468" s="1"/>
      <c r="D468" s="1"/>
      <c r="E468" s="1"/>
      <c r="F468" s="1"/>
      <c r="G468" s="1"/>
      <c r="H468" s="1"/>
      <c r="I468" s="1"/>
    </row>
    <row r="469" spans="1:9">
      <c r="A469" s="1"/>
      <c r="C469" s="1"/>
      <c r="D469" s="1"/>
      <c r="E469" s="1"/>
      <c r="F469" s="1"/>
      <c r="G469" s="1"/>
      <c r="H469" s="1"/>
      <c r="I469" s="1"/>
    </row>
    <row r="470" spans="1:9">
      <c r="A470" s="1"/>
      <c r="C470" s="1"/>
      <c r="D470" s="1"/>
      <c r="E470" s="1"/>
      <c r="F470" s="1"/>
      <c r="G470" s="1"/>
      <c r="H470" s="1"/>
      <c r="I470" s="1"/>
    </row>
    <row r="471" spans="1:9">
      <c r="A471" s="1"/>
      <c r="C471" s="1"/>
      <c r="D471" s="1"/>
      <c r="E471" s="1"/>
      <c r="F471" s="1"/>
      <c r="G471" s="1"/>
      <c r="H471" s="1"/>
      <c r="I471" s="1"/>
    </row>
    <row r="472" spans="1:9">
      <c r="A472" s="1"/>
      <c r="C472" s="1"/>
      <c r="D472" s="1"/>
      <c r="E472" s="1"/>
      <c r="F472" s="1"/>
      <c r="G472" s="1"/>
      <c r="H472" s="1"/>
      <c r="I472" s="1"/>
    </row>
    <row r="473" spans="1:9">
      <c r="A473" s="1"/>
      <c r="C473" s="1"/>
      <c r="D473" s="1"/>
      <c r="E473" s="1"/>
      <c r="F473" s="1"/>
      <c r="G473" s="1"/>
      <c r="H473" s="1"/>
      <c r="I473" s="1"/>
    </row>
    <row r="474" spans="1:9">
      <c r="A474" s="1"/>
      <c r="C474" s="1"/>
      <c r="D474" s="1"/>
      <c r="E474" s="1"/>
      <c r="F474" s="1"/>
      <c r="G474" s="1"/>
      <c r="H474" s="1"/>
      <c r="I474" s="1"/>
    </row>
    <row r="475" spans="1:9">
      <c r="A475" s="1"/>
      <c r="C475" s="1"/>
      <c r="D475" s="1"/>
      <c r="E475" s="1"/>
      <c r="F475" s="1"/>
      <c r="G475" s="1"/>
      <c r="H475" s="1"/>
      <c r="I475" s="1"/>
    </row>
    <row r="476" spans="1:9">
      <c r="A476" s="1"/>
      <c r="C476" s="1"/>
      <c r="D476" s="1"/>
      <c r="E476" s="1"/>
      <c r="F476" s="1"/>
      <c r="G476" s="1"/>
      <c r="H476" s="1"/>
      <c r="I476" s="1"/>
    </row>
    <row r="477" spans="1:9">
      <c r="A477" s="1"/>
      <c r="C477" s="1"/>
      <c r="D477" s="1"/>
      <c r="E477" s="1"/>
      <c r="F477" s="1"/>
      <c r="G477" s="1"/>
      <c r="H477" s="1"/>
      <c r="I477" s="1"/>
    </row>
    <row r="478" spans="1:9">
      <c r="A478" s="1"/>
      <c r="C478" s="1"/>
      <c r="D478" s="1"/>
      <c r="E478" s="1"/>
      <c r="F478" s="1"/>
      <c r="G478" s="1"/>
      <c r="H478" s="1"/>
      <c r="I478" s="1"/>
    </row>
    <row r="479" spans="1:9">
      <c r="A479" s="1"/>
      <c r="C479" s="1"/>
      <c r="D479" s="1"/>
      <c r="E479" s="1"/>
      <c r="F479" s="1"/>
      <c r="G479" s="1"/>
      <c r="H479" s="1"/>
      <c r="I479" s="1"/>
    </row>
    <row r="480" spans="1:9">
      <c r="A480" s="1"/>
      <c r="C480" s="1"/>
      <c r="D480" s="1"/>
      <c r="E480" s="1"/>
      <c r="F480" s="1"/>
      <c r="G480" s="1"/>
      <c r="H480" s="1"/>
      <c r="I480" s="1"/>
    </row>
    <row r="481" spans="1:9">
      <c r="A481" s="1"/>
      <c r="C481" s="1"/>
      <c r="D481" s="1"/>
      <c r="E481" s="1"/>
      <c r="F481" s="1"/>
      <c r="G481" s="1"/>
      <c r="H481" s="1"/>
      <c r="I481" s="1"/>
    </row>
    <row r="482" spans="1:9">
      <c r="A482" s="1"/>
      <c r="C482" s="1"/>
      <c r="D482" s="1"/>
      <c r="E482" s="1"/>
      <c r="F482" s="1"/>
      <c r="G482" s="1"/>
      <c r="H482" s="1"/>
      <c r="I482" s="1"/>
    </row>
    <row r="483" spans="1:9">
      <c r="A483" s="1"/>
      <c r="C483" s="1"/>
      <c r="D483" s="1"/>
      <c r="E483" s="1"/>
      <c r="F483" s="1"/>
      <c r="G483" s="1"/>
      <c r="H483" s="1"/>
      <c r="I483" s="1"/>
    </row>
    <row r="484" spans="1:9">
      <c r="A484" s="1"/>
      <c r="C484" s="1"/>
      <c r="D484" s="1"/>
      <c r="E484" s="1"/>
      <c r="F484" s="1"/>
      <c r="G484" s="1"/>
      <c r="H484" s="1"/>
      <c r="I484" s="1"/>
    </row>
    <row r="485" spans="1:9">
      <c r="A485" s="1"/>
      <c r="C485" s="1"/>
      <c r="D485" s="1"/>
      <c r="E485" s="1"/>
      <c r="F485" s="1"/>
      <c r="G485" s="1"/>
      <c r="H485" s="1"/>
      <c r="I485" s="1"/>
    </row>
    <row r="486" spans="1:9">
      <c r="A486" s="1"/>
      <c r="C486" s="1"/>
      <c r="D486" s="1"/>
      <c r="E486" s="1"/>
      <c r="F486" s="1"/>
      <c r="G486" s="1"/>
      <c r="H486" s="1"/>
      <c r="I486" s="1"/>
    </row>
    <row r="487" spans="1:9">
      <c r="A487" s="1"/>
      <c r="C487" s="1"/>
      <c r="D487" s="1"/>
      <c r="E487" s="1"/>
      <c r="F487" s="1"/>
      <c r="G487" s="1"/>
      <c r="H487" s="1"/>
      <c r="I487" s="1"/>
    </row>
    <row r="488" spans="1:9">
      <c r="A488" s="1"/>
      <c r="C488" s="1"/>
      <c r="D488" s="1"/>
      <c r="E488" s="1"/>
      <c r="F488" s="1"/>
      <c r="G488" s="1"/>
      <c r="H488" s="1"/>
      <c r="I488" s="1"/>
    </row>
    <row r="489" spans="1:9">
      <c r="A489" s="1"/>
      <c r="C489" s="1"/>
      <c r="D489" s="1"/>
      <c r="E489" s="1"/>
      <c r="F489" s="1"/>
      <c r="G489" s="1"/>
      <c r="H489" s="1"/>
      <c r="I489" s="1"/>
    </row>
    <row r="490" spans="1:9">
      <c r="A490" s="1"/>
      <c r="C490" s="1"/>
      <c r="D490" s="1"/>
      <c r="E490" s="1"/>
      <c r="F490" s="1"/>
      <c r="G490" s="1"/>
      <c r="H490" s="1"/>
      <c r="I490" s="1"/>
    </row>
    <row r="491" spans="1:9">
      <c r="A491" s="1"/>
      <c r="C491" s="1"/>
      <c r="D491" s="1"/>
      <c r="E491" s="1"/>
      <c r="F491" s="1"/>
      <c r="G491" s="1"/>
      <c r="H491" s="1"/>
      <c r="I491" s="1"/>
    </row>
    <row r="492" spans="1:9">
      <c r="A492" s="1"/>
      <c r="C492" s="1"/>
      <c r="D492" s="1"/>
      <c r="E492" s="1"/>
      <c r="F492" s="1"/>
      <c r="G492" s="1"/>
      <c r="H492" s="1"/>
      <c r="I492" s="1"/>
    </row>
    <row r="493" spans="1:9">
      <c r="A493" s="1"/>
      <c r="C493" s="1"/>
      <c r="D493" s="1"/>
      <c r="E493" s="1"/>
      <c r="F493" s="1"/>
      <c r="G493" s="1"/>
      <c r="H493" s="1"/>
      <c r="I493" s="1"/>
    </row>
    <row r="494" spans="1:9">
      <c r="A494" s="1"/>
      <c r="C494" s="1"/>
      <c r="D494" s="1"/>
      <c r="E494" s="1"/>
      <c r="F494" s="1"/>
      <c r="G494" s="1"/>
      <c r="H494" s="1"/>
      <c r="I494" s="1"/>
    </row>
    <row r="495" spans="1:9">
      <c r="A495" s="1"/>
      <c r="C495" s="1"/>
      <c r="D495" s="1"/>
      <c r="E495" s="1"/>
      <c r="F495" s="1"/>
      <c r="G495" s="1"/>
      <c r="H495" s="1"/>
      <c r="I495" s="1"/>
    </row>
    <row r="496" spans="1:9">
      <c r="A496" s="1"/>
      <c r="C496" s="1"/>
      <c r="D496" s="1"/>
      <c r="E496" s="1"/>
      <c r="F496" s="1"/>
      <c r="G496" s="1"/>
      <c r="H496" s="1"/>
      <c r="I496" s="1"/>
    </row>
    <row r="497" spans="1:9">
      <c r="A497" s="1"/>
      <c r="C497" s="1"/>
      <c r="D497" s="1"/>
      <c r="E497" s="1"/>
      <c r="F497" s="1"/>
      <c r="G497" s="1"/>
      <c r="H497" s="1"/>
      <c r="I497" s="1"/>
    </row>
    <row r="498" spans="1:9">
      <c r="A498" s="1"/>
      <c r="C498" s="1"/>
      <c r="D498" s="1"/>
      <c r="E498" s="1"/>
      <c r="F498" s="1"/>
      <c r="G498" s="1"/>
      <c r="H498" s="1"/>
      <c r="I498" s="1"/>
    </row>
    <row r="499" spans="1:9">
      <c r="A499" s="1"/>
      <c r="C499" s="1"/>
      <c r="D499" s="1"/>
      <c r="E499" s="1"/>
      <c r="F499" s="1"/>
      <c r="G499" s="1"/>
      <c r="H499" s="1"/>
      <c r="I499" s="1"/>
    </row>
    <row r="500" spans="1:9">
      <c r="A500" s="1"/>
      <c r="C500" s="1"/>
      <c r="D500" s="1"/>
      <c r="E500" s="1"/>
      <c r="F500" s="1"/>
      <c r="G500" s="1"/>
      <c r="H500" s="1"/>
      <c r="I500" s="1"/>
    </row>
    <row r="501" spans="1:9">
      <c r="A501" s="1"/>
      <c r="C501" s="1"/>
      <c r="D501" s="1"/>
      <c r="E501" s="1"/>
      <c r="F501" s="1"/>
      <c r="G501" s="1"/>
      <c r="H501" s="1"/>
      <c r="I501" s="1"/>
    </row>
    <row r="502" spans="1:9">
      <c r="A502" s="1"/>
      <c r="C502" s="1"/>
      <c r="D502" s="1"/>
      <c r="E502" s="1"/>
      <c r="F502" s="1"/>
      <c r="G502" s="1"/>
      <c r="H502" s="1"/>
      <c r="I502" s="1"/>
    </row>
    <row r="503" spans="1:9">
      <c r="A503" s="1"/>
      <c r="C503" s="1"/>
      <c r="D503" s="1"/>
      <c r="E503" s="1"/>
      <c r="F503" s="1"/>
      <c r="G503" s="1"/>
      <c r="H503" s="1"/>
      <c r="I503" s="1"/>
    </row>
    <row r="504" spans="1:9">
      <c r="A504" s="1"/>
      <c r="C504" s="1"/>
      <c r="D504" s="1"/>
      <c r="E504" s="1"/>
      <c r="F504" s="1"/>
      <c r="G504" s="1"/>
      <c r="H504" s="1"/>
      <c r="I504" s="1"/>
    </row>
    <row r="505" spans="1:9">
      <c r="A505" s="1"/>
      <c r="C505" s="1"/>
      <c r="D505" s="1"/>
      <c r="E505" s="1"/>
      <c r="F505" s="1"/>
      <c r="G505" s="1"/>
      <c r="H505" s="1"/>
      <c r="I505" s="1"/>
    </row>
    <row r="506" spans="1:9">
      <c r="A506" s="1"/>
      <c r="C506" s="1"/>
      <c r="D506" s="1"/>
      <c r="E506" s="1"/>
      <c r="F506" s="1"/>
      <c r="G506" s="1"/>
      <c r="H506" s="1"/>
      <c r="I506" s="1"/>
    </row>
    <row r="507" spans="1:9">
      <c r="A507" s="1"/>
      <c r="C507" s="1"/>
      <c r="D507" s="1"/>
      <c r="E507" s="1"/>
      <c r="F507" s="1"/>
      <c r="G507" s="1"/>
      <c r="H507" s="1"/>
      <c r="I507" s="1"/>
    </row>
    <row r="508" spans="1:9">
      <c r="A508" s="1"/>
      <c r="C508" s="1"/>
      <c r="D508" s="1"/>
      <c r="E508" s="1"/>
      <c r="F508" s="1"/>
      <c r="G508" s="1"/>
      <c r="H508" s="1"/>
      <c r="I508" s="1"/>
    </row>
    <row r="509" spans="1:9">
      <c r="A509" s="1"/>
      <c r="C509" s="1"/>
      <c r="D509" s="1"/>
      <c r="E509" s="1"/>
      <c r="F509" s="1"/>
      <c r="G509" s="1"/>
      <c r="H509" s="1"/>
      <c r="I509" s="1"/>
    </row>
    <row r="510" spans="1:9">
      <c r="A510" s="1"/>
      <c r="C510" s="1"/>
      <c r="D510" s="1"/>
      <c r="E510" s="1"/>
      <c r="F510" s="1"/>
      <c r="G510" s="1"/>
      <c r="H510" s="1"/>
      <c r="I510" s="1"/>
    </row>
    <row r="511" spans="1:9">
      <c r="A511" s="1"/>
      <c r="C511" s="1"/>
      <c r="D511" s="1"/>
      <c r="E511" s="1"/>
      <c r="F511" s="1"/>
      <c r="G511" s="1"/>
      <c r="H511" s="1"/>
      <c r="I511" s="1"/>
    </row>
    <row r="512" spans="1:9">
      <c r="A512" s="1"/>
      <c r="C512" s="1"/>
      <c r="D512" s="1"/>
      <c r="E512" s="1"/>
      <c r="F512" s="1"/>
      <c r="G512" s="1"/>
      <c r="H512" s="1"/>
      <c r="I512" s="1"/>
    </row>
    <row r="513" spans="1:9">
      <c r="A513" s="1"/>
      <c r="C513" s="1"/>
      <c r="D513" s="1"/>
      <c r="E513" s="1"/>
      <c r="F513" s="1"/>
      <c r="G513" s="1"/>
      <c r="H513" s="1"/>
      <c r="I513" s="1"/>
    </row>
    <row r="514" spans="1:9">
      <c r="A514" s="1"/>
      <c r="C514" s="1"/>
      <c r="D514" s="1"/>
      <c r="E514" s="1"/>
      <c r="F514" s="1"/>
      <c r="G514" s="1"/>
      <c r="H514" s="1"/>
      <c r="I514" s="1"/>
    </row>
    <row r="515" spans="1:9">
      <c r="A515" s="1"/>
      <c r="C515" s="1"/>
      <c r="D515" s="1"/>
      <c r="E515" s="1"/>
      <c r="F515" s="1"/>
      <c r="G515" s="1"/>
      <c r="H515" s="1"/>
      <c r="I515" s="1"/>
    </row>
    <row r="516" spans="1:9">
      <c r="A516" s="1"/>
      <c r="C516" s="1"/>
      <c r="D516" s="1"/>
      <c r="E516" s="1"/>
      <c r="F516" s="1"/>
      <c r="G516" s="1"/>
      <c r="H516" s="1"/>
      <c r="I516" s="1"/>
    </row>
    <row r="517" spans="1:9">
      <c r="A517" s="1"/>
      <c r="C517" s="1"/>
      <c r="D517" s="1"/>
      <c r="E517" s="1"/>
      <c r="F517" s="1"/>
      <c r="G517" s="1"/>
      <c r="H517" s="1"/>
      <c r="I517" s="1"/>
    </row>
    <row r="518" spans="1:9">
      <c r="A518" s="1"/>
      <c r="C518" s="1"/>
      <c r="D518" s="1"/>
      <c r="E518" s="1"/>
      <c r="F518" s="1"/>
      <c r="G518" s="1"/>
      <c r="H518" s="1"/>
      <c r="I518" s="1"/>
    </row>
    <row r="519" spans="1:9">
      <c r="A519" s="1"/>
      <c r="C519" s="1"/>
      <c r="D519" s="1"/>
      <c r="E519" s="1"/>
      <c r="F519" s="1"/>
      <c r="G519" s="1"/>
      <c r="H519" s="1"/>
      <c r="I519" s="1"/>
    </row>
    <row r="520" spans="1:9">
      <c r="A520" s="1"/>
      <c r="C520" s="1"/>
      <c r="D520" s="1"/>
      <c r="E520" s="1"/>
      <c r="F520" s="1"/>
      <c r="G520" s="1"/>
      <c r="H520" s="1"/>
      <c r="I520" s="1"/>
    </row>
    <row r="521" spans="1:9">
      <c r="A521" s="1"/>
      <c r="C521" s="1"/>
      <c r="D521" s="1"/>
      <c r="E521" s="1"/>
      <c r="F521" s="1"/>
      <c r="G521" s="1"/>
      <c r="H521" s="1"/>
      <c r="I521" s="1"/>
    </row>
    <row r="522" spans="1:9">
      <c r="A522" s="1"/>
      <c r="C522" s="1"/>
      <c r="D522" s="1"/>
      <c r="E522" s="1"/>
      <c r="F522" s="1"/>
      <c r="G522" s="1"/>
      <c r="H522" s="1"/>
      <c r="I522" s="1"/>
    </row>
    <row r="523" spans="1:9">
      <c r="A523" s="1"/>
      <c r="C523" s="1"/>
      <c r="D523" s="1"/>
      <c r="E523" s="1"/>
      <c r="F523" s="1"/>
      <c r="G523" s="1"/>
      <c r="H523" s="1"/>
      <c r="I523" s="1"/>
    </row>
    <row r="524" spans="1:9">
      <c r="A524" s="1"/>
      <c r="C524" s="1"/>
      <c r="D524" s="1"/>
      <c r="E524" s="1"/>
      <c r="F524" s="1"/>
      <c r="G524" s="1"/>
      <c r="H524" s="1"/>
      <c r="I524" s="1"/>
    </row>
    <row r="525" spans="1:9">
      <c r="A525" s="1"/>
      <c r="C525" s="1"/>
      <c r="D525" s="1"/>
      <c r="E525" s="1"/>
      <c r="F525" s="1"/>
      <c r="G525" s="1"/>
      <c r="H525" s="1"/>
      <c r="I525" s="1"/>
    </row>
    <row r="526" spans="1:9">
      <c r="A526" s="1"/>
      <c r="C526" s="1"/>
      <c r="D526" s="1"/>
      <c r="E526" s="1"/>
      <c r="F526" s="1"/>
      <c r="G526" s="1"/>
      <c r="H526" s="1"/>
      <c r="I526" s="1"/>
    </row>
    <row r="527" spans="1:9">
      <c r="A527" s="1"/>
      <c r="C527" s="1"/>
      <c r="D527" s="1"/>
      <c r="E527" s="1"/>
      <c r="F527" s="1"/>
      <c r="G527" s="1"/>
      <c r="H527" s="1"/>
      <c r="I527" s="1"/>
    </row>
    <row r="528" spans="1:9">
      <c r="A528" s="1"/>
      <c r="C528" s="1"/>
      <c r="D528" s="1"/>
      <c r="E528" s="1"/>
      <c r="F528" s="1"/>
      <c r="G528" s="1"/>
      <c r="H528" s="1"/>
      <c r="I528" s="1"/>
    </row>
    <row r="529" spans="1:9">
      <c r="A529" s="1"/>
      <c r="C529" s="1"/>
      <c r="D529" s="1"/>
      <c r="E529" s="1"/>
      <c r="F529" s="1"/>
      <c r="G529" s="1"/>
      <c r="H529" s="1"/>
      <c r="I529" s="1"/>
    </row>
    <row r="530" spans="1:9">
      <c r="A530" s="1"/>
      <c r="C530" s="1"/>
      <c r="D530" s="1"/>
      <c r="E530" s="1"/>
      <c r="F530" s="1"/>
      <c r="G530" s="1"/>
      <c r="H530" s="1"/>
      <c r="I530" s="1"/>
    </row>
    <row r="531" spans="1:9">
      <c r="A531" s="1"/>
      <c r="C531" s="1"/>
      <c r="D531" s="1"/>
      <c r="E531" s="1"/>
      <c r="F531" s="1"/>
      <c r="G531" s="1"/>
      <c r="H531" s="1"/>
      <c r="I531" s="1"/>
    </row>
    <row r="532" spans="1:9">
      <c r="A532" s="1"/>
      <c r="C532" s="1"/>
      <c r="D532" s="1"/>
      <c r="E532" s="1"/>
      <c r="F532" s="1"/>
      <c r="G532" s="1"/>
      <c r="H532" s="1"/>
      <c r="I532" s="1"/>
    </row>
    <row r="533" spans="1:9">
      <c r="A533" s="1"/>
      <c r="C533" s="1"/>
      <c r="D533" s="1"/>
      <c r="E533" s="1"/>
      <c r="F533" s="1"/>
      <c r="G533" s="1"/>
      <c r="H533" s="1"/>
      <c r="I533" s="1"/>
    </row>
    <row r="534" spans="1:9">
      <c r="A534" s="1"/>
      <c r="C534" s="1"/>
      <c r="D534" s="1"/>
      <c r="E534" s="1"/>
      <c r="F534" s="1"/>
      <c r="G534" s="1"/>
      <c r="H534" s="1"/>
      <c r="I534" s="1"/>
    </row>
    <row r="535" spans="1:9">
      <c r="A535" s="1"/>
      <c r="C535" s="1"/>
      <c r="D535" s="1"/>
      <c r="E535" s="1"/>
      <c r="F535" s="1"/>
      <c r="G535" s="1"/>
      <c r="H535" s="1"/>
      <c r="I535" s="1"/>
    </row>
    <row r="536" spans="1:9">
      <c r="A536" s="1"/>
      <c r="C536" s="1"/>
      <c r="D536" s="1"/>
      <c r="E536" s="1"/>
      <c r="F536" s="1"/>
      <c r="G536" s="1"/>
      <c r="H536" s="1"/>
      <c r="I536" s="1"/>
    </row>
    <row r="537" spans="1:9">
      <c r="A537" s="1"/>
      <c r="C537" s="1"/>
      <c r="D537" s="1"/>
      <c r="E537" s="1"/>
      <c r="F537" s="1"/>
      <c r="G537" s="1"/>
      <c r="H537" s="1"/>
      <c r="I537" s="1"/>
    </row>
    <row r="538" spans="1:9">
      <c r="A538" s="1"/>
      <c r="C538" s="1"/>
      <c r="D538" s="1"/>
      <c r="E538" s="1"/>
      <c r="F538" s="1"/>
      <c r="G538" s="1"/>
      <c r="H538" s="1"/>
      <c r="I538" s="1"/>
    </row>
    <row r="539" spans="1:9">
      <c r="A539" s="1"/>
      <c r="C539" s="1"/>
      <c r="D539" s="1"/>
      <c r="E539" s="1"/>
      <c r="F539" s="1"/>
      <c r="G539" s="1"/>
      <c r="H539" s="1"/>
      <c r="I539" s="1"/>
    </row>
    <row r="540" spans="1:9">
      <c r="A540" s="1"/>
      <c r="C540" s="1"/>
      <c r="D540" s="1"/>
      <c r="E540" s="1"/>
      <c r="F540" s="1"/>
      <c r="G540" s="1"/>
      <c r="H540" s="1"/>
      <c r="I540" s="1"/>
    </row>
    <row r="541" spans="1:9">
      <c r="A541" s="1"/>
      <c r="C541" s="1"/>
      <c r="D541" s="1"/>
      <c r="E541" s="1"/>
      <c r="F541" s="1"/>
      <c r="G541" s="1"/>
      <c r="H541" s="1"/>
      <c r="I541" s="1"/>
    </row>
    <row r="542" spans="1:9">
      <c r="A542" s="1"/>
      <c r="C542" s="1"/>
      <c r="D542" s="1"/>
      <c r="E542" s="1"/>
      <c r="F542" s="1"/>
      <c r="G542" s="1"/>
      <c r="H542" s="1"/>
      <c r="I542" s="1"/>
    </row>
    <row r="543" spans="1:9">
      <c r="A543" s="1"/>
      <c r="C543" s="1"/>
      <c r="D543" s="1"/>
      <c r="E543" s="1"/>
      <c r="F543" s="1"/>
      <c r="G543" s="1"/>
      <c r="H543" s="1"/>
      <c r="I543" s="1"/>
    </row>
    <row r="544" spans="1:9">
      <c r="A544" s="1"/>
      <c r="C544" s="1"/>
      <c r="D544" s="1"/>
      <c r="E544" s="1"/>
      <c r="F544" s="1"/>
      <c r="G544" s="1"/>
      <c r="H544" s="1"/>
      <c r="I544" s="1"/>
    </row>
    <row r="545" spans="1:9">
      <c r="A545" s="1"/>
      <c r="C545" s="1"/>
      <c r="D545" s="1"/>
      <c r="E545" s="1"/>
      <c r="F545" s="1"/>
      <c r="G545" s="1"/>
      <c r="H545" s="1"/>
      <c r="I545" s="1"/>
    </row>
    <row r="546" spans="1:9">
      <c r="A546" s="1"/>
      <c r="C546" s="1"/>
      <c r="D546" s="1"/>
      <c r="E546" s="1"/>
      <c r="F546" s="1"/>
      <c r="G546" s="1"/>
      <c r="H546" s="1"/>
      <c r="I546" s="1"/>
    </row>
    <row r="547" spans="1:9">
      <c r="A547" s="1"/>
      <c r="C547" s="1"/>
      <c r="D547" s="1"/>
      <c r="E547" s="1"/>
      <c r="F547" s="1"/>
      <c r="G547" s="1"/>
      <c r="H547" s="1"/>
      <c r="I547" s="1"/>
    </row>
    <row r="548" spans="1:9">
      <c r="A548" s="1"/>
      <c r="C548" s="1"/>
      <c r="D548" s="1"/>
      <c r="E548" s="1"/>
      <c r="F548" s="1"/>
      <c r="G548" s="1"/>
      <c r="H548" s="1"/>
      <c r="I548" s="1"/>
    </row>
    <row r="549" spans="1:9">
      <c r="A549" s="1"/>
      <c r="C549" s="1"/>
      <c r="D549" s="1"/>
      <c r="E549" s="1"/>
      <c r="F549" s="1"/>
      <c r="G549" s="1"/>
      <c r="H549" s="1"/>
      <c r="I549" s="1"/>
    </row>
    <row r="550" spans="1:9">
      <c r="A550" s="1"/>
      <c r="C550" s="1"/>
      <c r="D550" s="1"/>
      <c r="E550" s="1"/>
      <c r="F550" s="1"/>
      <c r="G550" s="1"/>
      <c r="H550" s="1"/>
      <c r="I550" s="1"/>
    </row>
    <row r="551" spans="1:9">
      <c r="A551" s="1"/>
      <c r="C551" s="1"/>
      <c r="D551" s="1"/>
      <c r="E551" s="1"/>
      <c r="F551" s="1"/>
      <c r="G551" s="1"/>
      <c r="H551" s="1"/>
      <c r="I551" s="1"/>
    </row>
    <row r="552" spans="1:9">
      <c r="A552" s="1"/>
      <c r="C552" s="1"/>
      <c r="D552" s="1"/>
      <c r="E552" s="1"/>
      <c r="F552" s="1"/>
      <c r="G552" s="1"/>
      <c r="H552" s="1"/>
      <c r="I552" s="1"/>
    </row>
    <row r="553" spans="1:9">
      <c r="A553" s="1"/>
      <c r="C553" s="1"/>
      <c r="D553" s="1"/>
      <c r="E553" s="1"/>
      <c r="F553" s="1"/>
      <c r="G553" s="1"/>
      <c r="H553" s="1"/>
      <c r="I553" s="1"/>
    </row>
    <row r="554" spans="1:9">
      <c r="A554" s="1"/>
      <c r="C554" s="1"/>
      <c r="D554" s="1"/>
      <c r="E554" s="1"/>
      <c r="F554" s="1"/>
      <c r="G554" s="1"/>
      <c r="H554" s="1"/>
      <c r="I554" s="1"/>
    </row>
    <row r="555" spans="1:9">
      <c r="A555" s="1"/>
      <c r="C555" s="1"/>
      <c r="D555" s="1"/>
      <c r="E555" s="1"/>
      <c r="F555" s="1"/>
      <c r="G555" s="1"/>
      <c r="H555" s="1"/>
      <c r="I555" s="1"/>
    </row>
    <row r="556" spans="1:9">
      <c r="A556" s="1"/>
      <c r="C556" s="1"/>
      <c r="D556" s="1"/>
      <c r="E556" s="1"/>
      <c r="F556" s="1"/>
      <c r="G556" s="1"/>
      <c r="H556" s="1"/>
      <c r="I556" s="1"/>
    </row>
    <row r="557" spans="1:9">
      <c r="A557" s="1"/>
      <c r="C557" s="1"/>
      <c r="D557" s="1"/>
      <c r="E557" s="1"/>
      <c r="F557" s="1"/>
      <c r="G557" s="1"/>
      <c r="H557" s="1"/>
      <c r="I557" s="1"/>
    </row>
    <row r="558" spans="1:9">
      <c r="A558" s="1"/>
      <c r="C558" s="1"/>
      <c r="D558" s="1"/>
      <c r="E558" s="1"/>
      <c r="F558" s="1"/>
      <c r="G558" s="1"/>
      <c r="H558" s="1"/>
      <c r="I558" s="1"/>
    </row>
    <row r="559" spans="1:9">
      <c r="A559" s="1"/>
      <c r="C559" s="1"/>
      <c r="D559" s="1"/>
      <c r="E559" s="1"/>
      <c r="F559" s="1"/>
      <c r="G559" s="1"/>
      <c r="H559" s="1"/>
      <c r="I559" s="1"/>
    </row>
    <row r="560" spans="1:9">
      <c r="A560" s="1"/>
      <c r="C560" s="1"/>
      <c r="D560" s="1"/>
      <c r="E560" s="1"/>
      <c r="F560" s="1"/>
      <c r="G560" s="1"/>
      <c r="H560" s="1"/>
      <c r="I560" s="1"/>
    </row>
    <row r="561" spans="1:9">
      <c r="A561" s="1"/>
      <c r="C561" s="1"/>
      <c r="D561" s="1"/>
      <c r="E561" s="1"/>
      <c r="F561" s="1"/>
      <c r="G561" s="1"/>
      <c r="H561" s="1"/>
      <c r="I561" s="1"/>
    </row>
    <row r="562" spans="1:9">
      <c r="A562" s="1"/>
      <c r="C562" s="1"/>
      <c r="D562" s="1"/>
      <c r="E562" s="1"/>
      <c r="F562" s="1"/>
      <c r="G562" s="1"/>
      <c r="H562" s="1"/>
      <c r="I562" s="1"/>
    </row>
    <row r="563" spans="1:9">
      <c r="A563" s="1"/>
      <c r="C563" s="1"/>
      <c r="D563" s="1"/>
      <c r="E563" s="1"/>
      <c r="F563" s="1"/>
      <c r="G563" s="1"/>
      <c r="H563" s="1"/>
      <c r="I563" s="1"/>
    </row>
    <row r="564" spans="1:9">
      <c r="A564" s="1"/>
      <c r="C564" s="1"/>
      <c r="D564" s="1"/>
      <c r="E564" s="1"/>
      <c r="F564" s="1"/>
      <c r="G564" s="1"/>
      <c r="H564" s="1"/>
      <c r="I564" s="1"/>
    </row>
    <row r="565" spans="1:9">
      <c r="A565" s="1"/>
      <c r="C565" s="1"/>
      <c r="D565" s="1"/>
      <c r="E565" s="1"/>
      <c r="F565" s="1"/>
      <c r="G565" s="1"/>
      <c r="H565" s="1"/>
      <c r="I565" s="1"/>
    </row>
    <row r="566" spans="1:9">
      <c r="A566" s="1"/>
      <c r="C566" s="1"/>
      <c r="D566" s="1"/>
      <c r="E566" s="1"/>
      <c r="F566" s="1"/>
      <c r="G566" s="1"/>
      <c r="H566" s="1"/>
      <c r="I566" s="1"/>
    </row>
    <row r="567" spans="1:9">
      <c r="A567" s="1"/>
      <c r="C567" s="1"/>
      <c r="D567" s="1"/>
      <c r="E567" s="1"/>
      <c r="F567" s="1"/>
      <c r="G567" s="1"/>
      <c r="H567" s="1"/>
      <c r="I567" s="1"/>
    </row>
    <row r="568" spans="1:9">
      <c r="A568" s="1"/>
      <c r="C568" s="1"/>
      <c r="D568" s="1"/>
      <c r="E568" s="1"/>
      <c r="F568" s="1"/>
      <c r="G568" s="1"/>
      <c r="H568" s="1"/>
      <c r="I568" s="1"/>
    </row>
    <row r="569" spans="1:9">
      <c r="A569" s="1"/>
      <c r="C569" s="1"/>
      <c r="D569" s="1"/>
      <c r="E569" s="1"/>
      <c r="F569" s="1"/>
      <c r="G569" s="1"/>
      <c r="H569" s="1"/>
      <c r="I569" s="1"/>
    </row>
    <row r="570" spans="1:9">
      <c r="A570" s="1"/>
      <c r="C570" s="1"/>
      <c r="D570" s="1"/>
      <c r="E570" s="1"/>
      <c r="F570" s="1"/>
      <c r="G570" s="1"/>
      <c r="H570" s="1"/>
      <c r="I570" s="1"/>
    </row>
    <row r="571" spans="1:9">
      <c r="A571" s="1"/>
      <c r="C571" s="1"/>
      <c r="D571" s="1"/>
      <c r="E571" s="1"/>
      <c r="F571" s="1"/>
      <c r="G571" s="1"/>
      <c r="H571" s="1"/>
      <c r="I571" s="1"/>
    </row>
    <row r="572" spans="1:9">
      <c r="A572" s="1"/>
      <c r="C572" s="1"/>
      <c r="D572" s="1"/>
      <c r="E572" s="1"/>
      <c r="F572" s="1"/>
      <c r="G572" s="1"/>
      <c r="H572" s="1"/>
      <c r="I572" s="1"/>
    </row>
    <row r="573" spans="1:9">
      <c r="A573" s="1"/>
      <c r="C573" s="1"/>
      <c r="D573" s="1"/>
      <c r="E573" s="1"/>
      <c r="F573" s="1"/>
      <c r="G573" s="1"/>
      <c r="H573" s="1"/>
      <c r="I573" s="1"/>
    </row>
    <row r="574" spans="1:9">
      <c r="A574" s="1"/>
      <c r="C574" s="1"/>
      <c r="D574" s="1"/>
      <c r="E574" s="1"/>
      <c r="F574" s="1"/>
      <c r="G574" s="1"/>
      <c r="H574" s="1"/>
      <c r="I574" s="1"/>
    </row>
    <row r="575" spans="1:9">
      <c r="A575" s="1"/>
      <c r="C575" s="1"/>
      <c r="D575" s="1"/>
      <c r="E575" s="1"/>
      <c r="F575" s="1"/>
      <c r="G575" s="1"/>
      <c r="H575" s="1"/>
      <c r="I575" s="1"/>
    </row>
    <row r="576" spans="1:9">
      <c r="A576" s="1"/>
      <c r="C576" s="1"/>
      <c r="D576" s="1"/>
      <c r="E576" s="1"/>
      <c r="F576" s="1"/>
      <c r="G576" s="1"/>
      <c r="H576" s="1"/>
      <c r="I576" s="1"/>
    </row>
    <row r="577" spans="1:9">
      <c r="A577" s="1"/>
      <c r="C577" s="1"/>
      <c r="D577" s="1"/>
      <c r="E577" s="1"/>
      <c r="F577" s="1"/>
      <c r="G577" s="1"/>
      <c r="H577" s="1"/>
      <c r="I577" s="1"/>
    </row>
    <row r="578" spans="1:9">
      <c r="A578" s="1"/>
      <c r="C578" s="1"/>
      <c r="D578" s="1"/>
      <c r="E578" s="1"/>
      <c r="F578" s="1"/>
      <c r="G578" s="1"/>
      <c r="H578" s="1"/>
      <c r="I578" s="1"/>
    </row>
    <row r="579" spans="1:9">
      <c r="A579" s="1"/>
      <c r="C579" s="1"/>
      <c r="D579" s="1"/>
      <c r="E579" s="1"/>
      <c r="F579" s="1"/>
      <c r="G579" s="1"/>
      <c r="H579" s="1"/>
      <c r="I579" s="1"/>
    </row>
    <row r="580" spans="1:9">
      <c r="A580" s="1"/>
      <c r="C580" s="1"/>
      <c r="D580" s="1"/>
      <c r="E580" s="1"/>
      <c r="F580" s="1"/>
      <c r="G580" s="1"/>
      <c r="H580" s="1"/>
      <c r="I580" s="1"/>
    </row>
    <row r="581" spans="1:9">
      <c r="A581" s="1"/>
      <c r="C581" s="1"/>
      <c r="D581" s="1"/>
      <c r="E581" s="1"/>
      <c r="F581" s="1"/>
      <c r="G581" s="1"/>
      <c r="H581" s="1"/>
      <c r="I581" s="1"/>
    </row>
    <row r="582" spans="1:9">
      <c r="A582" s="1"/>
      <c r="C582" s="1"/>
      <c r="D582" s="1"/>
      <c r="E582" s="1"/>
      <c r="F582" s="1"/>
      <c r="G582" s="1"/>
      <c r="H582" s="1"/>
      <c r="I582" s="1"/>
    </row>
    <row r="583" spans="1:9">
      <c r="A583" s="1"/>
      <c r="C583" s="1"/>
      <c r="D583" s="1"/>
      <c r="E583" s="1"/>
      <c r="F583" s="1"/>
      <c r="G583" s="1"/>
      <c r="H583" s="1"/>
      <c r="I583" s="1"/>
    </row>
    <row r="584" spans="1:9">
      <c r="A584" s="1"/>
      <c r="C584" s="1"/>
      <c r="D584" s="1"/>
      <c r="E584" s="1"/>
      <c r="F584" s="1"/>
      <c r="G584" s="1"/>
      <c r="H584" s="1"/>
      <c r="I584" s="1"/>
    </row>
    <row r="585" spans="1:9">
      <c r="A585" s="1"/>
      <c r="C585" s="1"/>
      <c r="D585" s="1"/>
      <c r="E585" s="1"/>
      <c r="F585" s="1"/>
      <c r="G585" s="1"/>
      <c r="H585" s="1"/>
      <c r="I585" s="1"/>
    </row>
    <row r="586" spans="1:9">
      <c r="A586" s="1"/>
      <c r="C586" s="1"/>
      <c r="D586" s="1"/>
      <c r="E586" s="1"/>
      <c r="F586" s="1"/>
      <c r="G586" s="1"/>
      <c r="H586" s="1"/>
      <c r="I586" s="1"/>
    </row>
    <row r="587" spans="1:9">
      <c r="A587" s="1"/>
      <c r="C587" s="1"/>
      <c r="D587" s="1"/>
      <c r="E587" s="1"/>
      <c r="F587" s="1"/>
      <c r="G587" s="1"/>
      <c r="H587" s="1"/>
      <c r="I587" s="1"/>
    </row>
    <row r="588" spans="1:9">
      <c r="A588" s="1"/>
      <c r="C588" s="1"/>
      <c r="D588" s="1"/>
      <c r="E588" s="1"/>
      <c r="F588" s="1"/>
      <c r="G588" s="1"/>
      <c r="H588" s="1"/>
      <c r="I588" s="1"/>
    </row>
    <row r="589" spans="1:9">
      <c r="A589" s="1"/>
      <c r="C589" s="1"/>
      <c r="D589" s="1"/>
      <c r="E589" s="1"/>
      <c r="F589" s="1"/>
      <c r="G589" s="1"/>
      <c r="H589" s="1"/>
      <c r="I589" s="1"/>
    </row>
    <row r="590" spans="1:9">
      <c r="A590" s="1"/>
      <c r="C590" s="1"/>
      <c r="D590" s="1"/>
      <c r="E590" s="1"/>
      <c r="F590" s="1"/>
      <c r="G590" s="1"/>
      <c r="H590" s="1"/>
      <c r="I590" s="1"/>
    </row>
    <row r="591" spans="1:9">
      <c r="A591" s="1"/>
      <c r="C591" s="1"/>
      <c r="D591" s="1"/>
      <c r="E591" s="1"/>
      <c r="F591" s="1"/>
      <c r="G591" s="1"/>
      <c r="H591" s="1"/>
      <c r="I591" s="1"/>
    </row>
    <row r="592" spans="1:9">
      <c r="A592" s="1"/>
      <c r="C592" s="1"/>
      <c r="D592" s="1"/>
      <c r="E592" s="1"/>
      <c r="F592" s="1"/>
      <c r="G592" s="1"/>
      <c r="H592" s="1"/>
      <c r="I592" s="1"/>
    </row>
    <row r="593" spans="1:9">
      <c r="A593" s="1"/>
      <c r="C593" s="1"/>
      <c r="D593" s="1"/>
      <c r="E593" s="1"/>
      <c r="F593" s="1"/>
      <c r="G593" s="1"/>
      <c r="H593" s="1"/>
      <c r="I593" s="1"/>
    </row>
    <row r="594" spans="1:9">
      <c r="A594" s="1"/>
      <c r="C594" s="1"/>
      <c r="D594" s="1"/>
      <c r="E594" s="1"/>
      <c r="F594" s="1"/>
      <c r="G594" s="1"/>
      <c r="H594" s="1"/>
      <c r="I594" s="1"/>
    </row>
    <row r="595" spans="1:9">
      <c r="A595" s="1"/>
      <c r="C595" s="1"/>
      <c r="D595" s="1"/>
      <c r="E595" s="1"/>
      <c r="F595" s="1"/>
      <c r="G595" s="1"/>
      <c r="H595" s="1"/>
      <c r="I595" s="1"/>
    </row>
    <row r="596" spans="1:9">
      <c r="A596" s="1"/>
      <c r="C596" s="1"/>
      <c r="D596" s="1"/>
      <c r="E596" s="1"/>
      <c r="F596" s="1"/>
      <c r="G596" s="1"/>
      <c r="H596" s="1"/>
      <c r="I596" s="1"/>
    </row>
    <row r="597" spans="1:9">
      <c r="A597" s="1"/>
      <c r="C597" s="1"/>
      <c r="D597" s="1"/>
      <c r="E597" s="1"/>
      <c r="F597" s="1"/>
      <c r="G597" s="1"/>
      <c r="H597" s="1"/>
      <c r="I597" s="1"/>
    </row>
    <row r="598" spans="1:9">
      <c r="A598" s="1"/>
      <c r="C598" s="1"/>
      <c r="D598" s="1"/>
      <c r="E598" s="1"/>
      <c r="F598" s="1"/>
      <c r="G598" s="1"/>
      <c r="H598" s="1"/>
      <c r="I598" s="1"/>
    </row>
    <row r="599" spans="1:9">
      <c r="A599" s="1"/>
      <c r="C599" s="1"/>
      <c r="D599" s="1"/>
      <c r="E599" s="1"/>
      <c r="F599" s="1"/>
      <c r="G599" s="1"/>
      <c r="H599" s="1"/>
      <c r="I599" s="1"/>
    </row>
    <row r="600" spans="1:9">
      <c r="A600" s="1"/>
      <c r="C600" s="1"/>
      <c r="D600" s="1"/>
      <c r="E600" s="1"/>
      <c r="F600" s="1"/>
      <c r="G600" s="1"/>
      <c r="H600" s="1"/>
      <c r="I600" s="1"/>
    </row>
    <row r="601" spans="1:9">
      <c r="A601" s="1"/>
      <c r="C601" s="1"/>
      <c r="D601" s="1"/>
      <c r="E601" s="1"/>
      <c r="F601" s="1"/>
      <c r="G601" s="1"/>
      <c r="H601" s="1"/>
      <c r="I601" s="1"/>
    </row>
    <row r="602" spans="1:9">
      <c r="A602" s="1"/>
      <c r="C602" s="1"/>
      <c r="D602" s="1"/>
      <c r="E602" s="1"/>
      <c r="F602" s="1"/>
      <c r="G602" s="1"/>
      <c r="H602" s="1"/>
      <c r="I602" s="1"/>
    </row>
    <row r="603" spans="1:9">
      <c r="A603" s="1"/>
      <c r="C603" s="1"/>
      <c r="D603" s="1"/>
      <c r="E603" s="1"/>
      <c r="F603" s="1"/>
      <c r="G603" s="1"/>
      <c r="H603" s="1"/>
      <c r="I603" s="1"/>
    </row>
    <row r="604" spans="1:9">
      <c r="A604" s="1"/>
      <c r="C604" s="1"/>
      <c r="D604" s="1"/>
      <c r="E604" s="1"/>
      <c r="F604" s="1"/>
      <c r="G604" s="1"/>
      <c r="H604" s="1"/>
      <c r="I604" s="1"/>
    </row>
    <row r="605" spans="1:9">
      <c r="A605" s="1"/>
      <c r="C605" s="1"/>
      <c r="D605" s="1"/>
      <c r="E605" s="1"/>
      <c r="F605" s="1"/>
      <c r="G605" s="1"/>
      <c r="H605" s="1"/>
      <c r="I605" s="1"/>
    </row>
    <row r="606" spans="1:9">
      <c r="A606" s="1"/>
      <c r="C606" s="1"/>
      <c r="D606" s="1"/>
      <c r="E606" s="1"/>
      <c r="F606" s="1"/>
      <c r="G606" s="1"/>
      <c r="H606" s="1"/>
      <c r="I606" s="1"/>
    </row>
    <row r="607" spans="1:9">
      <c r="A607" s="1"/>
      <c r="C607" s="1"/>
      <c r="D607" s="1"/>
      <c r="E607" s="1"/>
      <c r="F607" s="1"/>
      <c r="G607" s="1"/>
      <c r="H607" s="1"/>
      <c r="I607" s="1"/>
    </row>
    <row r="608" spans="1:9">
      <c r="A608" s="1"/>
      <c r="C608" s="1"/>
      <c r="D608" s="1"/>
      <c r="E608" s="1"/>
      <c r="F608" s="1"/>
      <c r="G608" s="1"/>
      <c r="H608" s="1"/>
      <c r="I608" s="1"/>
    </row>
    <row r="609" spans="1:9">
      <c r="A609" s="1"/>
      <c r="C609" s="1"/>
      <c r="D609" s="1"/>
      <c r="E609" s="1"/>
      <c r="F609" s="1"/>
      <c r="G609" s="1"/>
      <c r="H609" s="1"/>
      <c r="I609" s="1"/>
    </row>
    <row r="610" spans="1:9">
      <c r="A610" s="1"/>
      <c r="C610" s="1"/>
      <c r="D610" s="1"/>
      <c r="E610" s="1"/>
      <c r="F610" s="1"/>
      <c r="G610" s="1"/>
      <c r="H610" s="1"/>
      <c r="I610" s="1"/>
    </row>
    <row r="611" spans="1:9">
      <c r="A611" s="1"/>
      <c r="C611" s="1"/>
      <c r="D611" s="1"/>
      <c r="E611" s="1"/>
      <c r="F611" s="1"/>
      <c r="G611" s="1"/>
      <c r="H611" s="1"/>
      <c r="I611" s="1"/>
    </row>
    <row r="612" spans="1:9">
      <c r="A612" s="1"/>
      <c r="C612" s="1"/>
      <c r="D612" s="1"/>
      <c r="E612" s="1"/>
      <c r="F612" s="1"/>
      <c r="G612" s="1"/>
      <c r="H612" s="1"/>
      <c r="I612" s="1"/>
    </row>
    <row r="613" spans="1:9">
      <c r="A613" s="1"/>
      <c r="C613" s="1"/>
      <c r="D613" s="1"/>
      <c r="E613" s="1"/>
      <c r="F613" s="1"/>
      <c r="G613" s="1"/>
      <c r="H613" s="1"/>
      <c r="I613" s="1"/>
    </row>
    <row r="614" spans="1:9">
      <c r="A614" s="1"/>
      <c r="C614" s="1"/>
      <c r="D614" s="1"/>
      <c r="E614" s="1"/>
      <c r="F614" s="1"/>
      <c r="G614" s="1"/>
      <c r="H614" s="1"/>
      <c r="I614" s="1"/>
    </row>
    <row r="615" spans="1:9">
      <c r="A615" s="1"/>
      <c r="C615" s="1"/>
      <c r="D615" s="1"/>
      <c r="E615" s="1"/>
      <c r="F615" s="1"/>
      <c r="G615" s="1"/>
      <c r="H615" s="1"/>
      <c r="I615" s="1"/>
    </row>
    <row r="616" spans="1:9">
      <c r="A616" s="1"/>
      <c r="C616" s="1"/>
      <c r="D616" s="1"/>
      <c r="E616" s="1"/>
      <c r="F616" s="1"/>
      <c r="G616" s="1"/>
      <c r="H616" s="1"/>
      <c r="I616" s="1"/>
    </row>
    <row r="617" spans="1:9">
      <c r="A617" s="1"/>
      <c r="C617" s="1"/>
      <c r="D617" s="1"/>
      <c r="E617" s="1"/>
      <c r="F617" s="1"/>
      <c r="G617" s="1"/>
      <c r="H617" s="1"/>
      <c r="I617" s="1"/>
    </row>
    <row r="618" spans="1:9">
      <c r="A618" s="1"/>
      <c r="C618" s="1"/>
      <c r="D618" s="1"/>
      <c r="E618" s="1"/>
      <c r="F618" s="1"/>
      <c r="G618" s="1"/>
      <c r="H618" s="1"/>
      <c r="I618" s="1"/>
    </row>
    <row r="619" spans="1:9">
      <c r="A619" s="1"/>
      <c r="C619" s="1"/>
      <c r="D619" s="1"/>
      <c r="E619" s="1"/>
      <c r="F619" s="1"/>
      <c r="G619" s="1"/>
      <c r="H619" s="1"/>
      <c r="I619" s="1"/>
    </row>
    <row r="620" spans="1:9">
      <c r="A620" s="1"/>
      <c r="C620" s="1"/>
      <c r="D620" s="1"/>
      <c r="E620" s="1"/>
      <c r="F620" s="1"/>
      <c r="G620" s="1"/>
      <c r="H620" s="1"/>
      <c r="I620" s="1"/>
    </row>
    <row r="621" spans="1:9">
      <c r="A621" s="1"/>
      <c r="C621" s="1"/>
      <c r="D621" s="1"/>
      <c r="E621" s="1"/>
      <c r="F621" s="1"/>
      <c r="G621" s="1"/>
      <c r="H621" s="1"/>
      <c r="I621" s="1"/>
    </row>
    <row r="622" spans="1:9">
      <c r="A622" s="1"/>
      <c r="C622" s="1"/>
      <c r="D622" s="1"/>
      <c r="E622" s="1"/>
      <c r="F622" s="1"/>
      <c r="G622" s="1"/>
      <c r="H622" s="1"/>
      <c r="I622" s="1"/>
    </row>
    <row r="623" spans="1:9">
      <c r="A623" s="1"/>
      <c r="C623" s="1"/>
      <c r="D623" s="1"/>
      <c r="E623" s="1"/>
      <c r="F623" s="1"/>
      <c r="G623" s="1"/>
      <c r="H623" s="1"/>
      <c r="I623" s="1"/>
    </row>
    <row r="624" spans="1:9">
      <c r="A624" s="1"/>
      <c r="C624" s="1"/>
      <c r="D624" s="1"/>
      <c r="E624" s="1"/>
      <c r="F624" s="1"/>
      <c r="G624" s="1"/>
      <c r="H624" s="1"/>
      <c r="I624" s="1"/>
    </row>
    <row r="625" spans="1:9">
      <c r="A625" s="1"/>
      <c r="C625" s="1"/>
      <c r="D625" s="1"/>
      <c r="E625" s="1"/>
      <c r="F625" s="1"/>
      <c r="G625" s="1"/>
      <c r="H625" s="1"/>
      <c r="I625" s="1"/>
    </row>
    <row r="626" spans="1:9">
      <c r="A626" s="1"/>
      <c r="C626" s="1"/>
      <c r="D626" s="1"/>
      <c r="E626" s="1"/>
      <c r="F626" s="1"/>
      <c r="G626" s="1"/>
      <c r="H626" s="1"/>
      <c r="I626" s="1"/>
    </row>
    <row r="627" spans="1:9">
      <c r="A627" s="1"/>
      <c r="C627" s="1"/>
      <c r="D627" s="1"/>
      <c r="E627" s="1"/>
      <c r="F627" s="1"/>
      <c r="G627" s="1"/>
      <c r="H627" s="1"/>
      <c r="I627" s="1"/>
    </row>
    <row r="628" spans="1:9">
      <c r="A628" s="1"/>
      <c r="C628" s="1"/>
      <c r="D628" s="1"/>
      <c r="E628" s="1"/>
      <c r="F628" s="1"/>
      <c r="G628" s="1"/>
      <c r="H628" s="1"/>
      <c r="I628" s="1"/>
    </row>
    <row r="629" spans="1:9">
      <c r="A629" s="1"/>
      <c r="C629" s="1"/>
      <c r="D629" s="1"/>
      <c r="E629" s="1"/>
      <c r="F629" s="1"/>
      <c r="G629" s="1"/>
      <c r="H629" s="1"/>
      <c r="I629" s="1"/>
    </row>
    <row r="630" spans="1:9">
      <c r="A630" s="1"/>
      <c r="C630" s="1"/>
      <c r="D630" s="1"/>
      <c r="E630" s="1"/>
      <c r="F630" s="1"/>
      <c r="G630" s="1"/>
      <c r="H630" s="1"/>
      <c r="I630" s="1"/>
    </row>
    <row r="631" spans="1:9">
      <c r="A631" s="1"/>
      <c r="C631" s="1"/>
      <c r="D631" s="1"/>
      <c r="E631" s="1"/>
      <c r="F631" s="1"/>
      <c r="G631" s="1"/>
      <c r="H631" s="1"/>
      <c r="I631" s="1"/>
    </row>
    <row r="632" spans="1:9">
      <c r="A632" s="1"/>
      <c r="C632" s="1"/>
      <c r="D632" s="1"/>
      <c r="E632" s="1"/>
      <c r="F632" s="1"/>
      <c r="G632" s="1"/>
      <c r="H632" s="1"/>
      <c r="I632" s="1"/>
    </row>
    <row r="633" spans="1:9">
      <c r="A633" s="1"/>
      <c r="C633" s="1"/>
      <c r="D633" s="1"/>
      <c r="E633" s="1"/>
      <c r="F633" s="1"/>
      <c r="G633" s="1"/>
      <c r="H633" s="1"/>
      <c r="I633" s="1"/>
    </row>
    <row r="634" spans="1:9">
      <c r="A634" s="1"/>
      <c r="C634" s="1"/>
      <c r="D634" s="1"/>
      <c r="E634" s="1"/>
      <c r="F634" s="1"/>
      <c r="G634" s="1"/>
      <c r="H634" s="1"/>
      <c r="I634" s="1"/>
    </row>
    <row r="635" spans="1:9">
      <c r="A635" s="1"/>
      <c r="C635" s="1"/>
      <c r="D635" s="1"/>
      <c r="E635" s="1"/>
      <c r="F635" s="1"/>
      <c r="G635" s="1"/>
      <c r="H635" s="1"/>
      <c r="I635" s="1"/>
    </row>
    <row r="636" spans="1:9">
      <c r="A636" s="1"/>
      <c r="C636" s="1"/>
      <c r="D636" s="1"/>
      <c r="E636" s="1"/>
      <c r="F636" s="1"/>
      <c r="G636" s="1"/>
      <c r="H636" s="1"/>
      <c r="I636" s="1"/>
    </row>
    <row r="637" spans="1:9">
      <c r="A637" s="1"/>
      <c r="C637" s="1"/>
      <c r="D637" s="1"/>
      <c r="E637" s="1"/>
      <c r="F637" s="1"/>
      <c r="G637" s="1"/>
      <c r="H637" s="1"/>
      <c r="I637" s="1"/>
    </row>
    <row r="638" spans="1:9">
      <c r="A638" s="1"/>
      <c r="C638" s="1"/>
      <c r="D638" s="1"/>
      <c r="E638" s="1"/>
      <c r="F638" s="1"/>
      <c r="G638" s="1"/>
      <c r="H638" s="1"/>
      <c r="I638" s="1"/>
    </row>
    <row r="639" spans="1:9">
      <c r="A639" s="1"/>
      <c r="C639" s="1"/>
      <c r="D639" s="1"/>
      <c r="E639" s="1"/>
      <c r="F639" s="1"/>
      <c r="G639" s="1"/>
      <c r="H639" s="1"/>
      <c r="I639" s="1"/>
    </row>
    <row r="640" spans="1:9">
      <c r="A640" s="1"/>
      <c r="C640" s="1"/>
      <c r="D640" s="1"/>
      <c r="E640" s="1"/>
      <c r="F640" s="1"/>
      <c r="G640" s="1"/>
      <c r="H640" s="1"/>
      <c r="I640" s="1"/>
    </row>
    <row r="641" spans="1:9">
      <c r="A641" s="1"/>
      <c r="C641" s="1"/>
      <c r="D641" s="1"/>
      <c r="E641" s="1"/>
      <c r="F641" s="1"/>
      <c r="G641" s="1"/>
      <c r="H641" s="1"/>
      <c r="I641" s="1"/>
    </row>
    <row r="642" spans="1:9">
      <c r="A642" s="1"/>
      <c r="C642" s="1"/>
      <c r="D642" s="1"/>
      <c r="E642" s="1"/>
      <c r="F642" s="1"/>
      <c r="G642" s="1"/>
      <c r="H642" s="1"/>
      <c r="I642" s="1"/>
    </row>
    <row r="643" spans="1:9">
      <c r="A643" s="1"/>
      <c r="C643" s="1"/>
      <c r="D643" s="1"/>
      <c r="E643" s="1"/>
      <c r="F643" s="1"/>
      <c r="G643" s="1"/>
      <c r="H643" s="1"/>
      <c r="I643" s="1"/>
    </row>
    <row r="644" spans="1:9">
      <c r="A644" s="1"/>
      <c r="C644" s="1"/>
      <c r="D644" s="1"/>
      <c r="E644" s="1"/>
      <c r="F644" s="1"/>
      <c r="G644" s="1"/>
      <c r="H644" s="1"/>
      <c r="I644" s="1"/>
    </row>
    <row r="645" spans="1:9">
      <c r="A645" s="1"/>
      <c r="C645" s="1"/>
      <c r="D645" s="1"/>
      <c r="E645" s="1"/>
      <c r="F645" s="1"/>
      <c r="G645" s="1"/>
      <c r="H645" s="1"/>
      <c r="I645" s="1"/>
    </row>
    <row r="646" spans="1:9">
      <c r="A646" s="1"/>
      <c r="C646" s="1"/>
      <c r="D646" s="1"/>
      <c r="E646" s="1"/>
      <c r="F646" s="1"/>
      <c r="G646" s="1"/>
      <c r="H646" s="1"/>
      <c r="I646" s="1"/>
    </row>
    <row r="647" spans="1:9">
      <c r="A647" s="1"/>
      <c r="C647" s="1"/>
      <c r="D647" s="1"/>
      <c r="E647" s="1"/>
      <c r="F647" s="1"/>
      <c r="G647" s="1"/>
      <c r="H647" s="1"/>
      <c r="I647" s="1"/>
    </row>
    <row r="648" spans="1:9">
      <c r="A648" s="1"/>
      <c r="C648" s="1"/>
      <c r="D648" s="1"/>
      <c r="E648" s="1"/>
      <c r="F648" s="1"/>
      <c r="G648" s="1"/>
      <c r="H648" s="1"/>
      <c r="I648" s="1"/>
    </row>
    <row r="649" spans="1:9">
      <c r="A649" s="1"/>
      <c r="C649" s="1"/>
      <c r="D649" s="1"/>
      <c r="E649" s="1"/>
      <c r="F649" s="1"/>
      <c r="G649" s="1"/>
      <c r="H649" s="1"/>
      <c r="I649" s="1"/>
    </row>
    <row r="650" spans="1:9">
      <c r="A650" s="1"/>
      <c r="C650" s="1"/>
      <c r="D650" s="1"/>
      <c r="E650" s="1"/>
      <c r="F650" s="1"/>
      <c r="G650" s="1"/>
      <c r="H650" s="1"/>
      <c r="I650" s="1"/>
    </row>
    <row r="651" spans="1:9">
      <c r="A651" s="1"/>
      <c r="C651" s="1"/>
      <c r="D651" s="1"/>
      <c r="E651" s="1"/>
      <c r="F651" s="1"/>
      <c r="G651" s="1"/>
      <c r="H651" s="1"/>
      <c r="I651" s="1"/>
    </row>
    <row r="652" spans="1:9">
      <c r="A652" s="1"/>
      <c r="C652" s="1"/>
      <c r="D652" s="1"/>
      <c r="E652" s="1"/>
      <c r="F652" s="1"/>
      <c r="G652" s="1"/>
      <c r="H652" s="1"/>
      <c r="I652" s="1"/>
    </row>
    <row r="653" spans="1:9">
      <c r="A653" s="1"/>
      <c r="C653" s="1"/>
      <c r="D653" s="1"/>
      <c r="E653" s="1"/>
      <c r="F653" s="1"/>
      <c r="G653" s="1"/>
      <c r="H653" s="1"/>
      <c r="I653" s="1"/>
    </row>
    <row r="654" spans="1:9">
      <c r="A654" s="1"/>
      <c r="C654" s="1"/>
      <c r="D654" s="1"/>
      <c r="E654" s="1"/>
      <c r="F654" s="1"/>
      <c r="G654" s="1"/>
      <c r="H654" s="1"/>
      <c r="I654" s="1"/>
    </row>
    <row r="655" spans="1:9">
      <c r="A655" s="1"/>
      <c r="C655" s="1"/>
      <c r="D655" s="1"/>
      <c r="E655" s="1"/>
      <c r="F655" s="1"/>
      <c r="G655" s="1"/>
      <c r="H655" s="1"/>
      <c r="I655" s="1"/>
    </row>
    <row r="656" spans="1:9">
      <c r="A656" s="1"/>
      <c r="C656" s="1"/>
      <c r="D656" s="1"/>
      <c r="E656" s="1"/>
      <c r="F656" s="1"/>
      <c r="G656" s="1"/>
      <c r="H656" s="1"/>
      <c r="I656" s="1"/>
    </row>
    <row r="657" spans="1:9">
      <c r="A657" s="1"/>
      <c r="C657" s="1"/>
      <c r="D657" s="1"/>
      <c r="E657" s="1"/>
      <c r="F657" s="1"/>
      <c r="G657" s="1"/>
      <c r="H657" s="1"/>
      <c r="I657" s="1"/>
    </row>
    <row r="658" spans="1:9">
      <c r="A658" s="1"/>
      <c r="C658" s="1"/>
      <c r="D658" s="1"/>
      <c r="E658" s="1"/>
      <c r="F658" s="1"/>
      <c r="G658" s="1"/>
      <c r="H658" s="1"/>
      <c r="I658" s="1"/>
    </row>
    <row r="659" spans="1:9">
      <c r="A659" s="1"/>
      <c r="C659" s="1"/>
      <c r="D659" s="1"/>
      <c r="E659" s="1"/>
      <c r="F659" s="1"/>
      <c r="G659" s="1"/>
      <c r="H659" s="1"/>
      <c r="I659" s="1"/>
    </row>
    <row r="660" spans="1:9">
      <c r="A660" s="1"/>
      <c r="C660" s="1"/>
      <c r="D660" s="1"/>
      <c r="E660" s="1"/>
      <c r="F660" s="1"/>
      <c r="G660" s="1"/>
      <c r="H660" s="1"/>
      <c r="I660" s="1"/>
    </row>
    <row r="661" spans="1:9">
      <c r="A661" s="1"/>
      <c r="C661" s="1"/>
      <c r="D661" s="1"/>
      <c r="E661" s="1"/>
      <c r="F661" s="1"/>
      <c r="G661" s="1"/>
      <c r="H661" s="1"/>
      <c r="I661" s="1"/>
    </row>
    <row r="662" spans="1:9">
      <c r="A662" s="1"/>
      <c r="C662" s="1"/>
      <c r="D662" s="1"/>
      <c r="E662" s="1"/>
      <c r="F662" s="1"/>
      <c r="G662" s="1"/>
      <c r="H662" s="1"/>
      <c r="I662" s="1"/>
    </row>
    <row r="663" spans="1:9">
      <c r="A663" s="1"/>
      <c r="C663" s="1"/>
      <c r="D663" s="1"/>
      <c r="E663" s="1"/>
      <c r="F663" s="1"/>
      <c r="G663" s="1"/>
      <c r="H663" s="1"/>
      <c r="I663" s="1"/>
    </row>
    <row r="664" spans="1:9">
      <c r="A664" s="1"/>
      <c r="C664" s="1"/>
      <c r="D664" s="1"/>
      <c r="E664" s="1"/>
      <c r="F664" s="1"/>
      <c r="G664" s="1"/>
      <c r="H664" s="1"/>
      <c r="I664" s="1"/>
    </row>
    <row r="665" spans="1:9">
      <c r="A665" s="1"/>
      <c r="C665" s="1"/>
      <c r="D665" s="1"/>
      <c r="E665" s="1"/>
      <c r="F665" s="1"/>
      <c r="G665" s="1"/>
      <c r="H665" s="1"/>
      <c r="I665" s="1"/>
    </row>
    <row r="666" spans="1:9">
      <c r="A666" s="1"/>
      <c r="C666" s="1"/>
      <c r="D666" s="1"/>
      <c r="E666" s="1"/>
      <c r="F666" s="1"/>
      <c r="G666" s="1"/>
      <c r="H666" s="1"/>
      <c r="I666" s="1"/>
    </row>
    <row r="667" spans="1:9">
      <c r="A667" s="1"/>
      <c r="C667" s="1"/>
      <c r="D667" s="1"/>
      <c r="E667" s="1"/>
      <c r="F667" s="1"/>
      <c r="G667" s="1"/>
      <c r="H667" s="1"/>
      <c r="I667" s="1"/>
    </row>
    <row r="668" spans="1:9">
      <c r="A668" s="1"/>
      <c r="C668" s="1"/>
      <c r="D668" s="1"/>
      <c r="E668" s="1"/>
      <c r="F668" s="1"/>
      <c r="G668" s="1"/>
      <c r="H668" s="1"/>
      <c r="I668" s="1"/>
    </row>
    <row r="669" spans="1:9">
      <c r="A669" s="1"/>
      <c r="C669" s="1"/>
      <c r="D669" s="1"/>
      <c r="E669" s="1"/>
      <c r="F669" s="1"/>
      <c r="G669" s="1"/>
      <c r="H669" s="1"/>
      <c r="I669" s="1"/>
    </row>
    <row r="670" spans="1:9">
      <c r="A670" s="1"/>
      <c r="C670" s="1"/>
      <c r="D670" s="1"/>
      <c r="E670" s="1"/>
      <c r="F670" s="1"/>
      <c r="G670" s="1"/>
      <c r="H670" s="1"/>
      <c r="I670" s="1"/>
    </row>
    <row r="671" spans="1:9">
      <c r="A671" s="1"/>
      <c r="C671" s="1"/>
      <c r="D671" s="1"/>
      <c r="E671" s="1"/>
      <c r="F671" s="1"/>
      <c r="G671" s="1"/>
      <c r="H671" s="1"/>
      <c r="I671" s="1"/>
    </row>
    <row r="672" spans="1:9">
      <c r="A672" s="1"/>
      <c r="C672" s="1"/>
      <c r="D672" s="1"/>
      <c r="E672" s="1"/>
      <c r="F672" s="1"/>
      <c r="G672" s="1"/>
      <c r="H672" s="1"/>
      <c r="I672" s="1"/>
    </row>
    <row r="673" spans="1:9">
      <c r="A673" s="1"/>
      <c r="C673" s="1"/>
      <c r="D673" s="1"/>
      <c r="E673" s="1"/>
      <c r="F673" s="1"/>
      <c r="G673" s="1"/>
      <c r="H673" s="1"/>
      <c r="I673" s="1"/>
    </row>
    <row r="674" spans="1:9">
      <c r="A674" s="1"/>
      <c r="C674" s="1"/>
      <c r="D674" s="1"/>
      <c r="E674" s="1"/>
      <c r="F674" s="1"/>
      <c r="G674" s="1"/>
      <c r="H674" s="1"/>
      <c r="I674" s="1"/>
    </row>
    <row r="675" spans="1:9">
      <c r="A675" s="1"/>
      <c r="C675" s="1"/>
      <c r="D675" s="1"/>
      <c r="E675" s="1"/>
      <c r="F675" s="1"/>
      <c r="G675" s="1"/>
      <c r="H675" s="1"/>
      <c r="I675" s="1"/>
    </row>
    <row r="676" spans="1:9">
      <c r="A676" s="1"/>
      <c r="C676" s="1"/>
      <c r="D676" s="1"/>
      <c r="E676" s="1"/>
      <c r="F676" s="1"/>
      <c r="G676" s="1"/>
      <c r="H676" s="1"/>
      <c r="I676" s="1"/>
    </row>
    <row r="677" spans="1:9">
      <c r="A677" s="1"/>
      <c r="C677" s="1"/>
      <c r="D677" s="1"/>
      <c r="E677" s="1"/>
      <c r="F677" s="1"/>
      <c r="G677" s="1"/>
      <c r="H677" s="1"/>
      <c r="I677" s="1"/>
    </row>
    <row r="678" spans="1:9">
      <c r="A678" s="1"/>
      <c r="C678" s="1"/>
      <c r="D678" s="1"/>
      <c r="E678" s="1"/>
      <c r="F678" s="1"/>
      <c r="G678" s="1"/>
      <c r="H678" s="1"/>
      <c r="I678" s="1"/>
    </row>
    <row r="679" spans="1:9">
      <c r="A679" s="1"/>
      <c r="C679" s="1"/>
      <c r="D679" s="1"/>
      <c r="E679" s="1"/>
      <c r="F679" s="1"/>
      <c r="G679" s="1"/>
      <c r="H679" s="1"/>
      <c r="I679" s="1"/>
    </row>
    <row r="680" spans="1:9">
      <c r="A680" s="1"/>
      <c r="C680" s="1"/>
      <c r="D680" s="1"/>
      <c r="E680" s="1"/>
      <c r="F680" s="1"/>
      <c r="G680" s="1"/>
      <c r="H680" s="1"/>
      <c r="I680" s="1"/>
    </row>
    <row r="681" spans="1:9">
      <c r="A681" s="1"/>
      <c r="C681" s="1"/>
      <c r="D681" s="1"/>
      <c r="E681" s="1"/>
      <c r="F681" s="1"/>
      <c r="G681" s="1"/>
      <c r="H681" s="1"/>
      <c r="I681" s="1"/>
    </row>
    <row r="682" spans="1:9">
      <c r="A682" s="1"/>
      <c r="C682" s="1"/>
      <c r="D682" s="1"/>
      <c r="E682" s="1"/>
      <c r="F682" s="1"/>
      <c r="G682" s="1"/>
      <c r="H682" s="1"/>
      <c r="I682" s="1"/>
    </row>
    <row r="683" spans="1:9">
      <c r="A683" s="1"/>
      <c r="C683" s="1"/>
      <c r="D683" s="1"/>
      <c r="E683" s="1"/>
      <c r="F683" s="1"/>
      <c r="G683" s="1"/>
      <c r="H683" s="1"/>
      <c r="I683" s="1"/>
    </row>
    <row r="684" spans="1:9">
      <c r="A684" s="1"/>
      <c r="C684" s="1"/>
      <c r="D684" s="1"/>
      <c r="E684" s="1"/>
      <c r="F684" s="1"/>
      <c r="G684" s="1"/>
      <c r="H684" s="1"/>
      <c r="I684" s="1"/>
    </row>
    <row r="685" spans="1:9">
      <c r="A685" s="1"/>
      <c r="C685" s="1"/>
      <c r="D685" s="1"/>
      <c r="E685" s="1"/>
      <c r="F685" s="1"/>
      <c r="G685" s="1"/>
      <c r="H685" s="1"/>
      <c r="I685" s="1"/>
    </row>
    <row r="686" spans="1:9">
      <c r="A686" s="1"/>
      <c r="C686" s="1"/>
      <c r="D686" s="1"/>
      <c r="E686" s="1"/>
      <c r="F686" s="1"/>
      <c r="G686" s="1"/>
      <c r="H686" s="1"/>
      <c r="I686" s="1"/>
    </row>
    <row r="687" spans="1:9">
      <c r="A687" s="1"/>
      <c r="C687" s="1"/>
      <c r="D687" s="1"/>
      <c r="E687" s="1"/>
      <c r="F687" s="1"/>
      <c r="G687" s="1"/>
      <c r="H687" s="1"/>
      <c r="I687" s="1"/>
    </row>
    <row r="688" spans="1:9">
      <c r="A688" s="1"/>
      <c r="C688" s="1"/>
      <c r="D688" s="1"/>
      <c r="E688" s="1"/>
      <c r="F688" s="1"/>
      <c r="G688" s="1"/>
      <c r="H688" s="1"/>
      <c r="I688" s="1"/>
    </row>
    <row r="689" spans="1:9">
      <c r="A689" s="1"/>
      <c r="C689" s="1"/>
      <c r="D689" s="1"/>
      <c r="E689" s="1"/>
      <c r="F689" s="1"/>
      <c r="G689" s="1"/>
      <c r="H689" s="1"/>
      <c r="I689" s="1"/>
    </row>
    <row r="690" spans="1:9">
      <c r="A690" s="1"/>
      <c r="C690" s="1"/>
      <c r="D690" s="1"/>
      <c r="E690" s="1"/>
      <c r="F690" s="1"/>
      <c r="G690" s="1"/>
      <c r="H690" s="1"/>
      <c r="I690" s="1"/>
    </row>
    <row r="691" spans="1:9">
      <c r="A691" s="1"/>
      <c r="C691" s="1"/>
      <c r="D691" s="1"/>
      <c r="E691" s="1"/>
      <c r="F691" s="1"/>
      <c r="G691" s="1"/>
      <c r="H691" s="1"/>
      <c r="I691" s="1"/>
    </row>
    <row r="692" spans="1:9">
      <c r="A692" s="1"/>
      <c r="C692" s="1"/>
      <c r="D692" s="1"/>
      <c r="E692" s="1"/>
      <c r="F692" s="1"/>
      <c r="G692" s="1"/>
      <c r="H692" s="1"/>
      <c r="I692" s="1"/>
    </row>
    <row r="693" spans="1:9">
      <c r="A693" s="1"/>
      <c r="C693" s="1"/>
      <c r="D693" s="1"/>
      <c r="E693" s="1"/>
      <c r="F693" s="1"/>
      <c r="G693" s="1"/>
      <c r="H693" s="1"/>
      <c r="I693" s="1"/>
    </row>
    <row r="694" spans="1:9">
      <c r="A694" s="1"/>
      <c r="C694" s="1"/>
      <c r="D694" s="1"/>
      <c r="E694" s="1"/>
      <c r="F694" s="1"/>
      <c r="G694" s="1"/>
      <c r="H694" s="1"/>
      <c r="I694" s="1"/>
    </row>
    <row r="695" spans="1:9">
      <c r="A695" s="1"/>
      <c r="C695" s="1"/>
      <c r="D695" s="1"/>
      <c r="E695" s="1"/>
      <c r="F695" s="1"/>
      <c r="G695" s="1"/>
      <c r="H695" s="1"/>
      <c r="I695" s="1"/>
    </row>
    <row r="696" spans="1:9">
      <c r="A696" s="1"/>
      <c r="C696" s="1"/>
      <c r="D696" s="1"/>
      <c r="E696" s="1"/>
      <c r="F696" s="1"/>
      <c r="G696" s="1"/>
      <c r="H696" s="1"/>
      <c r="I696" s="1"/>
    </row>
    <row r="697" spans="1:9">
      <c r="A697" s="1"/>
      <c r="C697" s="1"/>
      <c r="D697" s="1"/>
      <c r="E697" s="1"/>
      <c r="F697" s="1"/>
      <c r="G697" s="1"/>
      <c r="H697" s="1"/>
      <c r="I697" s="1"/>
    </row>
    <row r="698" spans="1:9">
      <c r="A698" s="1"/>
      <c r="C698" s="1"/>
      <c r="D698" s="1"/>
      <c r="E698" s="1"/>
      <c r="F698" s="1"/>
      <c r="G698" s="1"/>
      <c r="H698" s="1"/>
      <c r="I698" s="1"/>
    </row>
    <row r="699" spans="1:9">
      <c r="A699" s="1"/>
      <c r="C699" s="1"/>
      <c r="D699" s="1"/>
      <c r="E699" s="1"/>
      <c r="F699" s="1"/>
      <c r="G699" s="1"/>
      <c r="H699" s="1"/>
      <c r="I699" s="1"/>
    </row>
    <row r="700" spans="1:9">
      <c r="A700" s="1"/>
      <c r="C700" s="1"/>
      <c r="D700" s="1"/>
      <c r="E700" s="1"/>
      <c r="F700" s="1"/>
      <c r="G700" s="1"/>
      <c r="H700" s="1"/>
      <c r="I700" s="1"/>
    </row>
    <row r="701" spans="1:9">
      <c r="A701" s="1"/>
      <c r="C701" s="1"/>
      <c r="D701" s="1"/>
      <c r="E701" s="1"/>
      <c r="F701" s="1"/>
      <c r="G701" s="1"/>
      <c r="H701" s="1"/>
      <c r="I701" s="1"/>
    </row>
    <row r="702" spans="1:9">
      <c r="A702" s="1"/>
      <c r="C702" s="1"/>
      <c r="D702" s="1"/>
      <c r="E702" s="1"/>
      <c r="F702" s="1"/>
      <c r="G702" s="1"/>
      <c r="H702" s="1"/>
      <c r="I702" s="1"/>
    </row>
    <row r="703" spans="1:9">
      <c r="A703" s="1"/>
      <c r="C703" s="1"/>
      <c r="D703" s="1"/>
      <c r="E703" s="1"/>
      <c r="F703" s="1"/>
      <c r="G703" s="1"/>
      <c r="H703" s="1"/>
      <c r="I703" s="1"/>
    </row>
    <row r="704" spans="1:9">
      <c r="A704" s="1"/>
      <c r="C704" s="1"/>
      <c r="D704" s="1"/>
      <c r="E704" s="1"/>
      <c r="F704" s="1"/>
      <c r="G704" s="1"/>
      <c r="H704" s="1"/>
      <c r="I704" s="1"/>
    </row>
    <row r="705" spans="1:9">
      <c r="A705" s="1"/>
      <c r="C705" s="1"/>
      <c r="D705" s="1"/>
      <c r="E705" s="1"/>
      <c r="F705" s="1"/>
      <c r="G705" s="1"/>
      <c r="H705" s="1"/>
      <c r="I705" s="1"/>
    </row>
    <row r="706" spans="1:9">
      <c r="A706" s="1"/>
      <c r="C706" s="1"/>
      <c r="D706" s="1"/>
      <c r="E706" s="1"/>
      <c r="F706" s="1"/>
      <c r="G706" s="1"/>
      <c r="H706" s="1"/>
      <c r="I706" s="1"/>
    </row>
    <row r="707" spans="1:9">
      <c r="A707" s="1"/>
      <c r="C707" s="1"/>
      <c r="D707" s="1"/>
      <c r="E707" s="1"/>
      <c r="F707" s="1"/>
      <c r="G707" s="1"/>
      <c r="H707" s="1"/>
      <c r="I707" s="1"/>
    </row>
    <row r="708" spans="1:9">
      <c r="A708" s="1"/>
      <c r="C708" s="1"/>
      <c r="D708" s="1"/>
      <c r="E708" s="1"/>
      <c r="F708" s="1"/>
      <c r="G708" s="1"/>
      <c r="H708" s="1"/>
      <c r="I708" s="1"/>
    </row>
    <row r="709" spans="1:9">
      <c r="A709" s="1"/>
      <c r="C709" s="1"/>
      <c r="D709" s="1"/>
      <c r="E709" s="1"/>
      <c r="F709" s="1"/>
      <c r="G709" s="1"/>
      <c r="H709" s="1"/>
      <c r="I709" s="1"/>
    </row>
    <row r="710" spans="1:9">
      <c r="A710" s="1"/>
      <c r="C710" s="1"/>
      <c r="D710" s="1"/>
      <c r="E710" s="1"/>
      <c r="F710" s="1"/>
      <c r="G710" s="1"/>
      <c r="H710" s="1"/>
      <c r="I710" s="1"/>
    </row>
    <row r="711" spans="1:9">
      <c r="A711" s="1"/>
      <c r="C711" s="1"/>
      <c r="D711" s="1"/>
      <c r="E711" s="1"/>
      <c r="F711" s="1"/>
      <c r="G711" s="1"/>
      <c r="H711" s="1"/>
      <c r="I711" s="1"/>
    </row>
    <row r="712" spans="1:9">
      <c r="A712" s="1"/>
      <c r="C712" s="1"/>
      <c r="D712" s="1"/>
      <c r="E712" s="1"/>
      <c r="F712" s="1"/>
      <c r="G712" s="1"/>
      <c r="H712" s="1"/>
      <c r="I712" s="1"/>
    </row>
    <row r="713" spans="1:9">
      <c r="A713" s="1"/>
      <c r="C713" s="1"/>
      <c r="D713" s="1"/>
      <c r="E713" s="1"/>
      <c r="F713" s="1"/>
      <c r="G713" s="1"/>
      <c r="H713" s="1"/>
      <c r="I713" s="1"/>
    </row>
    <row r="714" spans="1:9">
      <c r="A714" s="1"/>
      <c r="C714" s="1"/>
      <c r="D714" s="1"/>
      <c r="E714" s="1"/>
      <c r="F714" s="1"/>
      <c r="G714" s="1"/>
      <c r="H714" s="1"/>
      <c r="I714" s="1"/>
    </row>
    <row r="715" spans="1:9">
      <c r="A715" s="1"/>
      <c r="C715" s="1"/>
      <c r="D715" s="1"/>
      <c r="E715" s="1"/>
      <c r="F715" s="1"/>
      <c r="G715" s="1"/>
      <c r="H715" s="1"/>
      <c r="I715" s="1"/>
    </row>
    <row r="716" spans="1:9">
      <c r="A716" s="1"/>
      <c r="C716" s="1"/>
      <c r="D716" s="1"/>
      <c r="E716" s="1"/>
      <c r="F716" s="1"/>
      <c r="G716" s="1"/>
      <c r="H716" s="1"/>
      <c r="I716" s="1"/>
    </row>
    <row r="717" spans="1:9">
      <c r="A717" s="1"/>
      <c r="C717" s="1"/>
      <c r="D717" s="1"/>
      <c r="E717" s="1"/>
      <c r="F717" s="1"/>
      <c r="G717" s="1"/>
      <c r="H717" s="1"/>
      <c r="I717" s="1"/>
    </row>
    <row r="718" spans="1:9">
      <c r="A718" s="1"/>
      <c r="C718" s="1"/>
      <c r="D718" s="1"/>
      <c r="E718" s="1"/>
      <c r="F718" s="1"/>
      <c r="G718" s="1"/>
      <c r="H718" s="1"/>
      <c r="I718" s="1"/>
    </row>
    <row r="719" spans="1:9">
      <c r="A719" s="1"/>
      <c r="C719" s="1"/>
      <c r="D719" s="1"/>
      <c r="E719" s="1"/>
      <c r="F719" s="1"/>
      <c r="G719" s="1"/>
      <c r="H719" s="1"/>
      <c r="I719" s="1"/>
    </row>
    <row r="720" spans="1:9">
      <c r="A720" s="1"/>
      <c r="C720" s="1"/>
      <c r="D720" s="1"/>
      <c r="E720" s="1"/>
      <c r="F720" s="1"/>
      <c r="G720" s="1"/>
      <c r="H720" s="1"/>
      <c r="I720" s="1"/>
    </row>
    <row r="721" spans="1:9">
      <c r="A721" s="1"/>
      <c r="C721" s="1"/>
      <c r="D721" s="1"/>
      <c r="E721" s="1"/>
      <c r="F721" s="1"/>
      <c r="G721" s="1"/>
      <c r="H721" s="1"/>
      <c r="I721" s="1"/>
    </row>
    <row r="722" spans="1:9">
      <c r="A722" s="1"/>
      <c r="C722" s="1"/>
      <c r="D722" s="1"/>
      <c r="E722" s="1"/>
      <c r="F722" s="1"/>
      <c r="G722" s="1"/>
      <c r="H722" s="1"/>
      <c r="I722" s="1"/>
    </row>
    <row r="723" spans="1:9">
      <c r="A723" s="1"/>
      <c r="C723" s="1"/>
      <c r="D723" s="1"/>
      <c r="E723" s="1"/>
      <c r="F723" s="1"/>
      <c r="G723" s="1"/>
      <c r="H723" s="1"/>
      <c r="I723" s="1"/>
    </row>
    <row r="724" spans="1:9">
      <c r="A724" s="1"/>
      <c r="C724" s="1"/>
      <c r="D724" s="1"/>
      <c r="E724" s="1"/>
      <c r="F724" s="1"/>
      <c r="G724" s="1"/>
      <c r="H724" s="1"/>
      <c r="I724" s="1"/>
    </row>
    <row r="725" spans="1:9">
      <c r="A725" s="1"/>
      <c r="C725" s="1"/>
      <c r="D725" s="1"/>
      <c r="E725" s="1"/>
      <c r="F725" s="1"/>
      <c r="G725" s="1"/>
      <c r="H725" s="1"/>
      <c r="I725" s="1"/>
    </row>
    <row r="726" spans="1:9">
      <c r="A726" s="1"/>
      <c r="C726" s="1"/>
      <c r="D726" s="1"/>
      <c r="E726" s="1"/>
      <c r="F726" s="1"/>
      <c r="G726" s="1"/>
      <c r="H726" s="1"/>
      <c r="I726" s="1"/>
    </row>
    <row r="727" spans="1:9">
      <c r="A727" s="1"/>
      <c r="C727" s="1"/>
      <c r="D727" s="1"/>
      <c r="E727" s="1"/>
      <c r="F727" s="1"/>
      <c r="G727" s="1"/>
      <c r="H727" s="1"/>
      <c r="I727" s="1"/>
    </row>
    <row r="728" spans="1:9">
      <c r="A728" s="1"/>
      <c r="C728" s="1"/>
      <c r="D728" s="1"/>
      <c r="E728" s="1"/>
      <c r="F728" s="1"/>
      <c r="G728" s="1"/>
      <c r="H728" s="1"/>
      <c r="I728" s="1"/>
    </row>
    <row r="729" spans="1:9">
      <c r="A729" s="1"/>
      <c r="C729" s="1"/>
      <c r="D729" s="1"/>
      <c r="E729" s="1"/>
      <c r="F729" s="1"/>
      <c r="G729" s="1"/>
      <c r="H729" s="1"/>
      <c r="I729" s="1"/>
    </row>
    <row r="730" spans="1:9">
      <c r="A730" s="1"/>
      <c r="C730" s="1"/>
      <c r="D730" s="1"/>
      <c r="E730" s="1"/>
      <c r="F730" s="1"/>
      <c r="G730" s="1"/>
      <c r="H730" s="1"/>
      <c r="I730" s="1"/>
    </row>
    <row r="731" spans="1:9">
      <c r="A731" s="1"/>
      <c r="C731" s="1"/>
      <c r="D731" s="1"/>
      <c r="E731" s="1"/>
      <c r="F731" s="1"/>
      <c r="G731" s="1"/>
      <c r="H731" s="1"/>
      <c r="I731" s="1"/>
    </row>
    <row r="732" spans="1:9">
      <c r="A732" s="1"/>
      <c r="C732" s="1"/>
      <c r="D732" s="1"/>
      <c r="E732" s="1"/>
      <c r="F732" s="1"/>
      <c r="G732" s="1"/>
      <c r="H732" s="1"/>
      <c r="I732" s="1"/>
    </row>
    <row r="733" spans="1:9">
      <c r="A733" s="1"/>
      <c r="C733" s="1"/>
      <c r="D733" s="1"/>
      <c r="E733" s="1"/>
      <c r="F733" s="1"/>
      <c r="G733" s="1"/>
      <c r="H733" s="1"/>
      <c r="I733" s="1"/>
    </row>
    <row r="734" spans="1:9">
      <c r="A734" s="1"/>
      <c r="C734" s="1"/>
      <c r="D734" s="1"/>
      <c r="E734" s="1"/>
      <c r="F734" s="1"/>
      <c r="G734" s="1"/>
      <c r="H734" s="1"/>
      <c r="I734" s="1"/>
    </row>
    <row r="735" spans="1:9">
      <c r="A735" s="1"/>
      <c r="C735" s="1"/>
      <c r="D735" s="1"/>
      <c r="E735" s="1"/>
      <c r="F735" s="1"/>
      <c r="G735" s="1"/>
      <c r="H735" s="1"/>
      <c r="I735" s="1"/>
    </row>
    <row r="736" spans="1:9">
      <c r="A736" s="1"/>
      <c r="C736" s="1"/>
      <c r="D736" s="1"/>
      <c r="E736" s="1"/>
      <c r="F736" s="1"/>
      <c r="G736" s="1"/>
      <c r="H736" s="1"/>
      <c r="I736" s="1"/>
    </row>
    <row r="737" spans="1:9">
      <c r="A737" s="1"/>
      <c r="C737" s="1"/>
      <c r="D737" s="1"/>
      <c r="E737" s="1"/>
      <c r="F737" s="1"/>
      <c r="G737" s="1"/>
      <c r="H737" s="1"/>
      <c r="I737" s="1"/>
    </row>
    <row r="738" spans="1:9">
      <c r="A738" s="1"/>
      <c r="C738" s="1"/>
      <c r="D738" s="1"/>
      <c r="E738" s="1"/>
      <c r="F738" s="1"/>
      <c r="G738" s="1"/>
      <c r="H738" s="1"/>
      <c r="I738" s="1"/>
    </row>
    <row r="739" spans="1:9">
      <c r="A739" s="1"/>
      <c r="C739" s="1"/>
      <c r="D739" s="1"/>
      <c r="E739" s="1"/>
      <c r="F739" s="1"/>
      <c r="G739" s="1"/>
      <c r="H739" s="1"/>
      <c r="I739" s="1"/>
    </row>
    <row r="740" spans="1:9">
      <c r="A740" s="1"/>
      <c r="C740" s="1"/>
      <c r="D740" s="1"/>
      <c r="E740" s="1"/>
      <c r="F740" s="1"/>
      <c r="G740" s="1"/>
      <c r="H740" s="1"/>
      <c r="I740" s="1"/>
    </row>
    <row r="741" spans="1:9">
      <c r="A741" s="1"/>
      <c r="C741" s="1"/>
      <c r="D741" s="1"/>
      <c r="E741" s="1"/>
      <c r="F741" s="1"/>
      <c r="G741" s="1"/>
      <c r="H741" s="1"/>
      <c r="I741" s="1"/>
    </row>
    <row r="742" spans="1:9">
      <c r="A742" s="1"/>
      <c r="C742" s="1"/>
      <c r="D742" s="1"/>
      <c r="E742" s="1"/>
      <c r="F742" s="1"/>
      <c r="G742" s="1"/>
      <c r="H742" s="1"/>
      <c r="I742" s="1"/>
    </row>
    <row r="743" spans="1:9">
      <c r="A743" s="1"/>
      <c r="C743" s="1"/>
      <c r="D743" s="1"/>
      <c r="E743" s="1"/>
      <c r="F743" s="1"/>
      <c r="G743" s="1"/>
      <c r="H743" s="1"/>
      <c r="I743" s="1"/>
    </row>
    <row r="744" spans="1:9">
      <c r="A744" s="1"/>
      <c r="C744" s="1"/>
      <c r="D744" s="1"/>
      <c r="E744" s="1"/>
      <c r="F744" s="1"/>
      <c r="G744" s="1"/>
      <c r="H744" s="1"/>
      <c r="I744" s="1"/>
    </row>
    <row r="745" spans="1:9">
      <c r="A745" s="1"/>
      <c r="C745" s="1"/>
      <c r="D745" s="1"/>
      <c r="E745" s="1"/>
      <c r="F745" s="1"/>
      <c r="G745" s="1"/>
      <c r="H745" s="1"/>
      <c r="I745" s="1"/>
    </row>
    <row r="746" spans="1:9">
      <c r="A746" s="1"/>
      <c r="C746" s="1"/>
      <c r="D746" s="1"/>
      <c r="E746" s="1"/>
      <c r="F746" s="1"/>
      <c r="G746" s="1"/>
      <c r="H746" s="1"/>
      <c r="I746" s="1"/>
    </row>
    <row r="747" spans="1:9">
      <c r="A747" s="1"/>
      <c r="C747" s="1"/>
      <c r="D747" s="1"/>
      <c r="E747" s="1"/>
      <c r="F747" s="1"/>
      <c r="G747" s="1"/>
      <c r="H747" s="1"/>
      <c r="I747" s="1"/>
    </row>
    <row r="748" spans="1:9">
      <c r="A748" s="1"/>
      <c r="C748" s="1"/>
      <c r="D748" s="1"/>
      <c r="E748" s="1"/>
      <c r="F748" s="1"/>
      <c r="G748" s="1"/>
      <c r="H748" s="1"/>
      <c r="I748" s="1"/>
    </row>
    <row r="749" spans="1:9">
      <c r="A749" s="1"/>
      <c r="C749" s="1"/>
      <c r="D749" s="1"/>
      <c r="E749" s="1"/>
      <c r="F749" s="1"/>
      <c r="G749" s="1"/>
      <c r="H749" s="1"/>
      <c r="I749" s="1"/>
    </row>
    <row r="750" spans="1:9">
      <c r="A750" s="1"/>
      <c r="C750" s="1"/>
      <c r="D750" s="1"/>
      <c r="E750" s="1"/>
      <c r="F750" s="1"/>
      <c r="G750" s="1"/>
      <c r="H750" s="1"/>
      <c r="I750" s="1"/>
    </row>
    <row r="751" spans="1:9">
      <c r="A751" s="1"/>
      <c r="C751" s="1"/>
      <c r="D751" s="1"/>
      <c r="E751" s="1"/>
      <c r="F751" s="1"/>
      <c r="G751" s="1"/>
      <c r="H751" s="1"/>
      <c r="I751" s="1"/>
    </row>
    <row r="752" spans="1:9">
      <c r="A752" s="1"/>
      <c r="C752" s="1"/>
      <c r="D752" s="1"/>
      <c r="E752" s="1"/>
      <c r="F752" s="1"/>
      <c r="G752" s="1"/>
      <c r="H752" s="1"/>
      <c r="I752" s="1"/>
    </row>
    <row r="753" spans="1:9">
      <c r="A753" s="1"/>
      <c r="C753" s="1"/>
      <c r="D753" s="1"/>
      <c r="E753" s="1"/>
      <c r="F753" s="1"/>
      <c r="G753" s="1"/>
      <c r="H753" s="1"/>
      <c r="I753" s="1"/>
    </row>
    <row r="754" spans="1:9">
      <c r="A754" s="1"/>
      <c r="C754" s="1"/>
      <c r="D754" s="1"/>
      <c r="E754" s="1"/>
      <c r="F754" s="1"/>
      <c r="G754" s="1"/>
      <c r="H754" s="1"/>
      <c r="I754" s="1"/>
    </row>
    <row r="755" spans="1:9">
      <c r="A755" s="1"/>
      <c r="C755" s="1"/>
      <c r="D755" s="1"/>
      <c r="E755" s="1"/>
      <c r="F755" s="1"/>
      <c r="G755" s="1"/>
      <c r="H755" s="1"/>
      <c r="I755" s="1"/>
    </row>
    <row r="756" spans="1:9">
      <c r="A756" s="1"/>
      <c r="C756" s="1"/>
      <c r="D756" s="1"/>
      <c r="E756" s="1"/>
      <c r="F756" s="1"/>
      <c r="G756" s="1"/>
      <c r="H756" s="1"/>
      <c r="I756" s="1"/>
    </row>
    <row r="757" spans="1:9">
      <c r="A757" s="1"/>
      <c r="C757" s="1"/>
      <c r="D757" s="1"/>
      <c r="E757" s="1"/>
      <c r="F757" s="1"/>
      <c r="G757" s="1"/>
      <c r="H757" s="1"/>
      <c r="I757" s="1"/>
    </row>
    <row r="758" spans="1:9">
      <c r="A758" s="1"/>
      <c r="C758" s="1"/>
      <c r="D758" s="1"/>
      <c r="E758" s="1"/>
      <c r="F758" s="1"/>
      <c r="G758" s="1"/>
      <c r="H758" s="1"/>
      <c r="I758" s="1"/>
    </row>
    <row r="759" spans="1:9">
      <c r="A759" s="1"/>
      <c r="C759" s="1"/>
      <c r="D759" s="1"/>
      <c r="E759" s="1"/>
      <c r="F759" s="1"/>
      <c r="G759" s="1"/>
      <c r="H759" s="1"/>
      <c r="I759" s="1"/>
    </row>
    <row r="760" spans="1:9">
      <c r="A760" s="1"/>
      <c r="C760" s="1"/>
      <c r="D760" s="1"/>
      <c r="E760" s="1"/>
      <c r="F760" s="1"/>
      <c r="G760" s="1"/>
      <c r="H760" s="1"/>
      <c r="I760" s="1"/>
    </row>
    <row r="761" spans="1:9">
      <c r="A761" s="1"/>
      <c r="C761" s="1"/>
      <c r="D761" s="1"/>
      <c r="E761" s="1"/>
      <c r="F761" s="1"/>
      <c r="G761" s="1"/>
      <c r="H761" s="1"/>
      <c r="I761" s="1"/>
    </row>
    <row r="762" spans="1:9">
      <c r="A762" s="1"/>
      <c r="C762" s="1"/>
      <c r="D762" s="1"/>
      <c r="E762" s="1"/>
      <c r="F762" s="1"/>
      <c r="G762" s="1"/>
      <c r="H762" s="1"/>
      <c r="I762" s="1"/>
    </row>
    <row r="763" spans="1:9">
      <c r="A763" s="1"/>
      <c r="C763" s="1"/>
      <c r="D763" s="1"/>
      <c r="E763" s="1"/>
      <c r="F763" s="1"/>
      <c r="G763" s="1"/>
      <c r="H763" s="1"/>
      <c r="I763" s="1"/>
    </row>
    <row r="764" spans="1:9">
      <c r="A764" s="1"/>
      <c r="C764" s="1"/>
      <c r="D764" s="1"/>
      <c r="E764" s="1"/>
      <c r="F764" s="1"/>
      <c r="G764" s="1"/>
      <c r="H764" s="1"/>
      <c r="I764" s="1"/>
    </row>
    <row r="765" spans="1:9">
      <c r="A765" s="1"/>
      <c r="C765" s="1"/>
      <c r="D765" s="1"/>
      <c r="E765" s="1"/>
      <c r="F765" s="1"/>
      <c r="G765" s="1"/>
      <c r="H765" s="1"/>
      <c r="I765" s="1"/>
    </row>
    <row r="766" spans="1:9">
      <c r="A766" s="1"/>
      <c r="C766" s="1"/>
      <c r="D766" s="1"/>
      <c r="E766" s="1"/>
      <c r="F766" s="1"/>
      <c r="G766" s="1"/>
      <c r="H766" s="1"/>
      <c r="I766" s="1"/>
    </row>
    <row r="767" spans="1:9">
      <c r="A767" s="1"/>
      <c r="C767" s="1"/>
      <c r="D767" s="1"/>
      <c r="E767" s="1"/>
      <c r="F767" s="1"/>
      <c r="G767" s="1"/>
      <c r="H767" s="1"/>
      <c r="I767" s="1"/>
    </row>
    <row r="768" spans="1:9">
      <c r="A768" s="1"/>
      <c r="C768" s="1"/>
      <c r="D768" s="1"/>
      <c r="E768" s="1"/>
      <c r="F768" s="1"/>
      <c r="G768" s="1"/>
      <c r="H768" s="1"/>
      <c r="I768" s="1"/>
    </row>
    <row r="769" spans="1:9">
      <c r="A769" s="1"/>
      <c r="C769" s="1"/>
      <c r="D769" s="1"/>
      <c r="E769" s="1"/>
      <c r="F769" s="1"/>
      <c r="G769" s="1"/>
      <c r="H769" s="1"/>
      <c r="I769" s="1"/>
    </row>
    <row r="770" spans="1:9">
      <c r="A770" s="1"/>
      <c r="C770" s="1"/>
      <c r="D770" s="1"/>
      <c r="E770" s="1"/>
      <c r="F770" s="1"/>
      <c r="G770" s="1"/>
      <c r="H770" s="1"/>
      <c r="I770" s="1"/>
    </row>
    <row r="771" spans="1:9">
      <c r="A771" s="1"/>
      <c r="C771" s="1"/>
      <c r="D771" s="1"/>
      <c r="E771" s="1"/>
      <c r="F771" s="1"/>
      <c r="G771" s="1"/>
      <c r="H771" s="1"/>
      <c r="I771" s="1"/>
    </row>
    <row r="772" spans="1:9">
      <c r="A772" s="1"/>
      <c r="C772" s="1"/>
      <c r="D772" s="1"/>
      <c r="E772" s="1"/>
      <c r="F772" s="1"/>
      <c r="G772" s="1"/>
      <c r="H772" s="1"/>
      <c r="I772" s="1"/>
    </row>
    <row r="773" spans="1:9">
      <c r="A773" s="1"/>
      <c r="C773" s="1"/>
      <c r="D773" s="1"/>
      <c r="E773" s="1"/>
      <c r="F773" s="1"/>
      <c r="G773" s="1"/>
      <c r="H773" s="1"/>
      <c r="I773" s="1"/>
    </row>
    <row r="774" spans="1:9">
      <c r="A774" s="1"/>
      <c r="C774" s="1"/>
      <c r="D774" s="1"/>
      <c r="E774" s="1"/>
      <c r="F774" s="1"/>
      <c r="G774" s="1"/>
      <c r="H774" s="1"/>
      <c r="I774" s="1"/>
    </row>
    <row r="775" spans="1:9">
      <c r="A775" s="1"/>
      <c r="C775" s="1"/>
      <c r="D775" s="1"/>
      <c r="E775" s="1"/>
      <c r="F775" s="1"/>
      <c r="G775" s="1"/>
      <c r="H775" s="1"/>
      <c r="I775" s="1"/>
    </row>
    <row r="776" spans="1:9">
      <c r="A776" s="1"/>
      <c r="C776" s="1"/>
      <c r="D776" s="1"/>
      <c r="E776" s="1"/>
      <c r="F776" s="1"/>
      <c r="G776" s="1"/>
      <c r="H776" s="1"/>
      <c r="I776" s="1"/>
    </row>
    <row r="777" spans="1:9">
      <c r="A777" s="1"/>
      <c r="C777" s="1"/>
      <c r="D777" s="1"/>
      <c r="E777" s="1"/>
      <c r="F777" s="1"/>
      <c r="G777" s="1"/>
      <c r="H777" s="1"/>
      <c r="I777" s="1"/>
    </row>
    <row r="778" spans="1:9">
      <c r="A778" s="1"/>
      <c r="C778" s="1"/>
      <c r="D778" s="1"/>
      <c r="E778" s="1"/>
      <c r="F778" s="1"/>
      <c r="G778" s="1"/>
      <c r="H778" s="1"/>
      <c r="I778" s="1"/>
    </row>
    <row r="779" spans="1:9">
      <c r="A779" s="1"/>
      <c r="C779" s="1"/>
      <c r="D779" s="1"/>
      <c r="E779" s="1"/>
      <c r="F779" s="1"/>
      <c r="G779" s="1"/>
      <c r="H779" s="1"/>
      <c r="I779" s="1"/>
    </row>
    <row r="780" spans="1:9">
      <c r="A780" s="1"/>
      <c r="C780" s="1"/>
      <c r="D780" s="1"/>
      <c r="E780" s="1"/>
      <c r="F780" s="1"/>
      <c r="G780" s="1"/>
      <c r="H780" s="1"/>
      <c r="I780" s="1"/>
    </row>
    <row r="781" spans="1:9">
      <c r="A781" s="1"/>
      <c r="C781" s="1"/>
      <c r="D781" s="1"/>
      <c r="E781" s="1"/>
      <c r="F781" s="1"/>
      <c r="G781" s="1"/>
      <c r="H781" s="1"/>
      <c r="I781" s="1"/>
    </row>
    <row r="782" spans="1:9">
      <c r="A782" s="1"/>
      <c r="C782" s="1"/>
      <c r="D782" s="1"/>
      <c r="E782" s="1"/>
      <c r="F782" s="1"/>
      <c r="G782" s="1"/>
      <c r="H782" s="1"/>
      <c r="I782" s="1"/>
    </row>
    <row r="783" spans="1:9">
      <c r="A783" s="1"/>
      <c r="C783" s="1"/>
      <c r="D783" s="1"/>
      <c r="E783" s="1"/>
      <c r="F783" s="1"/>
      <c r="G783" s="1"/>
      <c r="H783" s="1"/>
      <c r="I783" s="1"/>
    </row>
    <row r="784" spans="1:9">
      <c r="A784" s="1"/>
      <c r="C784" s="1"/>
      <c r="D784" s="1"/>
      <c r="E784" s="1"/>
      <c r="F784" s="1"/>
      <c r="G784" s="1"/>
      <c r="H784" s="1"/>
      <c r="I784" s="1"/>
    </row>
    <row r="785" spans="1:9">
      <c r="A785" s="1"/>
      <c r="C785" s="1"/>
      <c r="D785" s="1"/>
      <c r="E785" s="1"/>
      <c r="F785" s="1"/>
      <c r="G785" s="1"/>
      <c r="H785" s="1"/>
      <c r="I785" s="1"/>
    </row>
    <row r="786" spans="1:9">
      <c r="A786" s="1"/>
      <c r="C786" s="1"/>
      <c r="D786" s="1"/>
      <c r="E786" s="1"/>
      <c r="F786" s="1"/>
      <c r="G786" s="1"/>
      <c r="H786" s="1"/>
      <c r="I786" s="1"/>
    </row>
    <row r="787" spans="1:9">
      <c r="A787" s="1"/>
      <c r="C787" s="1"/>
      <c r="D787" s="1"/>
      <c r="E787" s="1"/>
      <c r="F787" s="1"/>
      <c r="G787" s="1"/>
      <c r="H787" s="1"/>
      <c r="I787" s="1"/>
    </row>
    <row r="788" spans="1:9">
      <c r="A788" s="1"/>
      <c r="C788" s="1"/>
      <c r="D788" s="1"/>
      <c r="E788" s="1"/>
      <c r="F788" s="1"/>
      <c r="G788" s="1"/>
      <c r="H788" s="1"/>
      <c r="I788" s="1"/>
    </row>
    <row r="789" spans="1:9">
      <c r="A789" s="1"/>
      <c r="C789" s="1"/>
      <c r="D789" s="1"/>
      <c r="E789" s="1"/>
      <c r="F789" s="1"/>
      <c r="G789" s="1"/>
      <c r="H789" s="1"/>
      <c r="I789" s="1"/>
    </row>
    <row r="790" spans="1:9">
      <c r="A790" s="1"/>
      <c r="C790" s="1"/>
      <c r="D790" s="1"/>
      <c r="E790" s="1"/>
      <c r="F790" s="1"/>
      <c r="G790" s="1"/>
      <c r="H790" s="1"/>
      <c r="I790" s="1"/>
    </row>
    <row r="791" spans="1:9">
      <c r="A791" s="1"/>
      <c r="C791" s="1"/>
      <c r="D791" s="1"/>
      <c r="E791" s="1"/>
      <c r="F791" s="1"/>
      <c r="G791" s="1"/>
      <c r="H791" s="1"/>
      <c r="I791" s="1"/>
    </row>
    <row r="792" spans="1:9">
      <c r="A792" s="1"/>
      <c r="C792" s="1"/>
      <c r="D792" s="1"/>
      <c r="E792" s="1"/>
      <c r="F792" s="1"/>
      <c r="G792" s="1"/>
      <c r="H792" s="1"/>
      <c r="I792" s="1"/>
    </row>
    <row r="793" spans="1:9">
      <c r="A793" s="1"/>
      <c r="C793" s="1"/>
      <c r="D793" s="1"/>
      <c r="E793" s="1"/>
      <c r="F793" s="1"/>
      <c r="G793" s="1"/>
      <c r="H793" s="1"/>
      <c r="I793" s="1"/>
    </row>
    <row r="794" spans="1:9">
      <c r="A794" s="1"/>
      <c r="C794" s="1"/>
      <c r="D794" s="1"/>
      <c r="E794" s="1"/>
      <c r="F794" s="1"/>
      <c r="G794" s="1"/>
      <c r="H794" s="1"/>
      <c r="I794" s="1"/>
    </row>
    <row r="795" spans="1:9">
      <c r="A795" s="1"/>
      <c r="C795" s="1"/>
      <c r="D795" s="1"/>
      <c r="E795" s="1"/>
      <c r="F795" s="1"/>
      <c r="G795" s="1"/>
      <c r="H795" s="1"/>
      <c r="I795" s="1"/>
    </row>
    <row r="796" spans="1:9">
      <c r="A796" s="1"/>
      <c r="C796" s="1"/>
      <c r="D796" s="1"/>
      <c r="E796" s="1"/>
      <c r="F796" s="1"/>
      <c r="G796" s="1"/>
      <c r="H796" s="1"/>
      <c r="I796" s="1"/>
    </row>
    <row r="797" spans="1:9">
      <c r="A797" s="1"/>
      <c r="C797" s="1"/>
      <c r="D797" s="1"/>
      <c r="E797" s="1"/>
      <c r="F797" s="1"/>
      <c r="G797" s="1"/>
      <c r="H797" s="1"/>
      <c r="I797" s="1"/>
    </row>
    <row r="798" spans="1:9">
      <c r="A798" s="1"/>
      <c r="C798" s="1"/>
      <c r="D798" s="1"/>
      <c r="E798" s="1"/>
      <c r="F798" s="1"/>
      <c r="G798" s="1"/>
      <c r="H798" s="1"/>
      <c r="I798" s="1"/>
    </row>
    <row r="799" spans="1:9">
      <c r="A799" s="1"/>
      <c r="C799" s="1"/>
      <c r="D799" s="1"/>
      <c r="E799" s="1"/>
      <c r="F799" s="1"/>
      <c r="G799" s="1"/>
      <c r="H799" s="1"/>
      <c r="I799" s="1"/>
    </row>
    <row r="800" spans="1:9">
      <c r="A800" s="1"/>
      <c r="C800" s="1"/>
      <c r="D800" s="1"/>
      <c r="E800" s="1"/>
      <c r="F800" s="1"/>
      <c r="G800" s="1"/>
      <c r="H800" s="1"/>
      <c r="I800" s="1"/>
    </row>
    <row r="801" spans="1:9">
      <c r="A801" s="1"/>
      <c r="C801" s="1"/>
      <c r="D801" s="1"/>
      <c r="E801" s="1"/>
      <c r="F801" s="1"/>
      <c r="G801" s="1"/>
      <c r="H801" s="1"/>
      <c r="I801" s="1"/>
    </row>
    <row r="802" spans="1:9">
      <c r="A802" s="1"/>
      <c r="C802" s="1"/>
      <c r="D802" s="1"/>
      <c r="E802" s="1"/>
      <c r="F802" s="1"/>
      <c r="G802" s="1"/>
      <c r="H802" s="1"/>
      <c r="I802" s="1"/>
    </row>
    <row r="803" spans="1:9">
      <c r="A803" s="1"/>
      <c r="C803" s="1"/>
      <c r="D803" s="1"/>
      <c r="E803" s="1"/>
      <c r="F803" s="1"/>
      <c r="G803" s="1"/>
      <c r="H803" s="1"/>
      <c r="I803" s="1"/>
    </row>
    <row r="804" spans="1:9">
      <c r="A804" s="1"/>
      <c r="C804" s="1"/>
      <c r="D804" s="1"/>
      <c r="E804" s="1"/>
      <c r="F804" s="1"/>
      <c r="G804" s="1"/>
      <c r="H804" s="1"/>
      <c r="I804" s="1"/>
    </row>
    <row r="805" spans="1:9">
      <c r="A805" s="1"/>
      <c r="C805" s="1"/>
      <c r="D805" s="1"/>
      <c r="E805" s="1"/>
      <c r="F805" s="1"/>
      <c r="G805" s="1"/>
      <c r="H805" s="1"/>
      <c r="I805" s="1"/>
    </row>
    <row r="806" spans="1:9">
      <c r="A806" s="1"/>
      <c r="C806" s="1"/>
      <c r="D806" s="1"/>
      <c r="E806" s="1"/>
      <c r="F806" s="1"/>
      <c r="G806" s="1"/>
      <c r="H806" s="1"/>
      <c r="I806" s="1"/>
    </row>
    <row r="807" spans="1:9">
      <c r="A807" s="1"/>
      <c r="C807" s="1"/>
      <c r="D807" s="1"/>
      <c r="E807" s="1"/>
      <c r="F807" s="1"/>
      <c r="G807" s="1"/>
      <c r="H807" s="1"/>
      <c r="I807" s="1"/>
    </row>
    <row r="808" spans="1:9">
      <c r="A808" s="1"/>
      <c r="C808" s="1"/>
      <c r="D808" s="1"/>
      <c r="E808" s="1"/>
      <c r="F808" s="1"/>
      <c r="G808" s="1"/>
      <c r="H808" s="1"/>
      <c r="I808" s="1"/>
    </row>
    <row r="809" spans="1:9">
      <c r="A809" s="1"/>
      <c r="C809" s="1"/>
      <c r="D809" s="1"/>
      <c r="E809" s="1"/>
      <c r="F809" s="1"/>
      <c r="G809" s="1"/>
      <c r="H809" s="1"/>
      <c r="I809" s="1"/>
    </row>
    <row r="810" spans="1:9">
      <c r="A810" s="1"/>
      <c r="C810" s="1"/>
      <c r="D810" s="1"/>
      <c r="E810" s="1"/>
      <c r="F810" s="1"/>
      <c r="G810" s="1"/>
      <c r="H810" s="1"/>
      <c r="I810" s="1"/>
    </row>
    <row r="811" spans="1:9">
      <c r="A811" s="1"/>
      <c r="C811" s="1"/>
      <c r="D811" s="1"/>
      <c r="E811" s="1"/>
      <c r="F811" s="1"/>
      <c r="G811" s="1"/>
      <c r="H811" s="1"/>
      <c r="I811" s="1"/>
    </row>
    <row r="812" spans="1:9">
      <c r="A812" s="1"/>
      <c r="C812" s="1"/>
      <c r="D812" s="1"/>
      <c r="E812" s="1"/>
      <c r="F812" s="1"/>
      <c r="G812" s="1"/>
      <c r="H812" s="1"/>
      <c r="I812" s="1"/>
    </row>
    <row r="813" spans="1:9">
      <c r="A813" s="1"/>
      <c r="C813" s="1"/>
      <c r="D813" s="1"/>
      <c r="E813" s="1"/>
      <c r="F813" s="1"/>
      <c r="G813" s="1"/>
      <c r="H813" s="1"/>
      <c r="I813" s="1"/>
    </row>
    <row r="814" spans="1:9">
      <c r="A814" s="1"/>
      <c r="C814" s="1"/>
      <c r="D814" s="1"/>
      <c r="E814" s="1"/>
      <c r="F814" s="1"/>
      <c r="G814" s="1"/>
      <c r="H814" s="1"/>
      <c r="I814" s="1"/>
    </row>
    <row r="815" spans="1:9">
      <c r="A815" s="1"/>
      <c r="C815" s="1"/>
      <c r="D815" s="1"/>
      <c r="E815" s="1"/>
      <c r="F815" s="1"/>
      <c r="G815" s="1"/>
      <c r="H815" s="1"/>
      <c r="I815" s="1"/>
    </row>
    <row r="816" spans="1:9">
      <c r="A816" s="1"/>
      <c r="C816" s="1"/>
      <c r="D816" s="1"/>
      <c r="E816" s="1"/>
      <c r="F816" s="1"/>
      <c r="G816" s="1"/>
      <c r="H816" s="1"/>
      <c r="I816" s="1"/>
    </row>
    <row r="817" spans="1:9">
      <c r="A817" s="1"/>
      <c r="C817" s="1"/>
      <c r="D817" s="1"/>
      <c r="E817" s="1"/>
      <c r="F817" s="1"/>
      <c r="G817" s="1"/>
      <c r="H817" s="1"/>
      <c r="I817" s="1"/>
    </row>
    <row r="818" spans="1:9">
      <c r="A818" s="1"/>
      <c r="C818" s="1"/>
      <c r="D818" s="1"/>
      <c r="E818" s="1"/>
      <c r="F818" s="1"/>
      <c r="G818" s="1"/>
      <c r="H818" s="1"/>
      <c r="I818" s="1"/>
    </row>
    <row r="819" spans="1:9">
      <c r="A819" s="1"/>
      <c r="C819" s="1"/>
      <c r="D819" s="1"/>
      <c r="E819" s="1"/>
      <c r="F819" s="1"/>
      <c r="G819" s="1"/>
      <c r="H819" s="1"/>
      <c r="I819" s="1"/>
    </row>
    <row r="820" spans="1:9">
      <c r="A820" s="1"/>
      <c r="C820" s="1"/>
      <c r="D820" s="1"/>
      <c r="E820" s="1"/>
      <c r="F820" s="1"/>
      <c r="G820" s="1"/>
      <c r="H820" s="1"/>
      <c r="I820" s="1"/>
    </row>
    <row r="821" spans="1:9">
      <c r="A821" s="1"/>
      <c r="C821" s="1"/>
      <c r="D821" s="1"/>
      <c r="E821" s="1"/>
      <c r="F821" s="1"/>
      <c r="G821" s="1"/>
      <c r="H821" s="1"/>
      <c r="I821" s="1"/>
    </row>
    <row r="822" spans="1:9">
      <c r="A822" s="1"/>
      <c r="C822" s="1"/>
      <c r="D822" s="1"/>
      <c r="E822" s="1"/>
      <c r="F822" s="1"/>
      <c r="G822" s="1"/>
      <c r="H822" s="1"/>
      <c r="I822" s="1"/>
    </row>
    <row r="823" spans="1:9">
      <c r="A823" s="1"/>
      <c r="C823" s="1"/>
      <c r="D823" s="1"/>
      <c r="E823" s="1"/>
      <c r="F823" s="1"/>
      <c r="G823" s="1"/>
      <c r="H823" s="1"/>
      <c r="I823" s="1"/>
    </row>
    <row r="824" spans="1:9">
      <c r="A824" s="1"/>
      <c r="C824" s="1"/>
      <c r="D824" s="1"/>
      <c r="E824" s="1"/>
      <c r="F824" s="1"/>
      <c r="G824" s="1"/>
      <c r="H824" s="1"/>
      <c r="I824" s="1"/>
    </row>
    <row r="825" spans="1:9">
      <c r="A825" s="1"/>
      <c r="C825" s="1"/>
      <c r="D825" s="1"/>
      <c r="E825" s="1"/>
      <c r="F825" s="1"/>
      <c r="G825" s="1"/>
      <c r="H825" s="1"/>
      <c r="I825" s="1"/>
    </row>
    <row r="826" spans="1:9">
      <c r="A826" s="1"/>
      <c r="C826" s="1"/>
      <c r="D826" s="1"/>
      <c r="E826" s="1"/>
      <c r="F826" s="1"/>
      <c r="G826" s="1"/>
      <c r="H826" s="1"/>
      <c r="I826" s="1"/>
    </row>
    <row r="827" spans="1:9">
      <c r="A827" s="1"/>
      <c r="C827" s="1"/>
      <c r="D827" s="1"/>
      <c r="E827" s="1"/>
      <c r="F827" s="1"/>
      <c r="G827" s="1"/>
      <c r="H827" s="1"/>
      <c r="I827" s="1"/>
    </row>
    <row r="828" spans="1:9">
      <c r="A828" s="1"/>
      <c r="C828" s="1"/>
      <c r="D828" s="1"/>
      <c r="E828" s="1"/>
      <c r="F828" s="1"/>
      <c r="G828" s="1"/>
      <c r="H828" s="1"/>
      <c r="I828" s="1"/>
    </row>
    <row r="829" spans="1:9">
      <c r="A829" s="1"/>
      <c r="C829" s="1"/>
      <c r="D829" s="1"/>
      <c r="E829" s="1"/>
      <c r="F829" s="1"/>
      <c r="G829" s="1"/>
      <c r="H829" s="1"/>
      <c r="I829" s="1"/>
    </row>
    <row r="830" spans="1:9">
      <c r="A830" s="1"/>
      <c r="C830" s="1"/>
      <c r="D830" s="1"/>
      <c r="E830" s="1"/>
      <c r="F830" s="1"/>
      <c r="G830" s="1"/>
      <c r="H830" s="1"/>
      <c r="I830" s="1"/>
    </row>
    <row r="831" spans="1:9">
      <c r="A831" s="1"/>
      <c r="C831" s="1"/>
      <c r="D831" s="1"/>
      <c r="E831" s="1"/>
      <c r="F831" s="1"/>
      <c r="G831" s="1"/>
      <c r="H831" s="1"/>
      <c r="I831" s="1"/>
    </row>
    <row r="832" spans="1:9">
      <c r="A832" s="1"/>
      <c r="C832" s="1"/>
      <c r="D832" s="1"/>
      <c r="E832" s="1"/>
      <c r="F832" s="1"/>
      <c r="G832" s="1"/>
      <c r="H832" s="1"/>
      <c r="I832" s="1"/>
    </row>
    <row r="833" spans="1:9">
      <c r="A833" s="1"/>
      <c r="C833" s="1"/>
      <c r="D833" s="1"/>
      <c r="E833" s="1"/>
      <c r="F833" s="1"/>
      <c r="G833" s="1"/>
      <c r="H833" s="1"/>
      <c r="I833" s="1"/>
    </row>
    <row r="834" spans="1:9">
      <c r="A834" s="1"/>
      <c r="C834" s="1"/>
      <c r="D834" s="1"/>
      <c r="E834" s="1"/>
      <c r="F834" s="1"/>
      <c r="G834" s="1"/>
      <c r="H834" s="1"/>
      <c r="I834" s="1"/>
    </row>
    <row r="835" spans="1:9">
      <c r="A835" s="1"/>
      <c r="C835" s="1"/>
      <c r="D835" s="1"/>
      <c r="E835" s="1"/>
      <c r="F835" s="1"/>
      <c r="G835" s="1"/>
      <c r="H835" s="1"/>
      <c r="I835" s="1"/>
    </row>
    <row r="836" spans="1:9">
      <c r="A836" s="1"/>
      <c r="C836" s="1"/>
      <c r="D836" s="1"/>
      <c r="E836" s="1"/>
      <c r="F836" s="1"/>
      <c r="G836" s="1"/>
      <c r="H836" s="1"/>
      <c r="I836" s="1"/>
    </row>
    <row r="837" spans="1:9">
      <c r="A837" s="1"/>
      <c r="C837" s="1"/>
      <c r="D837" s="1"/>
      <c r="E837" s="1"/>
      <c r="F837" s="1"/>
      <c r="G837" s="1"/>
      <c r="H837" s="1"/>
      <c r="I837" s="1"/>
    </row>
    <row r="838" spans="1:9">
      <c r="A838" s="1"/>
      <c r="C838" s="1"/>
      <c r="D838" s="1"/>
      <c r="E838" s="1"/>
      <c r="F838" s="1"/>
      <c r="G838" s="1"/>
      <c r="H838" s="1"/>
      <c r="I838" s="1"/>
    </row>
    <row r="839" spans="1:9">
      <c r="A839" s="1"/>
      <c r="C839" s="1"/>
      <c r="D839" s="1"/>
      <c r="E839" s="1"/>
      <c r="F839" s="1"/>
      <c r="G839" s="1"/>
      <c r="H839" s="1"/>
      <c r="I839" s="1"/>
    </row>
    <row r="840" spans="1:9">
      <c r="A840" s="1"/>
      <c r="C840" s="1"/>
      <c r="D840" s="1"/>
      <c r="E840" s="1"/>
      <c r="F840" s="1"/>
      <c r="G840" s="1"/>
      <c r="H840" s="1"/>
      <c r="I840" s="1"/>
    </row>
    <row r="841" spans="1:9">
      <c r="A841" s="1"/>
      <c r="C841" s="1"/>
      <c r="D841" s="1"/>
      <c r="E841" s="1"/>
      <c r="F841" s="1"/>
      <c r="G841" s="1"/>
      <c r="H841" s="1"/>
      <c r="I841" s="1"/>
    </row>
    <row r="842" spans="1:9">
      <c r="A842" s="1"/>
      <c r="C842" s="1"/>
      <c r="D842" s="1"/>
      <c r="E842" s="1"/>
      <c r="F842" s="1"/>
      <c r="G842" s="1"/>
      <c r="H842" s="1"/>
      <c r="I842" s="1"/>
    </row>
    <row r="843" spans="1:9">
      <c r="A843" s="1"/>
      <c r="C843" s="1"/>
      <c r="D843" s="1"/>
      <c r="E843" s="1"/>
      <c r="F843" s="1"/>
      <c r="G843" s="1"/>
      <c r="H843" s="1"/>
      <c r="I843" s="1"/>
    </row>
    <row r="844" spans="1:9">
      <c r="A844" s="1"/>
      <c r="C844" s="1"/>
      <c r="D844" s="1"/>
      <c r="E844" s="1"/>
      <c r="F844" s="1"/>
      <c r="G844" s="1"/>
      <c r="H844" s="1"/>
      <c r="I844" s="1"/>
    </row>
    <row r="845" spans="1:9">
      <c r="A845" s="1"/>
      <c r="C845" s="1"/>
      <c r="D845" s="1"/>
      <c r="E845" s="1"/>
      <c r="F845" s="1"/>
      <c r="G845" s="1"/>
      <c r="H845" s="1"/>
      <c r="I845" s="1"/>
    </row>
    <row r="846" spans="1:9">
      <c r="A846" s="1"/>
      <c r="C846" s="1"/>
      <c r="D846" s="1"/>
      <c r="E846" s="1"/>
      <c r="F846" s="1"/>
      <c r="G846" s="1"/>
      <c r="H846" s="1"/>
      <c r="I846" s="1"/>
    </row>
    <row r="847" spans="1:9">
      <c r="A847" s="1"/>
      <c r="C847" s="1"/>
      <c r="D847" s="1"/>
      <c r="E847" s="1"/>
      <c r="F847" s="1"/>
      <c r="G847" s="1"/>
      <c r="H847" s="1"/>
      <c r="I847" s="1"/>
    </row>
    <row r="848" spans="1:9">
      <c r="A848" s="1"/>
      <c r="C848" s="1"/>
      <c r="D848" s="1"/>
      <c r="E848" s="1"/>
      <c r="F848" s="1"/>
      <c r="G848" s="1"/>
      <c r="H848" s="1"/>
      <c r="I848" s="1"/>
    </row>
    <row r="849" spans="1:9">
      <c r="A849" s="1"/>
      <c r="C849" s="1"/>
      <c r="D849" s="1"/>
      <c r="E849" s="1"/>
      <c r="F849" s="1"/>
      <c r="G849" s="1"/>
      <c r="H849" s="1"/>
      <c r="I849" s="1"/>
    </row>
    <row r="850" spans="1:9">
      <c r="A850" s="1"/>
      <c r="C850" s="1"/>
      <c r="D850" s="1"/>
      <c r="E850" s="1"/>
      <c r="F850" s="1"/>
      <c r="G850" s="1"/>
      <c r="H850" s="1"/>
      <c r="I850" s="1"/>
    </row>
    <row r="851" spans="1:9">
      <c r="A851" s="1"/>
      <c r="C851" s="1"/>
      <c r="D851" s="1"/>
      <c r="E851" s="1"/>
      <c r="F851" s="1"/>
      <c r="G851" s="1"/>
      <c r="H851" s="1"/>
      <c r="I851" s="1"/>
    </row>
    <row r="852" spans="1:9">
      <c r="A852" s="1"/>
      <c r="C852" s="1"/>
      <c r="D852" s="1"/>
      <c r="E852" s="1"/>
      <c r="F852" s="1"/>
      <c r="G852" s="1"/>
      <c r="H852" s="1"/>
      <c r="I852" s="1"/>
    </row>
    <row r="853" spans="1:9">
      <c r="A853" s="1"/>
      <c r="C853" s="1"/>
      <c r="D853" s="1"/>
      <c r="E853" s="1"/>
      <c r="F853" s="1"/>
      <c r="G853" s="1"/>
      <c r="H853" s="1"/>
      <c r="I853" s="1"/>
    </row>
    <row r="854" spans="1:9">
      <c r="A854" s="1"/>
      <c r="C854" s="1"/>
      <c r="D854" s="1"/>
      <c r="E854" s="1"/>
      <c r="F854" s="1"/>
      <c r="G854" s="1"/>
      <c r="H854" s="1"/>
      <c r="I854" s="1"/>
    </row>
    <row r="855" spans="1:9">
      <c r="A855" s="1"/>
      <c r="C855" s="1"/>
      <c r="D855" s="1"/>
      <c r="E855" s="1"/>
      <c r="F855" s="1"/>
      <c r="G855" s="1"/>
      <c r="H855" s="1"/>
      <c r="I855" s="1"/>
    </row>
    <row r="856" spans="1:9">
      <c r="A856" s="1"/>
      <c r="C856" s="1"/>
      <c r="D856" s="1"/>
      <c r="E856" s="1"/>
      <c r="F856" s="1"/>
      <c r="G856" s="1"/>
      <c r="H856" s="1"/>
      <c r="I856" s="1"/>
    </row>
    <row r="857" spans="1:9">
      <c r="A857" s="1"/>
      <c r="C857" s="1"/>
      <c r="D857" s="1"/>
      <c r="E857" s="1"/>
      <c r="F857" s="1"/>
      <c r="G857" s="1"/>
      <c r="H857" s="1"/>
      <c r="I857" s="1"/>
    </row>
    <row r="858" spans="1:9">
      <c r="A858" s="1"/>
      <c r="C858" s="1"/>
      <c r="D858" s="1"/>
      <c r="E858" s="1"/>
      <c r="F858" s="1"/>
      <c r="G858" s="1"/>
      <c r="H858" s="1"/>
      <c r="I858" s="1"/>
    </row>
    <row r="859" spans="1:9">
      <c r="A859" s="1"/>
      <c r="C859" s="1"/>
      <c r="D859" s="1"/>
      <c r="E859" s="1"/>
      <c r="F859" s="1"/>
      <c r="G859" s="1"/>
      <c r="H859" s="1"/>
      <c r="I859" s="1"/>
    </row>
    <row r="860" spans="1:9">
      <c r="A860" s="1"/>
      <c r="C860" s="1"/>
      <c r="D860" s="1"/>
      <c r="E860" s="1"/>
      <c r="F860" s="1"/>
      <c r="G860" s="1"/>
      <c r="H860" s="1"/>
      <c r="I860" s="1"/>
    </row>
    <row r="861" spans="1:9">
      <c r="A861" s="1"/>
      <c r="C861" s="1"/>
      <c r="D861" s="1"/>
      <c r="E861" s="1"/>
      <c r="F861" s="1"/>
      <c r="G861" s="1"/>
      <c r="H861" s="1"/>
      <c r="I861" s="1"/>
    </row>
    <row r="862" spans="1:9">
      <c r="A862" s="1"/>
      <c r="C862" s="1"/>
      <c r="D862" s="1"/>
      <c r="E862" s="1"/>
      <c r="F862" s="1"/>
      <c r="G862" s="1"/>
      <c r="H862" s="1"/>
      <c r="I862" s="1"/>
    </row>
    <row r="863" spans="1:9">
      <c r="A863" s="1"/>
      <c r="C863" s="1"/>
      <c r="D863" s="1"/>
      <c r="E863" s="1"/>
      <c r="F863" s="1"/>
      <c r="G863" s="1"/>
      <c r="H863" s="1"/>
      <c r="I863" s="1"/>
    </row>
    <row r="864" spans="1:9">
      <c r="A864" s="1"/>
      <c r="C864" s="1"/>
      <c r="D864" s="1"/>
      <c r="E864" s="1"/>
      <c r="F864" s="1"/>
      <c r="G864" s="1"/>
      <c r="H864" s="1"/>
      <c r="I864" s="1"/>
    </row>
    <row r="865" spans="1:9">
      <c r="A865" s="1"/>
      <c r="C865" s="1"/>
      <c r="D865" s="1"/>
      <c r="E865" s="1"/>
      <c r="F865" s="1"/>
      <c r="G865" s="1"/>
      <c r="H865" s="1"/>
      <c r="I865" s="1"/>
    </row>
    <row r="866" spans="1:9">
      <c r="A866" s="1"/>
      <c r="C866" s="1"/>
      <c r="D866" s="1"/>
      <c r="E866" s="1"/>
      <c r="F866" s="1"/>
      <c r="G866" s="1"/>
      <c r="H866" s="1"/>
      <c r="I866" s="1"/>
    </row>
    <row r="867" spans="1:9">
      <c r="A867" s="1"/>
      <c r="C867" s="1"/>
      <c r="D867" s="1"/>
      <c r="E867" s="1"/>
      <c r="F867" s="1"/>
      <c r="G867" s="1"/>
      <c r="H867" s="1"/>
      <c r="I867" s="1"/>
    </row>
    <row r="868" spans="1:9">
      <c r="A868" s="1"/>
      <c r="C868" s="1"/>
      <c r="D868" s="1"/>
      <c r="E868" s="1"/>
      <c r="F868" s="1"/>
      <c r="G868" s="1"/>
      <c r="H868" s="1"/>
      <c r="I868" s="1"/>
    </row>
    <row r="869" spans="1:9">
      <c r="A869" s="1"/>
      <c r="C869" s="1"/>
      <c r="D869" s="1"/>
      <c r="E869" s="1"/>
      <c r="F869" s="1"/>
      <c r="G869" s="1"/>
      <c r="H869" s="1"/>
      <c r="I869" s="1"/>
    </row>
    <row r="870" spans="1:9">
      <c r="A870" s="1"/>
      <c r="C870" s="1"/>
      <c r="D870" s="1"/>
      <c r="E870" s="1"/>
      <c r="F870" s="1"/>
      <c r="G870" s="1"/>
      <c r="H870" s="1"/>
      <c r="I870" s="1"/>
    </row>
    <row r="871" spans="1:9">
      <c r="A871" s="1"/>
      <c r="C871" s="1"/>
      <c r="D871" s="1"/>
      <c r="E871" s="1"/>
      <c r="F871" s="1"/>
      <c r="G871" s="1"/>
      <c r="H871" s="1"/>
      <c r="I871" s="1"/>
    </row>
    <row r="872" spans="1:9">
      <c r="A872" s="1"/>
      <c r="C872" s="1"/>
      <c r="D872" s="1"/>
      <c r="E872" s="1"/>
      <c r="F872" s="1"/>
      <c r="G872" s="1"/>
      <c r="H872" s="1"/>
      <c r="I872" s="1"/>
    </row>
    <row r="873" spans="1:9">
      <c r="A873" s="1"/>
      <c r="C873" s="1"/>
      <c r="D873" s="1"/>
      <c r="E873" s="1"/>
      <c r="F873" s="1"/>
      <c r="G873" s="1"/>
      <c r="H873" s="1"/>
      <c r="I873" s="1"/>
    </row>
    <row r="874" spans="1:9">
      <c r="A874" s="1"/>
      <c r="C874" s="1"/>
      <c r="D874" s="1"/>
      <c r="E874" s="1"/>
      <c r="F874" s="1"/>
      <c r="G874" s="1"/>
      <c r="H874" s="1"/>
      <c r="I874" s="1"/>
    </row>
    <row r="875" spans="1:9">
      <c r="A875" s="1"/>
      <c r="C875" s="1"/>
      <c r="D875" s="1"/>
      <c r="E875" s="1"/>
      <c r="F875" s="1"/>
      <c r="G875" s="1"/>
      <c r="H875" s="1"/>
      <c r="I875" s="1"/>
    </row>
    <row r="876" spans="1:9">
      <c r="A876" s="1"/>
      <c r="C876" s="1"/>
      <c r="D876" s="1"/>
      <c r="E876" s="1"/>
      <c r="F876" s="1"/>
      <c r="G876" s="1"/>
      <c r="H876" s="1"/>
      <c r="I876" s="1"/>
    </row>
    <row r="877" spans="1:9">
      <c r="A877" s="1"/>
      <c r="C877" s="1"/>
      <c r="D877" s="1"/>
      <c r="E877" s="1"/>
      <c r="F877" s="1"/>
      <c r="G877" s="1"/>
      <c r="H877" s="1"/>
      <c r="I877" s="1"/>
    </row>
    <row r="878" spans="1:9">
      <c r="A878" s="1"/>
      <c r="C878" s="1"/>
      <c r="D878" s="1"/>
      <c r="E878" s="1"/>
      <c r="F878" s="1"/>
      <c r="G878" s="1"/>
      <c r="H878" s="1"/>
      <c r="I878" s="1"/>
    </row>
    <row r="879" spans="1:9">
      <c r="A879" s="1"/>
      <c r="C879" s="1"/>
      <c r="D879" s="1"/>
      <c r="E879" s="1"/>
      <c r="F879" s="1"/>
      <c r="G879" s="1"/>
      <c r="H879" s="1"/>
      <c r="I879" s="1"/>
    </row>
    <row r="880" spans="1:9">
      <c r="A880" s="1"/>
      <c r="C880" s="1"/>
      <c r="D880" s="1"/>
      <c r="E880" s="1"/>
      <c r="F880" s="1"/>
      <c r="G880" s="1"/>
      <c r="H880" s="1"/>
      <c r="I880" s="1"/>
    </row>
    <row r="881" spans="1:9">
      <c r="A881" s="1"/>
      <c r="C881" s="1"/>
      <c r="D881" s="1"/>
      <c r="E881" s="1"/>
      <c r="F881" s="1"/>
      <c r="G881" s="1"/>
      <c r="H881" s="1"/>
      <c r="I881" s="1"/>
    </row>
    <row r="882" spans="1:9">
      <c r="A882" s="1"/>
      <c r="C882" s="1"/>
      <c r="D882" s="1"/>
      <c r="E882" s="1"/>
      <c r="F882" s="1"/>
      <c r="G882" s="1"/>
      <c r="H882" s="1"/>
      <c r="I882" s="1"/>
    </row>
    <row r="883" spans="1:9">
      <c r="A883" s="1"/>
      <c r="C883" s="1"/>
      <c r="D883" s="1"/>
      <c r="E883" s="1"/>
      <c r="F883" s="1"/>
      <c r="G883" s="1"/>
      <c r="H883" s="1"/>
      <c r="I883" s="1"/>
    </row>
    <row r="884" spans="1:9">
      <c r="A884" s="1"/>
      <c r="C884" s="1"/>
      <c r="D884" s="1"/>
      <c r="E884" s="1"/>
      <c r="F884" s="1"/>
      <c r="G884" s="1"/>
      <c r="H884" s="1"/>
      <c r="I884" s="1"/>
    </row>
    <row r="885" spans="1:9">
      <c r="A885" s="1"/>
      <c r="C885" s="1"/>
      <c r="D885" s="1"/>
      <c r="E885" s="1"/>
      <c r="F885" s="1"/>
      <c r="G885" s="1"/>
      <c r="H885" s="1"/>
      <c r="I885" s="1"/>
    </row>
    <row r="886" spans="1:9">
      <c r="A886" s="1"/>
      <c r="C886" s="1"/>
      <c r="D886" s="1"/>
      <c r="E886" s="1"/>
      <c r="F886" s="1"/>
      <c r="G886" s="1"/>
      <c r="H886" s="1"/>
      <c r="I886" s="1"/>
    </row>
    <row r="887" spans="1:9">
      <c r="A887" s="1"/>
      <c r="C887" s="1"/>
      <c r="D887" s="1"/>
      <c r="E887" s="1"/>
      <c r="F887" s="1"/>
      <c r="G887" s="1"/>
      <c r="H887" s="1"/>
      <c r="I887" s="1"/>
    </row>
    <row r="888" spans="1:9">
      <c r="A888" s="1"/>
      <c r="C888" s="1"/>
      <c r="D888" s="1"/>
      <c r="E888" s="1"/>
      <c r="F888" s="1"/>
      <c r="G888" s="1"/>
      <c r="H888" s="1"/>
      <c r="I888" s="1"/>
    </row>
    <row r="889" spans="1:9">
      <c r="A889" s="1"/>
      <c r="C889" s="1"/>
      <c r="D889" s="1"/>
      <c r="E889" s="1"/>
      <c r="F889" s="1"/>
      <c r="G889" s="1"/>
      <c r="H889" s="1"/>
      <c r="I889" s="1"/>
    </row>
    <row r="890" spans="1:9">
      <c r="A890" s="1"/>
      <c r="C890" s="1"/>
      <c r="D890" s="1"/>
      <c r="E890" s="1"/>
      <c r="F890" s="1"/>
      <c r="G890" s="1"/>
      <c r="H890" s="1"/>
      <c r="I890" s="1"/>
    </row>
    <row r="891" spans="1:9">
      <c r="A891" s="1"/>
      <c r="C891" s="1"/>
      <c r="D891" s="1"/>
      <c r="E891" s="1"/>
      <c r="F891" s="1"/>
      <c r="G891" s="1"/>
      <c r="H891" s="1"/>
      <c r="I891" s="1"/>
    </row>
    <row r="892" spans="1:9">
      <c r="A892" s="1"/>
      <c r="C892" s="1"/>
      <c r="D892" s="1"/>
      <c r="E892" s="1"/>
      <c r="F892" s="1"/>
      <c r="G892" s="1"/>
      <c r="H892" s="1"/>
      <c r="I892" s="1"/>
    </row>
    <row r="893" spans="1:9">
      <c r="A893" s="1"/>
      <c r="C893" s="1"/>
      <c r="D893" s="1"/>
      <c r="E893" s="1"/>
      <c r="F893" s="1"/>
      <c r="G893" s="1"/>
      <c r="H893" s="1"/>
      <c r="I893" s="1"/>
    </row>
    <row r="894" spans="1:9">
      <c r="A894" s="1"/>
      <c r="C894" s="1"/>
      <c r="D894" s="1"/>
      <c r="E894" s="1"/>
      <c r="F894" s="1"/>
      <c r="G894" s="1"/>
      <c r="H894" s="1"/>
      <c r="I894" s="1"/>
    </row>
    <row r="895" spans="1:9">
      <c r="A895" s="1"/>
      <c r="C895" s="1"/>
      <c r="D895" s="1"/>
      <c r="E895" s="1"/>
      <c r="F895" s="1"/>
      <c r="G895" s="1"/>
      <c r="H895" s="1"/>
      <c r="I895" s="1"/>
    </row>
    <row r="896" spans="1:9">
      <c r="A896" s="1"/>
      <c r="C896" s="1"/>
      <c r="D896" s="1"/>
      <c r="E896" s="1"/>
      <c r="F896" s="1"/>
      <c r="G896" s="1"/>
      <c r="H896" s="1"/>
      <c r="I896" s="1"/>
    </row>
    <row r="897" spans="1:9">
      <c r="A897" s="1"/>
      <c r="C897" s="1"/>
      <c r="D897" s="1"/>
      <c r="E897" s="1"/>
      <c r="F897" s="1"/>
      <c r="G897" s="1"/>
      <c r="H897" s="1"/>
      <c r="I897" s="1"/>
    </row>
    <row r="898" spans="1:9">
      <c r="A898" s="1"/>
      <c r="C898" s="1"/>
      <c r="D898" s="1"/>
      <c r="E898" s="1"/>
      <c r="F898" s="1"/>
      <c r="G898" s="1"/>
      <c r="H898" s="1"/>
      <c r="I898" s="1"/>
    </row>
    <row r="899" spans="1:9">
      <c r="A899" s="1"/>
      <c r="C899" s="1"/>
      <c r="D899" s="1"/>
      <c r="E899" s="1"/>
      <c r="F899" s="1"/>
      <c r="G899" s="1"/>
      <c r="H899" s="1"/>
      <c r="I899" s="1"/>
    </row>
    <row r="900" spans="1:9">
      <c r="A900" s="1"/>
      <c r="C900" s="1"/>
      <c r="D900" s="1"/>
      <c r="E900" s="1"/>
      <c r="F900" s="1"/>
      <c r="G900" s="1"/>
      <c r="H900" s="1"/>
      <c r="I900" s="1"/>
    </row>
    <row r="901" spans="1:9">
      <c r="A901" s="1"/>
      <c r="C901" s="1"/>
      <c r="D901" s="1"/>
      <c r="E901" s="1"/>
      <c r="F901" s="1"/>
      <c r="G901" s="1"/>
      <c r="H901" s="1"/>
      <c r="I901" s="1"/>
    </row>
    <row r="902" spans="1:9">
      <c r="A902" s="1"/>
      <c r="C902" s="1"/>
      <c r="D902" s="1"/>
      <c r="E902" s="1"/>
      <c r="F902" s="1"/>
      <c r="G902" s="1"/>
      <c r="H902" s="1"/>
      <c r="I902" s="1"/>
    </row>
    <row r="903" spans="1:9">
      <c r="A903" s="1"/>
      <c r="C903" s="1"/>
      <c r="D903" s="1"/>
      <c r="E903" s="1"/>
      <c r="F903" s="1"/>
      <c r="G903" s="1"/>
      <c r="H903" s="1"/>
      <c r="I903" s="1"/>
    </row>
    <row r="904" spans="1:9">
      <c r="A904" s="1"/>
      <c r="C904" s="1"/>
      <c r="D904" s="1"/>
      <c r="E904" s="1"/>
      <c r="F904" s="1"/>
      <c r="G904" s="1"/>
      <c r="H904" s="1"/>
      <c r="I904" s="1"/>
    </row>
    <row r="905" spans="1:9">
      <c r="A905" s="1"/>
      <c r="C905" s="1"/>
      <c r="D905" s="1"/>
      <c r="E905" s="1"/>
      <c r="F905" s="1"/>
      <c r="G905" s="1"/>
      <c r="H905" s="1"/>
      <c r="I905" s="1"/>
    </row>
    <row r="906" spans="1:9">
      <c r="A906" s="1"/>
      <c r="C906" s="1"/>
      <c r="D906" s="1"/>
      <c r="E906" s="1"/>
      <c r="F906" s="1"/>
      <c r="G906" s="1"/>
      <c r="H906" s="1"/>
      <c r="I906" s="1"/>
    </row>
    <row r="907" spans="1:9">
      <c r="A907" s="1"/>
      <c r="C907" s="1"/>
      <c r="D907" s="1"/>
      <c r="E907" s="1"/>
      <c r="F907" s="1"/>
      <c r="G907" s="1"/>
      <c r="H907" s="1"/>
      <c r="I907" s="1"/>
    </row>
    <row r="908" spans="1:9">
      <c r="A908" s="1"/>
      <c r="C908" s="1"/>
      <c r="D908" s="1"/>
      <c r="E908" s="1"/>
      <c r="F908" s="1"/>
      <c r="G908" s="1"/>
      <c r="H908" s="1"/>
      <c r="I908" s="1"/>
    </row>
    <row r="909" spans="1:9">
      <c r="A909" s="1"/>
      <c r="C909" s="1"/>
      <c r="D909" s="1"/>
      <c r="E909" s="1"/>
      <c r="F909" s="1"/>
      <c r="G909" s="1"/>
      <c r="H909" s="1"/>
      <c r="I909" s="1"/>
    </row>
    <row r="910" spans="1:9">
      <c r="A910" s="1"/>
      <c r="C910" s="1"/>
      <c r="D910" s="1"/>
      <c r="E910" s="1"/>
      <c r="F910" s="1"/>
      <c r="G910" s="1"/>
      <c r="H910" s="1"/>
      <c r="I910" s="1"/>
    </row>
    <row r="911" spans="1:9">
      <c r="A911" s="1"/>
      <c r="C911" s="1"/>
      <c r="D911" s="1"/>
      <c r="E911" s="1"/>
      <c r="F911" s="1"/>
      <c r="G911" s="1"/>
      <c r="H911" s="1"/>
      <c r="I911" s="1"/>
    </row>
    <row r="912" spans="1:9">
      <c r="A912" s="1"/>
      <c r="C912" s="1"/>
      <c r="D912" s="1"/>
      <c r="E912" s="1"/>
      <c r="F912" s="1"/>
      <c r="G912" s="1"/>
      <c r="H912" s="1"/>
      <c r="I912" s="1"/>
    </row>
    <row r="913" spans="1:9">
      <c r="A913" s="1"/>
      <c r="C913" s="1"/>
      <c r="D913" s="1"/>
      <c r="E913" s="1"/>
      <c r="F913" s="1"/>
      <c r="G913" s="1"/>
      <c r="H913" s="1"/>
      <c r="I913" s="1"/>
    </row>
    <row r="914" spans="1:9">
      <c r="A914" s="1"/>
      <c r="C914" s="1"/>
      <c r="D914" s="1"/>
      <c r="E914" s="1"/>
      <c r="F914" s="1"/>
      <c r="G914" s="1"/>
      <c r="H914" s="1"/>
      <c r="I914" s="1"/>
    </row>
    <row r="915" spans="1:9">
      <c r="A915" s="1"/>
      <c r="C915" s="1"/>
      <c r="D915" s="1"/>
      <c r="E915" s="1"/>
      <c r="F915" s="1"/>
      <c r="G915" s="1"/>
      <c r="H915" s="1"/>
      <c r="I915" s="1"/>
    </row>
    <row r="916" spans="1:9">
      <c r="A916" s="1"/>
      <c r="C916" s="1"/>
      <c r="D916" s="1"/>
      <c r="E916" s="1"/>
      <c r="F916" s="1"/>
      <c r="G916" s="1"/>
      <c r="H916" s="1"/>
      <c r="I916" s="1"/>
    </row>
    <row r="917" spans="1:9">
      <c r="A917" s="1"/>
      <c r="C917" s="1"/>
      <c r="D917" s="1"/>
      <c r="E917" s="1"/>
      <c r="F917" s="1"/>
      <c r="G917" s="1"/>
      <c r="H917" s="1"/>
      <c r="I917" s="1"/>
    </row>
    <row r="918" spans="1:9">
      <c r="A918" s="1"/>
      <c r="C918" s="1"/>
      <c r="D918" s="1"/>
      <c r="E918" s="1"/>
      <c r="F918" s="1"/>
      <c r="G918" s="1"/>
      <c r="H918" s="1"/>
      <c r="I918" s="1"/>
    </row>
    <row r="919" spans="1:9">
      <c r="A919" s="1"/>
      <c r="C919" s="1"/>
      <c r="D919" s="1"/>
      <c r="E919" s="1"/>
      <c r="F919" s="1"/>
      <c r="G919" s="1"/>
      <c r="H919" s="1"/>
      <c r="I919" s="1"/>
    </row>
    <row r="920" spans="1:9">
      <c r="A920" s="1"/>
      <c r="C920" s="1"/>
      <c r="D920" s="1"/>
      <c r="E920" s="1"/>
      <c r="F920" s="1"/>
      <c r="G920" s="1"/>
      <c r="H920" s="1"/>
      <c r="I920" s="1"/>
    </row>
    <row r="921" spans="1:9">
      <c r="A921" s="1"/>
      <c r="C921" s="1"/>
      <c r="D921" s="1"/>
      <c r="E921" s="1"/>
      <c r="F921" s="1"/>
      <c r="G921" s="1"/>
      <c r="H921" s="1"/>
      <c r="I921" s="1"/>
    </row>
    <row r="922" spans="1:9">
      <c r="A922" s="1"/>
      <c r="C922" s="1"/>
      <c r="D922" s="1"/>
      <c r="E922" s="1"/>
      <c r="F922" s="1"/>
      <c r="G922" s="1"/>
      <c r="H922" s="1"/>
      <c r="I922" s="1"/>
    </row>
    <row r="923" spans="1:9">
      <c r="A923" s="1"/>
      <c r="C923" s="1"/>
      <c r="D923" s="1"/>
      <c r="E923" s="1"/>
      <c r="F923" s="1"/>
      <c r="G923" s="1"/>
      <c r="H923" s="1"/>
      <c r="I923" s="1"/>
    </row>
    <row r="924" spans="1:9">
      <c r="A924" s="1"/>
      <c r="C924" s="1"/>
      <c r="D924" s="1"/>
      <c r="E924" s="1"/>
      <c r="F924" s="1"/>
      <c r="G924" s="1"/>
      <c r="H924" s="1"/>
      <c r="I924" s="1"/>
    </row>
    <row r="925" spans="1:9">
      <c r="A925" s="1"/>
      <c r="C925" s="1"/>
      <c r="D925" s="1"/>
      <c r="E925" s="1"/>
      <c r="F925" s="1"/>
      <c r="G925" s="1"/>
      <c r="H925" s="1"/>
      <c r="I925" s="1"/>
    </row>
    <row r="926" spans="1:9">
      <c r="A926" s="1"/>
      <c r="C926" s="1"/>
      <c r="D926" s="1"/>
      <c r="E926" s="1"/>
      <c r="F926" s="1"/>
      <c r="G926" s="1"/>
      <c r="H926" s="1"/>
      <c r="I926" s="1"/>
    </row>
    <row r="927" spans="1:9">
      <c r="A927" s="1"/>
      <c r="C927" s="1"/>
      <c r="D927" s="1"/>
      <c r="E927" s="1"/>
      <c r="F927" s="1"/>
      <c r="G927" s="1"/>
      <c r="H927" s="1"/>
      <c r="I927" s="1"/>
    </row>
    <row r="928" spans="1:9">
      <c r="A928" s="1"/>
      <c r="C928" s="1"/>
      <c r="D928" s="1"/>
      <c r="E928" s="1"/>
      <c r="F928" s="1"/>
      <c r="G928" s="1"/>
      <c r="H928" s="1"/>
      <c r="I928" s="1"/>
    </row>
    <row r="929" spans="1:9">
      <c r="A929" s="1"/>
      <c r="C929" s="1"/>
      <c r="D929" s="1"/>
      <c r="E929" s="1"/>
      <c r="F929" s="1"/>
      <c r="G929" s="1"/>
      <c r="H929" s="1"/>
      <c r="I929" s="1"/>
    </row>
    <row r="930" spans="1:9">
      <c r="A930" s="1"/>
      <c r="C930" s="1"/>
      <c r="D930" s="1"/>
      <c r="E930" s="1"/>
      <c r="F930" s="1"/>
      <c r="G930" s="1"/>
      <c r="H930" s="1"/>
      <c r="I930" s="1"/>
    </row>
    <row r="931" spans="1:9">
      <c r="A931" s="1"/>
      <c r="C931" s="1"/>
      <c r="D931" s="1"/>
      <c r="E931" s="1"/>
      <c r="F931" s="1"/>
      <c r="G931" s="1"/>
      <c r="H931" s="1"/>
      <c r="I931" s="1"/>
    </row>
    <row r="932" spans="1:9">
      <c r="A932" s="1"/>
      <c r="C932" s="1"/>
      <c r="D932" s="1"/>
      <c r="E932" s="1"/>
      <c r="F932" s="1"/>
      <c r="G932" s="1"/>
      <c r="H932" s="1"/>
      <c r="I932" s="1"/>
    </row>
    <row r="933" spans="1:9">
      <c r="A933" s="1"/>
      <c r="C933" s="1"/>
      <c r="D933" s="1"/>
      <c r="E933" s="1"/>
      <c r="F933" s="1"/>
      <c r="G933" s="1"/>
      <c r="H933" s="1"/>
      <c r="I933" s="1"/>
    </row>
    <row r="934" spans="1:9">
      <c r="A934" s="1"/>
      <c r="C934" s="1"/>
      <c r="D934" s="1"/>
      <c r="E934" s="1"/>
      <c r="F934" s="1"/>
      <c r="G934" s="1"/>
      <c r="H934" s="1"/>
      <c r="I934" s="1"/>
    </row>
    <row r="935" spans="1:9">
      <c r="A935" s="1"/>
      <c r="C935" s="1"/>
      <c r="D935" s="1"/>
      <c r="E935" s="1"/>
      <c r="F935" s="1"/>
      <c r="G935" s="1"/>
      <c r="H935" s="1"/>
      <c r="I935" s="1"/>
    </row>
    <row r="936" spans="1:9">
      <c r="A936" s="1"/>
      <c r="C936" s="1"/>
      <c r="D936" s="1"/>
      <c r="E936" s="1"/>
      <c r="F936" s="1"/>
      <c r="G936" s="1"/>
      <c r="H936" s="1"/>
      <c r="I936" s="1"/>
    </row>
    <row r="937" spans="1:9">
      <c r="A937" s="1"/>
      <c r="C937" s="1"/>
      <c r="D937" s="1"/>
      <c r="E937" s="1"/>
      <c r="F937" s="1"/>
      <c r="G937" s="1"/>
      <c r="H937" s="1"/>
      <c r="I937" s="1"/>
    </row>
    <row r="938" spans="1:9">
      <c r="A938" s="1"/>
      <c r="C938" s="1"/>
      <c r="D938" s="1"/>
      <c r="E938" s="1"/>
      <c r="F938" s="1"/>
      <c r="G938" s="1"/>
      <c r="H938" s="1"/>
      <c r="I938" s="1"/>
    </row>
    <row r="939" spans="1:9">
      <c r="A939" s="1"/>
      <c r="C939" s="1"/>
      <c r="D939" s="1"/>
      <c r="E939" s="1"/>
      <c r="F939" s="1"/>
      <c r="G939" s="1"/>
      <c r="H939" s="1"/>
      <c r="I939" s="1"/>
    </row>
    <row r="940" spans="1:9">
      <c r="A940" s="1"/>
      <c r="C940" s="1"/>
      <c r="D940" s="1"/>
      <c r="E940" s="1"/>
      <c r="F940" s="1"/>
      <c r="G940" s="1"/>
      <c r="H940" s="1"/>
      <c r="I940" s="1"/>
    </row>
    <row r="941" spans="1:9">
      <c r="A941" s="1"/>
      <c r="C941" s="1"/>
      <c r="D941" s="1"/>
      <c r="E941" s="1"/>
      <c r="F941" s="1"/>
      <c r="G941" s="1"/>
      <c r="H941" s="1"/>
      <c r="I941" s="1"/>
    </row>
    <row r="942" spans="1:9">
      <c r="A942" s="1"/>
      <c r="C942" s="1"/>
      <c r="D942" s="1"/>
      <c r="E942" s="1"/>
      <c r="F942" s="1"/>
      <c r="G942" s="1"/>
      <c r="H942" s="1"/>
      <c r="I942" s="1"/>
    </row>
    <row r="943" spans="1:9">
      <c r="A943" s="1"/>
      <c r="C943" s="1"/>
      <c r="D943" s="1"/>
      <c r="E943" s="1"/>
      <c r="F943" s="1"/>
      <c r="G943" s="1"/>
      <c r="H943" s="1"/>
      <c r="I943" s="1"/>
    </row>
    <row r="944" spans="1:9">
      <c r="A944" s="1"/>
      <c r="C944" s="1"/>
      <c r="D944" s="1"/>
      <c r="E944" s="1"/>
      <c r="F944" s="1"/>
      <c r="G944" s="1"/>
      <c r="H944" s="1"/>
      <c r="I944" s="1"/>
    </row>
    <row r="945" spans="1:9">
      <c r="A945" s="1"/>
      <c r="C945" s="1"/>
      <c r="D945" s="1"/>
      <c r="E945" s="1"/>
      <c r="F945" s="1"/>
      <c r="G945" s="1"/>
      <c r="H945" s="1"/>
      <c r="I945" s="1"/>
    </row>
    <row r="946" spans="1:9">
      <c r="A946" s="1"/>
      <c r="C946" s="1"/>
      <c r="D946" s="1"/>
      <c r="E946" s="1"/>
      <c r="F946" s="1"/>
      <c r="G946" s="1"/>
      <c r="H946" s="1"/>
      <c r="I946" s="1"/>
    </row>
    <row r="947" spans="1:9">
      <c r="A947" s="1"/>
      <c r="C947" s="1"/>
      <c r="D947" s="1"/>
      <c r="E947" s="1"/>
      <c r="F947" s="1"/>
      <c r="G947" s="1"/>
      <c r="H947" s="1"/>
      <c r="I947" s="1"/>
    </row>
    <row r="948" spans="1:9">
      <c r="A948" s="1"/>
      <c r="C948" s="1"/>
      <c r="D948" s="1"/>
      <c r="E948" s="1"/>
      <c r="F948" s="1"/>
      <c r="G948" s="1"/>
      <c r="H948" s="1"/>
      <c r="I948" s="1"/>
    </row>
    <row r="949" spans="1:9">
      <c r="A949" s="1"/>
      <c r="C949" s="1"/>
      <c r="D949" s="1"/>
      <c r="E949" s="1"/>
      <c r="F949" s="1"/>
      <c r="G949" s="1"/>
      <c r="H949" s="1"/>
      <c r="I949" s="1"/>
    </row>
    <row r="950" spans="1:9">
      <c r="A950" s="1"/>
      <c r="C950" s="1"/>
      <c r="D950" s="1"/>
      <c r="E950" s="1"/>
      <c r="F950" s="1"/>
      <c r="G950" s="1"/>
      <c r="H950" s="1"/>
      <c r="I950" s="1"/>
    </row>
    <row r="951" spans="1:9">
      <c r="A951" s="1"/>
      <c r="C951" s="1"/>
      <c r="D951" s="1"/>
      <c r="E951" s="1"/>
      <c r="F951" s="1"/>
      <c r="G951" s="1"/>
      <c r="H951" s="1"/>
      <c r="I951" s="1"/>
    </row>
    <row r="952" spans="1:9">
      <c r="A952" s="1"/>
      <c r="C952" s="1"/>
      <c r="D952" s="1"/>
      <c r="E952" s="1"/>
      <c r="F952" s="1"/>
      <c r="G952" s="1"/>
      <c r="H952" s="1"/>
      <c r="I952" s="1"/>
    </row>
    <row r="953" spans="1:9">
      <c r="A953" s="1"/>
      <c r="C953" s="1"/>
      <c r="D953" s="1"/>
      <c r="E953" s="1"/>
      <c r="F953" s="1"/>
      <c r="G953" s="1"/>
      <c r="H953" s="1"/>
      <c r="I953" s="1"/>
    </row>
    <row r="954" spans="1:9">
      <c r="A954" s="1"/>
      <c r="C954" s="1"/>
      <c r="D954" s="1"/>
      <c r="E954" s="1"/>
      <c r="F954" s="1"/>
      <c r="G954" s="1"/>
      <c r="H954" s="1"/>
      <c r="I954" s="1"/>
    </row>
    <row r="955" spans="1:9">
      <c r="A955" s="1"/>
      <c r="C955" s="1"/>
      <c r="D955" s="1"/>
      <c r="E955" s="1"/>
      <c r="F955" s="1"/>
      <c r="G955" s="1"/>
      <c r="H955" s="1"/>
      <c r="I955" s="1"/>
    </row>
    <row r="956" spans="1:9">
      <c r="A956" s="1"/>
      <c r="C956" s="1"/>
      <c r="D956" s="1"/>
      <c r="E956" s="1"/>
      <c r="F956" s="1"/>
      <c r="G956" s="1"/>
      <c r="H956" s="1"/>
      <c r="I956" s="1"/>
    </row>
    <row r="957" spans="1:9">
      <c r="A957" s="1"/>
      <c r="C957" s="1"/>
      <c r="D957" s="1"/>
      <c r="E957" s="1"/>
      <c r="F957" s="1"/>
      <c r="G957" s="1"/>
      <c r="H957" s="1"/>
      <c r="I957" s="1"/>
    </row>
    <row r="958" spans="1:9">
      <c r="A958" s="1"/>
      <c r="C958" s="1"/>
      <c r="D958" s="1"/>
      <c r="E958" s="1"/>
      <c r="F958" s="1"/>
      <c r="G958" s="1"/>
      <c r="H958" s="1"/>
      <c r="I958" s="1"/>
    </row>
    <row r="959" spans="1:9">
      <c r="A959" s="1"/>
      <c r="C959" s="1"/>
      <c r="D959" s="1"/>
      <c r="E959" s="1"/>
      <c r="F959" s="1"/>
      <c r="G959" s="1"/>
      <c r="H959" s="1"/>
      <c r="I959" s="1"/>
    </row>
    <row r="960" spans="1:9">
      <c r="A960" s="1"/>
      <c r="C960" s="1"/>
      <c r="D960" s="1"/>
      <c r="E960" s="1"/>
      <c r="F960" s="1"/>
      <c r="G960" s="1"/>
      <c r="H960" s="1"/>
      <c r="I960" s="1"/>
    </row>
    <row r="961" spans="1:9">
      <c r="A961" s="1"/>
      <c r="C961" s="1"/>
      <c r="D961" s="1"/>
      <c r="E961" s="1"/>
      <c r="F961" s="1"/>
      <c r="G961" s="1"/>
      <c r="H961" s="1"/>
      <c r="I961" s="1"/>
    </row>
    <row r="962" spans="1:9">
      <c r="A962" s="1"/>
      <c r="C962" s="1"/>
      <c r="D962" s="1"/>
      <c r="E962" s="1"/>
      <c r="F962" s="1"/>
      <c r="G962" s="1"/>
      <c r="H962" s="1"/>
      <c r="I962" s="1"/>
    </row>
    <row r="963" spans="1:9">
      <c r="A963" s="1"/>
      <c r="C963" s="1"/>
      <c r="D963" s="1"/>
      <c r="E963" s="1"/>
      <c r="F963" s="1"/>
      <c r="G963" s="1"/>
      <c r="H963" s="1"/>
      <c r="I963" s="1"/>
    </row>
    <row r="964" spans="1:9">
      <c r="A964" s="1"/>
      <c r="C964" s="1"/>
      <c r="D964" s="1"/>
      <c r="E964" s="1"/>
      <c r="F964" s="1"/>
      <c r="G964" s="1"/>
      <c r="H964" s="1"/>
      <c r="I964" s="1"/>
    </row>
    <row r="965" spans="1:9">
      <c r="A965" s="1"/>
      <c r="C965" s="1"/>
      <c r="D965" s="1"/>
      <c r="E965" s="1"/>
      <c r="F965" s="1"/>
      <c r="G965" s="1"/>
      <c r="H965" s="1"/>
      <c r="I965" s="1"/>
    </row>
    <row r="966" spans="1:9">
      <c r="A966" s="1"/>
      <c r="C966" s="1"/>
      <c r="D966" s="1"/>
      <c r="E966" s="1"/>
      <c r="F966" s="1"/>
      <c r="G966" s="1"/>
      <c r="H966" s="1"/>
      <c r="I966" s="1"/>
    </row>
    <row r="967" spans="1:9">
      <c r="A967" s="1"/>
      <c r="C967" s="1"/>
      <c r="D967" s="1"/>
      <c r="E967" s="1"/>
      <c r="F967" s="1"/>
      <c r="G967" s="1"/>
      <c r="H967" s="1"/>
      <c r="I967" s="1"/>
    </row>
    <row r="968" spans="1:9">
      <c r="A968" s="1"/>
      <c r="C968" s="1"/>
      <c r="D968" s="1"/>
      <c r="E968" s="1"/>
      <c r="F968" s="1"/>
      <c r="G968" s="1"/>
      <c r="H968" s="1"/>
      <c r="I968" s="1"/>
    </row>
    <row r="969" spans="1:9">
      <c r="A969" s="1"/>
      <c r="C969" s="1"/>
      <c r="D969" s="1"/>
      <c r="E969" s="1"/>
      <c r="F969" s="1"/>
      <c r="G969" s="1"/>
      <c r="H969" s="1"/>
      <c r="I969" s="1"/>
    </row>
    <row r="970" spans="1:9">
      <c r="A970" s="1"/>
      <c r="C970" s="1"/>
      <c r="D970" s="1"/>
      <c r="E970" s="1"/>
      <c r="F970" s="1"/>
      <c r="G970" s="1"/>
      <c r="H970" s="1"/>
      <c r="I970" s="1"/>
    </row>
    <row r="971" spans="1:9">
      <c r="A971" s="1"/>
      <c r="C971" s="1"/>
      <c r="D971" s="1"/>
      <c r="E971" s="1"/>
      <c r="F971" s="1"/>
      <c r="G971" s="1"/>
      <c r="H971" s="1"/>
      <c r="I971" s="1"/>
    </row>
    <row r="972" spans="1:9">
      <c r="A972" s="1"/>
      <c r="C972" s="1"/>
      <c r="D972" s="1"/>
      <c r="E972" s="1"/>
      <c r="F972" s="1"/>
      <c r="G972" s="1"/>
      <c r="H972" s="1"/>
      <c r="I972" s="1"/>
    </row>
    <row r="973" spans="1:9">
      <c r="A973" s="1"/>
      <c r="C973" s="1"/>
      <c r="D973" s="1"/>
      <c r="E973" s="1"/>
      <c r="F973" s="1"/>
      <c r="G973" s="1"/>
      <c r="H973" s="1"/>
      <c r="I973" s="1"/>
    </row>
    <row r="974" spans="1:9">
      <c r="A974" s="1"/>
      <c r="C974" s="1"/>
      <c r="D974" s="1"/>
      <c r="E974" s="1"/>
      <c r="F974" s="1"/>
      <c r="G974" s="1"/>
      <c r="H974" s="1"/>
      <c r="I974" s="1"/>
    </row>
    <row r="975" spans="1:9">
      <c r="A975" s="1"/>
      <c r="C975" s="1"/>
      <c r="D975" s="1"/>
      <c r="E975" s="1"/>
      <c r="F975" s="1"/>
      <c r="G975" s="1"/>
      <c r="H975" s="1"/>
      <c r="I975" s="1"/>
    </row>
    <row r="976" spans="1:9">
      <c r="A976" s="1"/>
      <c r="C976" s="1"/>
      <c r="D976" s="1"/>
      <c r="E976" s="1"/>
      <c r="F976" s="1"/>
      <c r="G976" s="1"/>
      <c r="H976" s="1"/>
      <c r="I976" s="1"/>
    </row>
    <row r="977" spans="1:9">
      <c r="A977" s="1"/>
      <c r="C977" s="1"/>
      <c r="D977" s="1"/>
      <c r="E977" s="1"/>
      <c r="F977" s="1"/>
      <c r="G977" s="1"/>
      <c r="H977" s="1"/>
      <c r="I977" s="1"/>
    </row>
    <row r="978" spans="1:9">
      <c r="A978" s="1"/>
      <c r="C978" s="1"/>
      <c r="D978" s="1"/>
      <c r="E978" s="1"/>
      <c r="F978" s="1"/>
      <c r="G978" s="1"/>
      <c r="H978" s="1"/>
      <c r="I978" s="1"/>
    </row>
    <row r="979" spans="1:9">
      <c r="A979" s="1"/>
      <c r="C979" s="1"/>
      <c r="D979" s="1"/>
      <c r="E979" s="1"/>
      <c r="F979" s="1"/>
      <c r="G979" s="1"/>
      <c r="H979" s="1"/>
      <c r="I979" s="1"/>
    </row>
    <row r="980" spans="1:9">
      <c r="A980" s="1"/>
      <c r="C980" s="1"/>
      <c r="D980" s="1"/>
      <c r="E980" s="1"/>
      <c r="F980" s="1"/>
      <c r="G980" s="1"/>
      <c r="H980" s="1"/>
      <c r="I980" s="1"/>
    </row>
    <row r="981" spans="1:9">
      <c r="A981" s="1"/>
      <c r="C981" s="1"/>
      <c r="D981" s="1"/>
      <c r="E981" s="1"/>
      <c r="F981" s="1"/>
      <c r="G981" s="1"/>
      <c r="H981" s="1"/>
      <c r="I981" s="1"/>
    </row>
    <row r="982" spans="1:9">
      <c r="A982" s="1"/>
      <c r="C982" s="1"/>
      <c r="D982" s="1"/>
      <c r="E982" s="1"/>
      <c r="F982" s="1"/>
      <c r="G982" s="1"/>
      <c r="H982" s="1"/>
      <c r="I982" s="1"/>
    </row>
    <row r="983" spans="1:9">
      <c r="A983" s="1"/>
      <c r="C983" s="1"/>
      <c r="D983" s="1"/>
      <c r="E983" s="1"/>
      <c r="F983" s="1"/>
      <c r="G983" s="1"/>
      <c r="H983" s="1"/>
      <c r="I983" s="1"/>
    </row>
    <row r="984" spans="1:9">
      <c r="A984" s="1"/>
      <c r="C984" s="1"/>
      <c r="D984" s="1"/>
      <c r="E984" s="1"/>
      <c r="F984" s="1"/>
      <c r="G984" s="1"/>
      <c r="H984" s="1"/>
      <c r="I984" s="1"/>
    </row>
    <row r="985" spans="1:9">
      <c r="A985" s="1"/>
      <c r="C985" s="1"/>
      <c r="D985" s="1"/>
      <c r="E985" s="1"/>
      <c r="F985" s="1"/>
      <c r="G985" s="1"/>
      <c r="H985" s="1"/>
      <c r="I985" s="1"/>
    </row>
    <row r="986" spans="1:9">
      <c r="A986" s="1"/>
      <c r="C986" s="1"/>
      <c r="D986" s="1"/>
      <c r="E986" s="1"/>
      <c r="F986" s="1"/>
      <c r="G986" s="1"/>
      <c r="H986" s="1"/>
      <c r="I986" s="1"/>
    </row>
    <row r="987" spans="1:9">
      <c r="A987" s="1"/>
      <c r="C987" s="1"/>
      <c r="D987" s="1"/>
      <c r="E987" s="1"/>
      <c r="F987" s="1"/>
      <c r="G987" s="1"/>
      <c r="H987" s="1"/>
      <c r="I987" s="1"/>
    </row>
    <row r="988" spans="1:9">
      <c r="A988" s="1"/>
      <c r="C988" s="1"/>
      <c r="D988" s="1"/>
      <c r="E988" s="1"/>
      <c r="F988" s="1"/>
      <c r="G988" s="1"/>
      <c r="H988" s="1"/>
      <c r="I988" s="1"/>
    </row>
    <row r="989" spans="1:9">
      <c r="A989" s="1"/>
      <c r="C989" s="1"/>
      <c r="D989" s="1"/>
      <c r="E989" s="1"/>
      <c r="F989" s="1"/>
      <c r="G989" s="1"/>
      <c r="H989" s="1"/>
      <c r="I989" s="1"/>
    </row>
    <row r="990" spans="1:9">
      <c r="A990" s="1"/>
      <c r="C990" s="1"/>
      <c r="D990" s="1"/>
      <c r="E990" s="1"/>
      <c r="F990" s="1"/>
      <c r="G990" s="1"/>
      <c r="H990" s="1"/>
      <c r="I990" s="1"/>
    </row>
    <row r="991" spans="1:9">
      <c r="A991" s="1"/>
      <c r="C991" s="1"/>
      <c r="D991" s="1"/>
      <c r="E991" s="1"/>
      <c r="F991" s="1"/>
      <c r="G991" s="1"/>
      <c r="H991" s="1"/>
      <c r="I991" s="1"/>
    </row>
    <row r="992" spans="1:9">
      <c r="A992" s="1"/>
      <c r="C992" s="1"/>
      <c r="D992" s="1"/>
      <c r="E992" s="1"/>
      <c r="F992" s="1"/>
      <c r="G992" s="1"/>
      <c r="H992" s="1"/>
      <c r="I992" s="1"/>
    </row>
    <row r="993" spans="1:9">
      <c r="A993" s="1"/>
      <c r="C993" s="1"/>
      <c r="D993" s="1"/>
      <c r="E993" s="1"/>
      <c r="F993" s="1"/>
      <c r="G993" s="1"/>
      <c r="H993" s="1"/>
      <c r="I993" s="1"/>
    </row>
    <row r="994" spans="1:9">
      <c r="A994" s="1"/>
      <c r="C994" s="1"/>
      <c r="D994" s="1"/>
      <c r="E994" s="1"/>
      <c r="F994" s="1"/>
      <c r="G994" s="1"/>
      <c r="H994" s="1"/>
      <c r="I994" s="1"/>
    </row>
    <row r="995" spans="1:9">
      <c r="A995" s="1"/>
      <c r="C995" s="1"/>
      <c r="D995" s="1"/>
      <c r="E995" s="1"/>
      <c r="F995" s="1"/>
      <c r="G995" s="1"/>
      <c r="H995" s="1"/>
      <c r="I995" s="1"/>
    </row>
    <row r="996" spans="1:9">
      <c r="A996" s="1"/>
      <c r="C996" s="1"/>
      <c r="D996" s="1"/>
      <c r="E996" s="1"/>
      <c r="F996" s="1"/>
      <c r="G996" s="1"/>
      <c r="H996" s="1"/>
      <c r="I996" s="1"/>
    </row>
    <row r="997" spans="1:9">
      <c r="A997" s="1"/>
      <c r="C997" s="1"/>
      <c r="D997" s="1"/>
      <c r="E997" s="1"/>
      <c r="F997" s="1"/>
      <c r="G997" s="1"/>
      <c r="H997" s="1"/>
      <c r="I997" s="1"/>
    </row>
    <row r="998" spans="1:9">
      <c r="A998" s="1"/>
      <c r="C998" s="1"/>
      <c r="D998" s="1"/>
      <c r="E998" s="1"/>
      <c r="F998" s="1"/>
      <c r="G998" s="1"/>
      <c r="H998" s="1"/>
      <c r="I998" s="1"/>
    </row>
    <row r="999" spans="1:9">
      <c r="A999" s="1"/>
      <c r="C999" s="1"/>
      <c r="D999" s="1"/>
      <c r="E999" s="1"/>
      <c r="F999" s="1"/>
      <c r="G999" s="1"/>
      <c r="H999" s="1"/>
      <c r="I999" s="1"/>
    </row>
    <row r="1000" spans="1:9">
      <c r="A1000" s="1"/>
      <c r="C1000" s="1"/>
      <c r="D1000" s="1"/>
      <c r="E1000" s="1"/>
      <c r="F1000" s="1"/>
      <c r="G1000" s="1"/>
      <c r="H1000" s="1"/>
      <c r="I1000" s="1"/>
    </row>
    <row r="1001" spans="1:9">
      <c r="A1001" s="1"/>
      <c r="C1001" s="1"/>
      <c r="D1001" s="1"/>
      <c r="E1001" s="1"/>
      <c r="F1001" s="1"/>
      <c r="G1001" s="1"/>
      <c r="H1001" s="1"/>
      <c r="I1001" s="1"/>
    </row>
    <row r="1002" spans="1:9">
      <c r="A1002" s="1"/>
      <c r="C1002" s="1"/>
      <c r="D1002" s="1"/>
      <c r="E1002" s="1"/>
      <c r="F1002" s="1"/>
      <c r="G1002" s="1"/>
      <c r="H1002" s="1"/>
      <c r="I1002" s="1"/>
    </row>
    <row r="1003" spans="1:9">
      <c r="A1003" s="1"/>
      <c r="C1003" s="1"/>
      <c r="D1003" s="1"/>
      <c r="E1003" s="1"/>
      <c r="F1003" s="1"/>
      <c r="G1003" s="1"/>
      <c r="H1003" s="1"/>
      <c r="I1003" s="1"/>
    </row>
    <row r="1004" spans="1:9">
      <c r="A1004" s="1"/>
      <c r="C1004" s="1"/>
      <c r="D1004" s="1"/>
      <c r="E1004" s="1"/>
      <c r="F1004" s="1"/>
      <c r="G1004" s="1"/>
      <c r="H1004" s="1"/>
      <c r="I1004" s="1"/>
    </row>
    <row r="1005" spans="1:9">
      <c r="A1005" s="1"/>
      <c r="C1005" s="1"/>
      <c r="D1005" s="1"/>
      <c r="E1005" s="1"/>
      <c r="F1005" s="1"/>
      <c r="G1005" s="1"/>
      <c r="H1005" s="1"/>
      <c r="I1005" s="1"/>
    </row>
    <row r="1006" spans="1:9">
      <c r="A1006" s="1"/>
      <c r="C1006" s="1"/>
      <c r="D1006" s="1"/>
      <c r="E1006" s="1"/>
      <c r="F1006" s="1"/>
      <c r="G1006" s="1"/>
      <c r="H1006" s="1"/>
      <c r="I1006" s="1"/>
    </row>
    <row r="1007" spans="1:9">
      <c r="A1007" s="1"/>
      <c r="C1007" s="1"/>
      <c r="D1007" s="1"/>
      <c r="E1007" s="1"/>
      <c r="F1007" s="1"/>
      <c r="G1007" s="1"/>
      <c r="H1007" s="1"/>
      <c r="I1007" s="1"/>
    </row>
    <row r="1008" spans="1:9">
      <c r="A1008" s="1"/>
      <c r="C1008" s="1"/>
      <c r="D1008" s="1"/>
      <c r="E1008" s="1"/>
      <c r="F1008" s="1"/>
      <c r="G1008" s="1"/>
      <c r="H1008" s="1"/>
      <c r="I1008" s="1"/>
    </row>
    <row r="1009" spans="1:9">
      <c r="A1009" s="1"/>
      <c r="C1009" s="1"/>
      <c r="D1009" s="1"/>
      <c r="E1009" s="1"/>
      <c r="F1009" s="1"/>
      <c r="G1009" s="1"/>
      <c r="H1009" s="1"/>
      <c r="I1009" s="1"/>
    </row>
    <row r="1010" spans="1:9">
      <c r="A1010" s="1"/>
      <c r="C1010" s="1"/>
      <c r="D1010" s="1"/>
      <c r="E1010" s="1"/>
      <c r="F1010" s="1"/>
      <c r="G1010" s="1"/>
      <c r="H1010" s="1"/>
      <c r="I1010" s="1"/>
    </row>
    <row r="1011" spans="1:9">
      <c r="A1011" s="1"/>
      <c r="C1011" s="1"/>
      <c r="D1011" s="1"/>
      <c r="E1011" s="1"/>
      <c r="F1011" s="1"/>
      <c r="G1011" s="1"/>
      <c r="H1011" s="1"/>
      <c r="I1011" s="1"/>
    </row>
    <row r="1012" spans="1:9">
      <c r="A1012" s="1"/>
      <c r="C1012" s="1"/>
      <c r="D1012" s="1"/>
      <c r="E1012" s="1"/>
      <c r="F1012" s="1"/>
      <c r="G1012" s="1"/>
      <c r="H1012" s="1"/>
      <c r="I1012" s="1"/>
    </row>
    <row r="1013" spans="1:9">
      <c r="A1013" s="1"/>
      <c r="C1013" s="1"/>
      <c r="D1013" s="1"/>
      <c r="E1013" s="1"/>
      <c r="F1013" s="1"/>
      <c r="G1013" s="1"/>
      <c r="H1013" s="1"/>
      <c r="I1013" s="1"/>
    </row>
    <row r="1014" spans="1:9">
      <c r="A1014" s="1"/>
      <c r="C1014" s="1"/>
      <c r="D1014" s="1"/>
      <c r="E1014" s="1"/>
      <c r="F1014" s="1"/>
      <c r="G1014" s="1"/>
      <c r="H1014" s="1"/>
      <c r="I1014" s="1"/>
    </row>
    <row r="1015" spans="1:9">
      <c r="A1015" s="1"/>
      <c r="C1015" s="1"/>
      <c r="D1015" s="1"/>
      <c r="E1015" s="1"/>
      <c r="F1015" s="1"/>
      <c r="G1015" s="1"/>
      <c r="H1015" s="1"/>
      <c r="I1015" s="1"/>
    </row>
    <row r="1016" spans="1:9">
      <c r="A1016" s="1"/>
      <c r="C1016" s="1"/>
      <c r="D1016" s="1"/>
      <c r="E1016" s="1"/>
      <c r="F1016" s="1"/>
      <c r="G1016" s="1"/>
      <c r="H1016" s="1"/>
      <c r="I1016" s="1"/>
    </row>
    <row r="1017" spans="1:9">
      <c r="A1017" s="1"/>
      <c r="C1017" s="1"/>
      <c r="D1017" s="1"/>
      <c r="E1017" s="1"/>
      <c r="F1017" s="1"/>
      <c r="G1017" s="1"/>
      <c r="H1017" s="1"/>
      <c r="I1017" s="1"/>
    </row>
    <row r="1018" spans="1:9">
      <c r="A1018" s="1"/>
      <c r="C1018" s="1"/>
      <c r="D1018" s="1"/>
      <c r="E1018" s="1"/>
      <c r="F1018" s="1"/>
      <c r="G1018" s="1"/>
      <c r="H1018" s="1"/>
      <c r="I1018" s="1"/>
    </row>
    <row r="1019" spans="1:9">
      <c r="A1019" s="1"/>
      <c r="C1019" s="1"/>
      <c r="D1019" s="1"/>
      <c r="E1019" s="1"/>
      <c r="F1019" s="1"/>
      <c r="G1019" s="1"/>
      <c r="H1019" s="1"/>
      <c r="I1019" s="1"/>
    </row>
    <row r="1020" spans="1:9">
      <c r="A1020" s="1"/>
      <c r="C1020" s="1"/>
      <c r="D1020" s="1"/>
      <c r="E1020" s="1"/>
      <c r="F1020" s="1"/>
      <c r="G1020" s="1"/>
      <c r="H1020" s="1"/>
      <c r="I1020" s="1"/>
    </row>
    <row r="1021" spans="1:9">
      <c r="A1021" s="1"/>
      <c r="C1021" s="1"/>
      <c r="D1021" s="1"/>
      <c r="E1021" s="1"/>
      <c r="F1021" s="1"/>
      <c r="G1021" s="1"/>
      <c r="H1021" s="1"/>
      <c r="I1021" s="1"/>
    </row>
    <row r="1022" spans="1:9">
      <c r="A1022" s="1"/>
      <c r="C1022" s="1"/>
      <c r="D1022" s="1"/>
      <c r="E1022" s="1"/>
      <c r="F1022" s="1"/>
      <c r="G1022" s="1"/>
      <c r="H1022" s="1"/>
      <c r="I1022" s="1"/>
    </row>
    <row r="1023" spans="1:9">
      <c r="A1023" s="1"/>
      <c r="C1023" s="1"/>
      <c r="D1023" s="1"/>
      <c r="E1023" s="1"/>
      <c r="F1023" s="1"/>
      <c r="G1023" s="1"/>
      <c r="H1023" s="1"/>
      <c r="I1023" s="1"/>
    </row>
    <row r="1024" spans="1:9">
      <c r="A1024" s="1"/>
      <c r="C1024" s="1"/>
      <c r="D1024" s="1"/>
      <c r="E1024" s="1"/>
      <c r="F1024" s="1"/>
      <c r="G1024" s="1"/>
      <c r="H1024" s="1"/>
      <c r="I1024" s="1"/>
    </row>
    <row r="1025" spans="1:9">
      <c r="A1025" s="1"/>
      <c r="C1025" s="1"/>
      <c r="D1025" s="1"/>
      <c r="E1025" s="1"/>
      <c r="F1025" s="1"/>
      <c r="G1025" s="1"/>
      <c r="H1025" s="1"/>
      <c r="I1025" s="1"/>
    </row>
    <row r="1026" spans="1:9">
      <c r="A1026" s="1"/>
      <c r="C1026" s="1"/>
      <c r="D1026" s="1"/>
      <c r="E1026" s="1"/>
      <c r="F1026" s="1"/>
      <c r="G1026" s="1"/>
      <c r="H1026" s="1"/>
      <c r="I1026" s="1"/>
    </row>
    <row r="1027" spans="1:9">
      <c r="A1027" s="1"/>
      <c r="C1027" s="1"/>
      <c r="D1027" s="1"/>
      <c r="E1027" s="1"/>
      <c r="F1027" s="1"/>
      <c r="G1027" s="1"/>
      <c r="H1027" s="1"/>
      <c r="I1027" s="1"/>
    </row>
    <row r="1028" spans="1:9">
      <c r="A1028" s="1"/>
      <c r="C1028" s="1"/>
      <c r="D1028" s="1"/>
      <c r="E1028" s="1"/>
      <c r="F1028" s="1"/>
      <c r="G1028" s="1"/>
      <c r="H1028" s="1"/>
      <c r="I1028" s="1"/>
    </row>
    <row r="1029" spans="1:9">
      <c r="A1029" s="1"/>
      <c r="C1029" s="1"/>
      <c r="D1029" s="1"/>
      <c r="E1029" s="1"/>
      <c r="F1029" s="1"/>
      <c r="G1029" s="1"/>
      <c r="H1029" s="1"/>
      <c r="I1029" s="1"/>
    </row>
    <row r="1030" spans="1:9">
      <c r="A1030" s="1"/>
      <c r="C1030" s="1"/>
      <c r="D1030" s="1"/>
      <c r="E1030" s="1"/>
      <c r="F1030" s="1"/>
      <c r="G1030" s="1"/>
      <c r="H1030" s="1"/>
      <c r="I1030" s="1"/>
    </row>
    <row r="1031" spans="1:9">
      <c r="A1031" s="1"/>
      <c r="C1031" s="1"/>
      <c r="D1031" s="1"/>
      <c r="E1031" s="1"/>
      <c r="F1031" s="1"/>
      <c r="G1031" s="1"/>
      <c r="H1031" s="1"/>
      <c r="I1031" s="1"/>
    </row>
    <row r="1032" spans="1:9">
      <c r="A1032" s="1"/>
      <c r="C1032" s="1"/>
      <c r="D1032" s="1"/>
      <c r="E1032" s="1"/>
      <c r="F1032" s="1"/>
      <c r="G1032" s="1"/>
      <c r="H1032" s="1"/>
      <c r="I1032" s="1"/>
    </row>
    <row r="1033" spans="1:9">
      <c r="A1033" s="1"/>
      <c r="C1033" s="1"/>
      <c r="D1033" s="1"/>
      <c r="E1033" s="1"/>
      <c r="F1033" s="1"/>
      <c r="G1033" s="1"/>
      <c r="H1033" s="1"/>
      <c r="I1033" s="1"/>
    </row>
    <row r="1034" spans="1:9">
      <c r="A1034" s="1"/>
      <c r="C1034" s="1"/>
      <c r="D1034" s="1"/>
      <c r="E1034" s="1"/>
      <c r="F1034" s="1"/>
      <c r="G1034" s="1"/>
      <c r="H1034" s="1"/>
      <c r="I1034" s="1"/>
    </row>
    <row r="1035" spans="1:9">
      <c r="A1035" s="1"/>
      <c r="C1035" s="1"/>
      <c r="D1035" s="1"/>
      <c r="E1035" s="1"/>
      <c r="F1035" s="1"/>
      <c r="G1035" s="1"/>
      <c r="H1035" s="1"/>
      <c r="I1035" s="1"/>
    </row>
    <row r="1036" spans="1:9">
      <c r="A1036" s="1"/>
      <c r="C1036" s="1"/>
      <c r="D1036" s="1"/>
      <c r="E1036" s="1"/>
      <c r="F1036" s="1"/>
      <c r="G1036" s="1"/>
      <c r="H1036" s="1"/>
      <c r="I1036" s="1"/>
    </row>
    <row r="1037" spans="1:9">
      <c r="A1037" s="1"/>
      <c r="C1037" s="1"/>
      <c r="D1037" s="1"/>
      <c r="E1037" s="1"/>
      <c r="F1037" s="1"/>
      <c r="G1037" s="1"/>
      <c r="H1037" s="1"/>
      <c r="I1037" s="1"/>
    </row>
    <row r="1038" spans="1:9">
      <c r="A1038" s="1"/>
      <c r="C1038" s="1"/>
      <c r="D1038" s="1"/>
      <c r="E1038" s="1"/>
      <c r="F1038" s="1"/>
      <c r="G1038" s="1"/>
      <c r="H1038" s="1"/>
      <c r="I1038" s="1"/>
    </row>
    <row r="1039" spans="1:9">
      <c r="A1039" s="1"/>
      <c r="C1039" s="1"/>
      <c r="D1039" s="1"/>
      <c r="E1039" s="1"/>
      <c r="F1039" s="1"/>
      <c r="G1039" s="1"/>
      <c r="H1039" s="1"/>
      <c r="I1039" s="1"/>
    </row>
    <row r="1040" spans="1:9">
      <c r="A1040" s="1"/>
      <c r="C1040" s="1"/>
      <c r="D1040" s="1"/>
      <c r="E1040" s="1"/>
      <c r="F1040" s="1"/>
      <c r="G1040" s="1"/>
      <c r="H1040" s="1"/>
      <c r="I1040" s="1"/>
    </row>
    <row r="1041" spans="1:9">
      <c r="A1041" s="1"/>
      <c r="C1041" s="1"/>
      <c r="D1041" s="1"/>
      <c r="E1041" s="1"/>
      <c r="F1041" s="1"/>
      <c r="G1041" s="1"/>
      <c r="H1041" s="1"/>
      <c r="I1041" s="1"/>
    </row>
    <row r="1042" spans="1:9">
      <c r="A1042" s="1"/>
      <c r="C1042" s="1"/>
      <c r="D1042" s="1"/>
      <c r="E1042" s="1"/>
      <c r="F1042" s="1"/>
      <c r="G1042" s="1"/>
      <c r="H1042" s="1"/>
      <c r="I1042" s="1"/>
    </row>
    <row r="1043" spans="1:9">
      <c r="A1043" s="1"/>
      <c r="C1043" s="1"/>
      <c r="D1043" s="1"/>
      <c r="E1043" s="1"/>
      <c r="F1043" s="1"/>
      <c r="G1043" s="1"/>
      <c r="H1043" s="1"/>
      <c r="I1043" s="1"/>
    </row>
    <row r="1044" spans="1:9">
      <c r="A1044" s="1"/>
      <c r="C1044" s="1"/>
      <c r="D1044" s="1"/>
      <c r="E1044" s="1"/>
      <c r="F1044" s="1"/>
      <c r="G1044" s="1"/>
      <c r="H1044" s="1"/>
      <c r="I1044" s="1"/>
    </row>
    <row r="1045" spans="1:9">
      <c r="A1045" s="1"/>
      <c r="C1045" s="1"/>
      <c r="D1045" s="1"/>
      <c r="E1045" s="1"/>
      <c r="F1045" s="1"/>
      <c r="G1045" s="1"/>
      <c r="H1045" s="1"/>
      <c r="I1045" s="1"/>
    </row>
    <row r="1046" spans="1:9">
      <c r="A1046" s="1"/>
      <c r="C1046" s="1"/>
      <c r="D1046" s="1"/>
      <c r="E1046" s="1"/>
      <c r="F1046" s="1"/>
      <c r="G1046" s="1"/>
      <c r="H1046" s="1"/>
      <c r="I1046" s="1"/>
    </row>
    <row r="1047" spans="1:9">
      <c r="A1047" s="1"/>
      <c r="C1047" s="1"/>
      <c r="D1047" s="1"/>
      <c r="E1047" s="1"/>
      <c r="F1047" s="1"/>
      <c r="G1047" s="1"/>
      <c r="H1047" s="1"/>
      <c r="I1047" s="1"/>
    </row>
    <row r="1048" spans="1:9">
      <c r="A1048" s="1"/>
      <c r="C1048" s="1"/>
      <c r="D1048" s="1"/>
      <c r="E1048" s="1"/>
      <c r="F1048" s="1"/>
      <c r="G1048" s="1"/>
      <c r="H1048" s="1"/>
      <c r="I1048" s="1"/>
    </row>
    <row r="1049" spans="1:9">
      <c r="A1049" s="1"/>
      <c r="C1049" s="1"/>
      <c r="D1049" s="1"/>
      <c r="E1049" s="1"/>
      <c r="F1049" s="1"/>
      <c r="G1049" s="1"/>
      <c r="H1049" s="1"/>
      <c r="I1049" s="1"/>
    </row>
    <row r="1050" spans="1:9">
      <c r="A1050" s="1"/>
      <c r="C1050" s="1"/>
      <c r="D1050" s="1"/>
      <c r="E1050" s="1"/>
      <c r="F1050" s="1"/>
      <c r="G1050" s="1"/>
      <c r="H1050" s="1"/>
      <c r="I1050" s="1"/>
    </row>
    <row r="1051" spans="1:9">
      <c r="A1051" s="1"/>
      <c r="C1051" s="1"/>
      <c r="D1051" s="1"/>
      <c r="E1051" s="1"/>
      <c r="F1051" s="1"/>
      <c r="G1051" s="1"/>
      <c r="H1051" s="1"/>
      <c r="I1051" s="1"/>
    </row>
    <row r="1052" spans="1:9">
      <c r="A1052" s="1"/>
      <c r="C1052" s="1"/>
      <c r="D1052" s="1"/>
      <c r="E1052" s="1"/>
      <c r="F1052" s="1"/>
      <c r="G1052" s="1"/>
      <c r="H1052" s="1"/>
      <c r="I1052" s="1"/>
    </row>
    <row r="1053" spans="1:9">
      <c r="A1053" s="1"/>
      <c r="C1053" s="1"/>
      <c r="D1053" s="1"/>
      <c r="E1053" s="1"/>
      <c r="F1053" s="1"/>
      <c r="G1053" s="1"/>
      <c r="H1053" s="1"/>
      <c r="I1053" s="1"/>
    </row>
    <row r="1054" spans="1:9">
      <c r="A1054" s="1"/>
      <c r="C1054" s="1"/>
      <c r="D1054" s="1"/>
      <c r="E1054" s="1"/>
      <c r="F1054" s="1"/>
      <c r="G1054" s="1"/>
      <c r="H1054" s="1"/>
      <c r="I1054" s="1"/>
    </row>
    <row r="1055" spans="1:9">
      <c r="A1055" s="1"/>
      <c r="C1055" s="1"/>
      <c r="D1055" s="1"/>
      <c r="E1055" s="1"/>
      <c r="F1055" s="1"/>
      <c r="G1055" s="1"/>
      <c r="H1055" s="1"/>
      <c r="I1055" s="1"/>
    </row>
    <row r="1056" spans="1:9">
      <c r="A1056" s="1"/>
      <c r="C1056" s="1"/>
      <c r="D1056" s="1"/>
      <c r="E1056" s="1"/>
      <c r="F1056" s="1"/>
      <c r="G1056" s="1"/>
      <c r="H1056" s="1"/>
      <c r="I1056" s="1"/>
    </row>
    <row r="1057" spans="1:9">
      <c r="A1057" s="1"/>
      <c r="C1057" s="1"/>
      <c r="D1057" s="1"/>
      <c r="E1057" s="1"/>
      <c r="F1057" s="1"/>
      <c r="G1057" s="1"/>
      <c r="H1057" s="1"/>
      <c r="I1057" s="1"/>
    </row>
    <row r="1058" spans="1:9">
      <c r="A1058" s="1"/>
      <c r="C1058" s="1"/>
      <c r="D1058" s="1"/>
      <c r="E1058" s="1"/>
      <c r="F1058" s="1"/>
      <c r="G1058" s="1"/>
      <c r="H1058" s="1"/>
      <c r="I1058" s="1"/>
    </row>
    <row r="1059" spans="1:9">
      <c r="A1059" s="1"/>
      <c r="C1059" s="1"/>
      <c r="D1059" s="1"/>
      <c r="E1059" s="1"/>
      <c r="F1059" s="1"/>
      <c r="G1059" s="1"/>
      <c r="H1059" s="1"/>
      <c r="I1059" s="1"/>
    </row>
    <row r="1060" spans="1:9">
      <c r="A1060" s="1"/>
      <c r="C1060" s="1"/>
      <c r="D1060" s="1"/>
      <c r="E1060" s="1"/>
      <c r="F1060" s="1"/>
      <c r="G1060" s="1"/>
      <c r="H1060" s="1"/>
      <c r="I1060" s="1"/>
    </row>
    <row r="1061" spans="1:9">
      <c r="A1061" s="1"/>
      <c r="C1061" s="1"/>
      <c r="D1061" s="1"/>
      <c r="E1061" s="1"/>
      <c r="F1061" s="1"/>
      <c r="G1061" s="1"/>
      <c r="H1061" s="1"/>
      <c r="I1061" s="1"/>
    </row>
    <row r="1062" spans="1:9">
      <c r="A1062" s="1"/>
      <c r="C1062" s="1"/>
      <c r="D1062" s="1"/>
      <c r="E1062" s="1"/>
      <c r="F1062" s="1"/>
      <c r="G1062" s="1"/>
      <c r="H1062" s="1"/>
      <c r="I1062" s="1"/>
    </row>
    <row r="1063" spans="1:9">
      <c r="A1063" s="1"/>
      <c r="C1063" s="1"/>
      <c r="D1063" s="1"/>
      <c r="E1063" s="1"/>
      <c r="F1063" s="1"/>
      <c r="G1063" s="1"/>
      <c r="H1063" s="1"/>
      <c r="I1063" s="1"/>
    </row>
    <row r="1064" spans="1:9">
      <c r="A1064" s="1"/>
      <c r="C1064" s="1"/>
      <c r="D1064" s="1"/>
      <c r="E1064" s="1"/>
      <c r="F1064" s="1"/>
      <c r="G1064" s="1"/>
      <c r="H1064" s="1"/>
      <c r="I1064" s="1"/>
    </row>
    <row r="1065" spans="1:9">
      <c r="A1065" s="1"/>
      <c r="C1065" s="1"/>
      <c r="D1065" s="1"/>
      <c r="E1065" s="1"/>
      <c r="F1065" s="1"/>
      <c r="G1065" s="1"/>
      <c r="H1065" s="1"/>
      <c r="I1065" s="1"/>
    </row>
    <row r="1066" spans="1:9">
      <c r="A1066" s="1"/>
      <c r="C1066" s="1"/>
      <c r="D1066" s="1"/>
      <c r="E1066" s="1"/>
      <c r="F1066" s="1"/>
      <c r="G1066" s="1"/>
      <c r="H1066" s="1"/>
      <c r="I1066" s="1"/>
    </row>
    <row r="1067" spans="1:9">
      <c r="A1067" s="1"/>
      <c r="C1067" s="1"/>
      <c r="D1067" s="1"/>
      <c r="E1067" s="1"/>
      <c r="F1067" s="1"/>
      <c r="G1067" s="1"/>
      <c r="H1067" s="1"/>
      <c r="I1067" s="1"/>
    </row>
    <row r="1068" spans="1:9">
      <c r="A1068" s="1"/>
      <c r="C1068" s="1"/>
      <c r="D1068" s="1"/>
      <c r="E1068" s="1"/>
      <c r="F1068" s="1"/>
      <c r="G1068" s="1"/>
      <c r="H1068" s="1"/>
      <c r="I1068" s="1"/>
    </row>
    <row r="1069" spans="1:9">
      <c r="A1069" s="1"/>
      <c r="C1069" s="1"/>
      <c r="D1069" s="1"/>
      <c r="E1069" s="1"/>
      <c r="F1069" s="1"/>
      <c r="G1069" s="1"/>
      <c r="H1069" s="1"/>
      <c r="I1069" s="1"/>
    </row>
    <row r="1070" spans="1:9">
      <c r="A1070" s="1"/>
      <c r="C1070" s="1"/>
      <c r="D1070" s="1"/>
      <c r="E1070" s="1"/>
      <c r="F1070" s="1"/>
      <c r="G1070" s="1"/>
      <c r="H1070" s="1"/>
      <c r="I1070" s="1"/>
    </row>
    <row r="1071" spans="1:9">
      <c r="A1071" s="1"/>
      <c r="C1071" s="1"/>
      <c r="D1071" s="1"/>
      <c r="E1071" s="1"/>
      <c r="F1071" s="1"/>
      <c r="G1071" s="1"/>
      <c r="H1071" s="1"/>
      <c r="I1071" s="1"/>
    </row>
    <row r="1072" spans="1:9">
      <c r="A1072" s="1"/>
      <c r="C1072" s="1"/>
      <c r="D1072" s="1"/>
      <c r="E1072" s="1"/>
      <c r="F1072" s="1"/>
      <c r="G1072" s="1"/>
      <c r="H1072" s="1"/>
      <c r="I1072" s="1"/>
    </row>
    <row r="1073" spans="1:9">
      <c r="A1073" s="1"/>
      <c r="C1073" s="1"/>
      <c r="D1073" s="1"/>
      <c r="E1073" s="1"/>
      <c r="F1073" s="1"/>
      <c r="G1073" s="1"/>
      <c r="H1073" s="1"/>
      <c r="I1073" s="1"/>
    </row>
    <row r="1074" spans="1:9">
      <c r="A1074" s="1"/>
      <c r="C1074" s="1"/>
      <c r="D1074" s="1"/>
      <c r="E1074" s="1"/>
      <c r="F1074" s="1"/>
      <c r="G1074" s="1"/>
      <c r="H1074" s="1"/>
      <c r="I1074" s="1"/>
    </row>
    <row r="1075" spans="1:9">
      <c r="A1075" s="1"/>
      <c r="C1075" s="1"/>
      <c r="D1075" s="1"/>
      <c r="E1075" s="1"/>
      <c r="F1075" s="1"/>
      <c r="G1075" s="1"/>
      <c r="H1075" s="1"/>
      <c r="I1075" s="1"/>
    </row>
    <row r="1076" spans="1:9">
      <c r="A1076" s="1"/>
      <c r="C1076" s="1"/>
      <c r="D1076" s="1"/>
      <c r="E1076" s="1"/>
      <c r="F1076" s="1"/>
      <c r="G1076" s="1"/>
      <c r="H1076" s="1"/>
      <c r="I1076" s="1"/>
    </row>
    <row r="1077" spans="1:9">
      <c r="A1077" s="1"/>
      <c r="C1077" s="1"/>
      <c r="D1077" s="1"/>
      <c r="E1077" s="1"/>
      <c r="F1077" s="1"/>
      <c r="G1077" s="1"/>
      <c r="H1077" s="1"/>
      <c r="I1077" s="1"/>
    </row>
    <row r="1078" spans="1:9">
      <c r="A1078" s="1"/>
      <c r="C1078" s="1"/>
      <c r="D1078" s="1"/>
      <c r="E1078" s="1"/>
      <c r="F1078" s="1"/>
      <c r="G1078" s="1"/>
      <c r="H1078" s="1"/>
      <c r="I1078" s="1"/>
    </row>
    <row r="1079" spans="1:9">
      <c r="A1079" s="1"/>
      <c r="C1079" s="1"/>
      <c r="D1079" s="1"/>
      <c r="E1079" s="1"/>
      <c r="F1079" s="1"/>
      <c r="G1079" s="1"/>
      <c r="H1079" s="1"/>
      <c r="I1079" s="1"/>
    </row>
    <row r="1080" spans="1:9">
      <c r="A1080" s="1"/>
      <c r="C1080" s="1"/>
      <c r="D1080" s="1"/>
      <c r="E1080" s="1"/>
      <c r="F1080" s="1"/>
      <c r="G1080" s="1"/>
      <c r="H1080" s="1"/>
      <c r="I1080" s="1"/>
    </row>
    <row r="1081" spans="1:9">
      <c r="A1081" s="1"/>
      <c r="C1081" s="1"/>
      <c r="D1081" s="1"/>
      <c r="E1081" s="1"/>
      <c r="F1081" s="1"/>
      <c r="G1081" s="1"/>
      <c r="H1081" s="1"/>
      <c r="I1081" s="1"/>
    </row>
    <row r="1082" spans="1:9">
      <c r="A1082" s="1"/>
      <c r="C1082" s="1"/>
      <c r="D1082" s="1"/>
      <c r="E1082" s="1"/>
      <c r="F1082" s="1"/>
      <c r="G1082" s="1"/>
      <c r="H1082" s="1"/>
      <c r="I1082" s="1"/>
    </row>
    <row r="1083" spans="1:9">
      <c r="A1083" s="1"/>
      <c r="C1083" s="1"/>
      <c r="D1083" s="1"/>
      <c r="E1083" s="1"/>
      <c r="F1083" s="1"/>
      <c r="G1083" s="1"/>
      <c r="H1083" s="1"/>
      <c r="I1083" s="1"/>
    </row>
    <row r="1084" spans="1:9">
      <c r="A1084" s="1"/>
      <c r="C1084" s="1"/>
      <c r="D1084" s="1"/>
      <c r="E1084" s="1"/>
      <c r="F1084" s="1"/>
      <c r="G1084" s="1"/>
      <c r="H1084" s="1"/>
      <c r="I1084" s="1"/>
    </row>
    <row r="1085" spans="1:9">
      <c r="A1085" s="1"/>
      <c r="C1085" s="1"/>
      <c r="D1085" s="1"/>
      <c r="E1085" s="1"/>
      <c r="F1085" s="1"/>
      <c r="G1085" s="1"/>
      <c r="H1085" s="1"/>
      <c r="I1085" s="1"/>
    </row>
    <row r="1086" spans="1:9">
      <c r="A1086" s="1"/>
      <c r="C1086" s="1"/>
      <c r="D1086" s="1"/>
      <c r="E1086" s="1"/>
      <c r="F1086" s="1"/>
      <c r="G1086" s="1"/>
      <c r="H1086" s="1"/>
      <c r="I1086" s="1"/>
    </row>
    <row r="1087" spans="1:9">
      <c r="A1087" s="1"/>
      <c r="C1087" s="1"/>
      <c r="D1087" s="1"/>
      <c r="E1087" s="1"/>
      <c r="F1087" s="1"/>
      <c r="G1087" s="1"/>
      <c r="H1087" s="1"/>
      <c r="I1087" s="1"/>
    </row>
    <row r="1088" spans="1:9">
      <c r="A1088" s="1"/>
      <c r="C1088" s="1"/>
      <c r="D1088" s="1"/>
      <c r="E1088" s="1"/>
      <c r="F1088" s="1"/>
      <c r="G1088" s="1"/>
      <c r="H1088" s="1"/>
      <c r="I1088" s="1"/>
    </row>
    <row r="1089" spans="1:9">
      <c r="A1089" s="1"/>
      <c r="C1089" s="1"/>
      <c r="D1089" s="1"/>
      <c r="E1089" s="1"/>
      <c r="F1089" s="1"/>
      <c r="G1089" s="1"/>
      <c r="H1089" s="1"/>
      <c r="I1089" s="1"/>
    </row>
    <row r="1090" spans="1:9">
      <c r="A1090" s="1"/>
      <c r="C1090" s="1"/>
      <c r="D1090" s="1"/>
      <c r="E1090" s="1"/>
      <c r="F1090" s="1"/>
      <c r="G1090" s="1"/>
      <c r="H1090" s="1"/>
      <c r="I1090" s="1"/>
    </row>
    <row r="1091" spans="1:9">
      <c r="A1091" s="1"/>
      <c r="C1091" s="1"/>
      <c r="D1091" s="1"/>
      <c r="E1091" s="1"/>
      <c r="F1091" s="1"/>
      <c r="G1091" s="1"/>
      <c r="H1091" s="1"/>
      <c r="I1091" s="1"/>
    </row>
    <row r="1092" spans="1:9">
      <c r="A1092" s="1"/>
      <c r="C1092" s="1"/>
      <c r="D1092" s="1"/>
      <c r="E1092" s="1"/>
      <c r="F1092" s="1"/>
      <c r="G1092" s="1"/>
      <c r="H1092" s="1"/>
      <c r="I1092" s="1"/>
    </row>
    <row r="1093" spans="1:9">
      <c r="A1093" s="1"/>
      <c r="C1093" s="1"/>
      <c r="D1093" s="1"/>
      <c r="E1093" s="1"/>
      <c r="F1093" s="1"/>
      <c r="G1093" s="1"/>
      <c r="H1093" s="1"/>
      <c r="I1093" s="1"/>
    </row>
    <row r="1094" spans="1:9">
      <c r="A1094" s="1"/>
      <c r="C1094" s="1"/>
      <c r="D1094" s="1"/>
      <c r="E1094" s="1"/>
      <c r="F1094" s="1"/>
      <c r="G1094" s="1"/>
      <c r="H1094" s="1"/>
      <c r="I1094" s="1"/>
    </row>
    <row r="1095" spans="1:9">
      <c r="A1095" s="1"/>
      <c r="C1095" s="1"/>
      <c r="D1095" s="1"/>
      <c r="E1095" s="1"/>
      <c r="F1095" s="1"/>
      <c r="G1095" s="1"/>
      <c r="H1095" s="1"/>
      <c r="I1095" s="1"/>
    </row>
    <row r="1096" spans="1:9">
      <c r="A1096" s="1"/>
      <c r="C1096" s="1"/>
      <c r="D1096" s="1"/>
      <c r="E1096" s="1"/>
      <c r="F1096" s="1"/>
      <c r="G1096" s="1"/>
      <c r="H1096" s="1"/>
      <c r="I1096" s="1"/>
    </row>
    <row r="1097" spans="1:9">
      <c r="A1097" s="1"/>
      <c r="C1097" s="1"/>
      <c r="D1097" s="1"/>
      <c r="E1097" s="1"/>
      <c r="F1097" s="1"/>
      <c r="G1097" s="1"/>
      <c r="H1097" s="1"/>
      <c r="I1097" s="1"/>
    </row>
    <row r="1098" spans="1:9">
      <c r="A1098" s="1"/>
      <c r="C1098" s="1"/>
      <c r="D1098" s="1"/>
      <c r="E1098" s="1"/>
      <c r="F1098" s="1"/>
      <c r="G1098" s="1"/>
      <c r="H1098" s="1"/>
      <c r="I1098" s="1"/>
    </row>
    <row r="1099" spans="1:9">
      <c r="A1099" s="1"/>
      <c r="C1099" s="1"/>
      <c r="D1099" s="1"/>
      <c r="E1099" s="1"/>
      <c r="F1099" s="1"/>
      <c r="G1099" s="1"/>
      <c r="H1099" s="1"/>
      <c r="I1099" s="1"/>
    </row>
    <row r="1100" spans="1:9">
      <c r="A1100" s="1"/>
      <c r="C1100" s="1"/>
      <c r="D1100" s="1"/>
      <c r="E1100" s="1"/>
      <c r="F1100" s="1"/>
      <c r="G1100" s="1"/>
      <c r="H1100" s="1"/>
      <c r="I1100" s="1"/>
    </row>
    <row r="1101" spans="1:9">
      <c r="A1101" s="1"/>
      <c r="C1101" s="1"/>
      <c r="D1101" s="1"/>
      <c r="E1101" s="1"/>
      <c r="F1101" s="1"/>
      <c r="G1101" s="1"/>
      <c r="H1101" s="1"/>
      <c r="I1101" s="1"/>
    </row>
    <row r="1102" spans="1:9">
      <c r="A1102" s="1"/>
      <c r="C1102" s="1"/>
      <c r="D1102" s="1"/>
      <c r="E1102" s="1"/>
      <c r="F1102" s="1"/>
      <c r="G1102" s="1"/>
      <c r="H1102" s="1"/>
      <c r="I1102" s="1"/>
    </row>
    <row r="1103" spans="1:9">
      <c r="A1103" s="1"/>
      <c r="C1103" s="1"/>
      <c r="D1103" s="1"/>
      <c r="E1103" s="1"/>
      <c r="F1103" s="1"/>
      <c r="G1103" s="1"/>
      <c r="H1103" s="1"/>
      <c r="I1103" s="1"/>
    </row>
    <row r="1104" spans="1:9">
      <c r="A1104" s="1"/>
      <c r="C1104" s="1"/>
      <c r="D1104" s="1"/>
      <c r="E1104" s="1"/>
      <c r="F1104" s="1"/>
      <c r="G1104" s="1"/>
      <c r="H1104" s="1"/>
      <c r="I1104" s="1"/>
    </row>
    <row r="1105" spans="1:9">
      <c r="A1105" s="1"/>
      <c r="C1105" s="1"/>
      <c r="D1105" s="1"/>
      <c r="E1105" s="1"/>
      <c r="F1105" s="1"/>
      <c r="G1105" s="1"/>
      <c r="H1105" s="1"/>
      <c r="I1105" s="1"/>
    </row>
    <row r="1106" spans="1:9">
      <c r="A1106" s="1"/>
      <c r="C1106" s="1"/>
      <c r="D1106" s="1"/>
      <c r="E1106" s="1"/>
      <c r="F1106" s="1"/>
      <c r="G1106" s="1"/>
      <c r="H1106" s="1"/>
      <c r="I1106" s="1"/>
    </row>
    <row r="1107" spans="1:9">
      <c r="A1107" s="1"/>
      <c r="C1107" s="1"/>
      <c r="D1107" s="1"/>
      <c r="E1107" s="1"/>
      <c r="F1107" s="1"/>
      <c r="G1107" s="1"/>
      <c r="H1107" s="1"/>
      <c r="I1107" s="1"/>
    </row>
    <row r="1108" spans="1:9">
      <c r="A1108" s="1"/>
      <c r="C1108" s="1"/>
      <c r="D1108" s="1"/>
      <c r="E1108" s="1"/>
      <c r="F1108" s="1"/>
      <c r="G1108" s="1"/>
      <c r="H1108" s="1"/>
      <c r="I1108" s="1"/>
    </row>
    <row r="1109" spans="1:9">
      <c r="A1109" s="1"/>
      <c r="C1109" s="1"/>
      <c r="D1109" s="1"/>
      <c r="E1109" s="1"/>
      <c r="F1109" s="1"/>
      <c r="G1109" s="1"/>
      <c r="H1109" s="1"/>
      <c r="I1109" s="1"/>
    </row>
    <row r="1110" spans="1:9">
      <c r="A1110" s="1"/>
      <c r="C1110" s="1"/>
      <c r="D1110" s="1"/>
      <c r="E1110" s="1"/>
      <c r="F1110" s="1"/>
      <c r="G1110" s="1"/>
      <c r="H1110" s="1"/>
      <c r="I1110" s="1"/>
    </row>
    <row r="1111" spans="1:9">
      <c r="A1111" s="1"/>
      <c r="C1111" s="1"/>
      <c r="D1111" s="1"/>
      <c r="E1111" s="1"/>
      <c r="F1111" s="1"/>
      <c r="G1111" s="1"/>
      <c r="H1111" s="1"/>
      <c r="I1111" s="1"/>
    </row>
    <row r="1112" spans="1:9">
      <c r="A1112" s="1"/>
      <c r="C1112" s="1"/>
      <c r="D1112" s="1"/>
      <c r="E1112" s="1"/>
      <c r="F1112" s="1"/>
      <c r="G1112" s="1"/>
      <c r="H1112" s="1"/>
      <c r="I1112" s="1"/>
    </row>
    <row r="1113" spans="1:9">
      <c r="A1113" s="1"/>
      <c r="C1113" s="1"/>
      <c r="D1113" s="1"/>
      <c r="E1113" s="1"/>
      <c r="F1113" s="1"/>
      <c r="G1113" s="1"/>
      <c r="H1113" s="1"/>
      <c r="I1113" s="1"/>
    </row>
    <row r="1114" spans="1:9">
      <c r="A1114" s="1"/>
      <c r="C1114" s="1"/>
      <c r="D1114" s="1"/>
      <c r="E1114" s="1"/>
      <c r="F1114" s="1"/>
      <c r="G1114" s="1"/>
      <c r="H1114" s="1"/>
      <c r="I1114" s="1"/>
    </row>
    <row r="1115" spans="1:9">
      <c r="A1115" s="1"/>
      <c r="C1115" s="1"/>
      <c r="D1115" s="1"/>
      <c r="E1115" s="1"/>
      <c r="F1115" s="1"/>
      <c r="G1115" s="1"/>
      <c r="H1115" s="1"/>
      <c r="I1115" s="1"/>
    </row>
    <row r="1116" spans="1:9">
      <c r="A1116" s="1"/>
      <c r="C1116" s="1"/>
      <c r="D1116" s="1"/>
      <c r="E1116" s="1"/>
      <c r="F1116" s="1"/>
      <c r="G1116" s="1"/>
      <c r="H1116" s="1"/>
      <c r="I1116" s="1"/>
    </row>
    <row r="1117" spans="1:9">
      <c r="A1117" s="1"/>
      <c r="C1117" s="1"/>
      <c r="D1117" s="1"/>
      <c r="E1117" s="1"/>
      <c r="F1117" s="1"/>
      <c r="G1117" s="1"/>
      <c r="H1117" s="1"/>
      <c r="I1117" s="1"/>
    </row>
    <row r="1118" spans="1:9">
      <c r="A1118" s="1"/>
      <c r="C1118" s="1"/>
      <c r="D1118" s="1"/>
      <c r="E1118" s="1"/>
      <c r="F1118" s="1"/>
      <c r="G1118" s="1"/>
      <c r="H1118" s="1"/>
      <c r="I1118" s="1"/>
    </row>
    <row r="1119" spans="1:9">
      <c r="A1119" s="1"/>
      <c r="C1119" s="1"/>
      <c r="D1119" s="1"/>
      <c r="E1119" s="1"/>
      <c r="F1119" s="1"/>
      <c r="G1119" s="1"/>
      <c r="H1119" s="1"/>
      <c r="I1119" s="1"/>
    </row>
    <row r="1120" spans="1:9">
      <c r="A1120" s="1"/>
      <c r="C1120" s="1"/>
      <c r="D1120" s="1"/>
      <c r="E1120" s="1"/>
      <c r="F1120" s="1"/>
      <c r="G1120" s="1"/>
      <c r="H1120" s="1"/>
      <c r="I1120" s="1"/>
    </row>
    <row r="1121" spans="1:9">
      <c r="A1121" s="1"/>
      <c r="C1121" s="1"/>
      <c r="D1121" s="1"/>
      <c r="E1121" s="1"/>
      <c r="F1121" s="1"/>
      <c r="G1121" s="1"/>
      <c r="H1121" s="1"/>
      <c r="I1121" s="1"/>
    </row>
    <row r="1122" spans="1:9">
      <c r="A1122" s="1"/>
      <c r="C1122" s="1"/>
      <c r="D1122" s="1"/>
      <c r="E1122" s="1"/>
      <c r="F1122" s="1"/>
      <c r="G1122" s="1"/>
      <c r="H1122" s="1"/>
      <c r="I1122" s="1"/>
    </row>
    <row r="1123" spans="1:9">
      <c r="A1123" s="1"/>
      <c r="C1123" s="1"/>
      <c r="D1123" s="1"/>
      <c r="E1123" s="1"/>
      <c r="F1123" s="1"/>
      <c r="G1123" s="1"/>
      <c r="H1123" s="1"/>
      <c r="I1123" s="1"/>
    </row>
    <row r="1124" spans="1:9">
      <c r="A1124" s="1"/>
      <c r="C1124" s="1"/>
      <c r="D1124" s="1"/>
      <c r="E1124" s="1"/>
      <c r="F1124" s="1"/>
      <c r="G1124" s="1"/>
      <c r="H1124" s="1"/>
      <c r="I1124" s="1"/>
    </row>
    <row r="1125" spans="1:9">
      <c r="A1125" s="1"/>
      <c r="C1125" s="1"/>
      <c r="D1125" s="1"/>
      <c r="E1125" s="1"/>
      <c r="F1125" s="1"/>
      <c r="G1125" s="1"/>
      <c r="H1125" s="1"/>
      <c r="I1125" s="1"/>
    </row>
    <row r="1126" spans="1:9">
      <c r="A1126" s="1"/>
      <c r="C1126" s="1"/>
      <c r="D1126" s="1"/>
      <c r="E1126" s="1"/>
      <c r="F1126" s="1"/>
      <c r="G1126" s="1"/>
      <c r="H1126" s="1"/>
      <c r="I1126" s="1"/>
    </row>
    <row r="1127" spans="1:9">
      <c r="A1127" s="1"/>
      <c r="C1127" s="1"/>
      <c r="D1127" s="1"/>
      <c r="E1127" s="1"/>
      <c r="F1127" s="1"/>
      <c r="G1127" s="1"/>
      <c r="H1127" s="1"/>
      <c r="I1127" s="1"/>
    </row>
    <row r="1128" spans="1:9">
      <c r="A1128" s="1"/>
      <c r="C1128" s="1"/>
      <c r="D1128" s="1"/>
      <c r="E1128" s="1"/>
      <c r="F1128" s="1"/>
      <c r="G1128" s="1"/>
      <c r="H1128" s="1"/>
      <c r="I1128" s="1"/>
    </row>
    <row r="1129" spans="1:9">
      <c r="A1129" s="1"/>
      <c r="C1129" s="1"/>
      <c r="D1129" s="1"/>
      <c r="E1129" s="1"/>
      <c r="F1129" s="1"/>
      <c r="G1129" s="1"/>
      <c r="H1129" s="1"/>
      <c r="I1129" s="1"/>
    </row>
    <row r="1130" spans="1:9">
      <c r="A1130" s="1"/>
      <c r="C1130" s="1"/>
      <c r="D1130" s="1"/>
      <c r="E1130" s="1"/>
      <c r="F1130" s="1"/>
      <c r="G1130" s="1"/>
      <c r="H1130" s="1"/>
      <c r="I1130" s="1"/>
    </row>
    <row r="1131" spans="1:9">
      <c r="A1131" s="1"/>
      <c r="C1131" s="1"/>
      <c r="D1131" s="1"/>
      <c r="E1131" s="1"/>
      <c r="F1131" s="1"/>
      <c r="G1131" s="1"/>
      <c r="H1131" s="1"/>
      <c r="I1131" s="1"/>
    </row>
    <row r="1132" spans="1:9">
      <c r="A1132" s="1"/>
      <c r="C1132" s="1"/>
      <c r="D1132" s="1"/>
      <c r="E1132" s="1"/>
      <c r="F1132" s="1"/>
      <c r="G1132" s="1"/>
      <c r="H1132" s="1"/>
      <c r="I1132" s="1"/>
    </row>
    <row r="1133" spans="1:9">
      <c r="A1133" s="1"/>
      <c r="C1133" s="1"/>
      <c r="D1133" s="1"/>
      <c r="E1133" s="1"/>
      <c r="F1133" s="1"/>
      <c r="G1133" s="1"/>
      <c r="H1133" s="1"/>
      <c r="I1133" s="1"/>
    </row>
    <row r="1134" spans="1:9">
      <c r="A1134" s="1"/>
      <c r="C1134" s="1"/>
      <c r="D1134" s="1"/>
      <c r="E1134" s="1"/>
      <c r="F1134" s="1"/>
      <c r="G1134" s="1"/>
      <c r="H1134" s="1"/>
      <c r="I1134" s="1"/>
    </row>
    <row r="1135" spans="1:9">
      <c r="A1135" s="1"/>
      <c r="C1135" s="1"/>
      <c r="D1135" s="1"/>
      <c r="E1135" s="1"/>
      <c r="F1135" s="1"/>
      <c r="G1135" s="1"/>
      <c r="H1135" s="1"/>
      <c r="I1135" s="1"/>
    </row>
    <row r="1136" spans="1:9">
      <c r="A1136" s="1"/>
      <c r="C1136" s="1"/>
      <c r="D1136" s="1"/>
      <c r="E1136" s="1"/>
      <c r="F1136" s="1"/>
      <c r="G1136" s="1"/>
      <c r="H1136" s="1"/>
      <c r="I1136" s="1"/>
    </row>
    <row r="1137" spans="1:9">
      <c r="A1137" s="1"/>
      <c r="C1137" s="1"/>
      <c r="D1137" s="1"/>
      <c r="E1137" s="1"/>
      <c r="F1137" s="1"/>
      <c r="G1137" s="1"/>
      <c r="H1137" s="1"/>
      <c r="I1137" s="1"/>
    </row>
    <row r="1138" spans="1:9">
      <c r="A1138" s="1"/>
      <c r="C1138" s="1"/>
      <c r="D1138" s="1"/>
      <c r="E1138" s="1"/>
      <c r="F1138" s="1"/>
      <c r="G1138" s="1"/>
      <c r="H1138" s="1"/>
      <c r="I1138" s="1"/>
    </row>
    <row r="1139" spans="1:9">
      <c r="A1139" s="1"/>
      <c r="C1139" s="1"/>
      <c r="D1139" s="1"/>
      <c r="E1139" s="1"/>
      <c r="F1139" s="1"/>
      <c r="G1139" s="1"/>
      <c r="H1139" s="1"/>
      <c r="I1139" s="1"/>
    </row>
    <row r="1140" spans="1:9">
      <c r="A1140" s="1"/>
      <c r="C1140" s="1"/>
      <c r="D1140" s="1"/>
      <c r="E1140" s="1"/>
      <c r="F1140" s="1"/>
      <c r="G1140" s="1"/>
      <c r="H1140" s="1"/>
      <c r="I1140" s="1"/>
    </row>
    <row r="1141" spans="1:9">
      <c r="A1141" s="1"/>
      <c r="C1141" s="1"/>
      <c r="D1141" s="1"/>
      <c r="E1141" s="1"/>
      <c r="F1141" s="1"/>
      <c r="G1141" s="1"/>
      <c r="H1141" s="1"/>
      <c r="I1141" s="1"/>
    </row>
    <row r="1142" spans="1:9">
      <c r="A1142" s="1"/>
      <c r="C1142" s="1"/>
      <c r="D1142" s="1"/>
      <c r="E1142" s="1"/>
      <c r="F1142" s="1"/>
      <c r="G1142" s="1"/>
      <c r="H1142" s="1"/>
      <c r="I1142" s="1"/>
    </row>
    <row r="1143" spans="1:9">
      <c r="A1143" s="1"/>
      <c r="C1143" s="1"/>
      <c r="D1143" s="1"/>
      <c r="E1143" s="1"/>
      <c r="F1143" s="1"/>
      <c r="G1143" s="1"/>
      <c r="H1143" s="1"/>
      <c r="I1143" s="1"/>
    </row>
    <row r="1144" spans="1:9">
      <c r="A1144" s="1"/>
      <c r="C1144" s="1"/>
      <c r="D1144" s="1"/>
      <c r="E1144" s="1"/>
      <c r="F1144" s="1"/>
      <c r="G1144" s="1"/>
      <c r="H1144" s="1"/>
      <c r="I1144" s="1"/>
    </row>
    <row r="1145" spans="1:9">
      <c r="A1145" s="1"/>
      <c r="C1145" s="1"/>
      <c r="D1145" s="1"/>
      <c r="E1145" s="1"/>
      <c r="F1145" s="1"/>
      <c r="G1145" s="1"/>
      <c r="H1145" s="1"/>
      <c r="I1145" s="1"/>
    </row>
    <row r="1146" spans="1:9">
      <c r="A1146" s="1"/>
      <c r="C1146" s="1"/>
      <c r="D1146" s="1"/>
      <c r="E1146" s="1"/>
      <c r="F1146" s="1"/>
      <c r="G1146" s="1"/>
      <c r="H1146" s="1"/>
      <c r="I1146" s="1"/>
    </row>
    <row r="1147" spans="1:9">
      <c r="A1147" s="1"/>
      <c r="C1147" s="1"/>
      <c r="D1147" s="1"/>
      <c r="E1147" s="1"/>
      <c r="F1147" s="1"/>
      <c r="G1147" s="1"/>
      <c r="H1147" s="1"/>
      <c r="I1147" s="1"/>
    </row>
    <row r="1148" spans="1:9">
      <c r="A1148" s="1"/>
      <c r="C1148" s="1"/>
      <c r="D1148" s="1"/>
      <c r="E1148" s="1"/>
      <c r="F1148" s="1"/>
      <c r="G1148" s="1"/>
      <c r="H1148" s="1"/>
      <c r="I1148" s="1"/>
    </row>
    <row r="1149" spans="1:9">
      <c r="A1149" s="1"/>
      <c r="C1149" s="1"/>
      <c r="D1149" s="1"/>
      <c r="E1149" s="1"/>
      <c r="F1149" s="1"/>
      <c r="G1149" s="1"/>
      <c r="H1149" s="1"/>
      <c r="I1149" s="1"/>
    </row>
    <row r="1150" spans="1:9">
      <c r="A1150" s="1"/>
      <c r="C1150" s="1"/>
      <c r="D1150" s="1"/>
      <c r="E1150" s="1"/>
      <c r="F1150" s="1"/>
      <c r="G1150" s="1"/>
      <c r="H1150" s="1"/>
      <c r="I1150" s="1"/>
    </row>
    <row r="1151" spans="1:9">
      <c r="A1151" s="1"/>
      <c r="C1151" s="1"/>
      <c r="D1151" s="1"/>
      <c r="E1151" s="1"/>
      <c r="F1151" s="1"/>
      <c r="G1151" s="1"/>
      <c r="H1151" s="1"/>
      <c r="I1151" s="1"/>
    </row>
    <row r="1152" spans="1:9">
      <c r="A1152" s="1"/>
      <c r="C1152" s="1"/>
      <c r="D1152" s="1"/>
      <c r="E1152" s="1"/>
      <c r="F1152" s="1"/>
      <c r="G1152" s="1"/>
      <c r="H1152" s="1"/>
      <c r="I1152" s="1"/>
    </row>
    <row r="1153" spans="1:9">
      <c r="A1153" s="1"/>
      <c r="C1153" s="1"/>
      <c r="D1153" s="1"/>
      <c r="E1153" s="1"/>
      <c r="F1153" s="1"/>
      <c r="G1153" s="1"/>
      <c r="H1153" s="1"/>
      <c r="I1153" s="1"/>
    </row>
    <row r="1154" spans="1:9">
      <c r="A1154" s="1"/>
      <c r="C1154" s="1"/>
      <c r="D1154" s="1"/>
      <c r="E1154" s="1"/>
      <c r="F1154" s="1"/>
      <c r="G1154" s="1"/>
      <c r="H1154" s="1"/>
      <c r="I1154" s="1"/>
    </row>
    <row r="1155" spans="1:9">
      <c r="A1155" s="1"/>
      <c r="C1155" s="1"/>
      <c r="D1155" s="1"/>
      <c r="E1155" s="1"/>
      <c r="F1155" s="1"/>
      <c r="G1155" s="1"/>
      <c r="H1155" s="1"/>
      <c r="I1155" s="1"/>
    </row>
    <row r="1156" spans="1:9">
      <c r="A1156" s="1"/>
      <c r="C1156" s="1"/>
      <c r="D1156" s="1"/>
      <c r="E1156" s="1"/>
      <c r="F1156" s="1"/>
      <c r="G1156" s="1"/>
      <c r="H1156" s="1"/>
      <c r="I1156" s="1"/>
    </row>
    <row r="1157" spans="1:9">
      <c r="A1157" s="1"/>
      <c r="C1157" s="1"/>
      <c r="D1157" s="1"/>
      <c r="E1157" s="1"/>
      <c r="F1157" s="1"/>
      <c r="G1157" s="1"/>
      <c r="H1157" s="1"/>
      <c r="I1157" s="1"/>
    </row>
    <row r="1158" spans="1:9">
      <c r="A1158" s="1"/>
      <c r="C1158" s="1"/>
      <c r="D1158" s="1"/>
      <c r="E1158" s="1"/>
      <c r="F1158" s="1"/>
      <c r="G1158" s="1"/>
      <c r="H1158" s="1"/>
      <c r="I1158" s="1"/>
    </row>
    <row r="1159" spans="1:9">
      <c r="A1159" s="1"/>
      <c r="C1159" s="1"/>
      <c r="D1159" s="1"/>
      <c r="E1159" s="1"/>
      <c r="F1159" s="1"/>
      <c r="G1159" s="1"/>
      <c r="H1159" s="1"/>
      <c r="I1159" s="1"/>
    </row>
    <row r="1160" spans="1:9">
      <c r="A1160" s="1"/>
      <c r="C1160" s="1"/>
      <c r="D1160" s="1"/>
      <c r="E1160" s="1"/>
      <c r="F1160" s="1"/>
      <c r="G1160" s="1"/>
      <c r="H1160" s="1"/>
      <c r="I1160" s="1"/>
    </row>
    <row r="1161" spans="1:9">
      <c r="A1161" s="1"/>
      <c r="C1161" s="1"/>
      <c r="D1161" s="1"/>
      <c r="E1161" s="1"/>
      <c r="F1161" s="1"/>
      <c r="G1161" s="1"/>
      <c r="H1161" s="1"/>
      <c r="I1161" s="1"/>
    </row>
    <row r="1162" spans="1:9">
      <c r="A1162" s="1"/>
      <c r="C1162" s="1"/>
      <c r="D1162" s="1"/>
      <c r="E1162" s="1"/>
      <c r="F1162" s="1"/>
      <c r="G1162" s="1"/>
      <c r="H1162" s="1"/>
      <c r="I1162" s="1"/>
    </row>
    <row r="1163" spans="1:9">
      <c r="A1163" s="1"/>
      <c r="C1163" s="1"/>
      <c r="D1163" s="1"/>
      <c r="E1163" s="1"/>
      <c r="F1163" s="1"/>
      <c r="G1163" s="1"/>
      <c r="H1163" s="1"/>
      <c r="I1163" s="1"/>
    </row>
    <row r="1164" spans="1:9">
      <c r="A1164" s="1"/>
      <c r="C1164" s="1"/>
      <c r="D1164" s="1"/>
      <c r="E1164" s="1"/>
      <c r="F1164" s="1"/>
      <c r="G1164" s="1"/>
      <c r="H1164" s="1"/>
      <c r="I1164" s="1"/>
    </row>
    <row r="1165" spans="1:9">
      <c r="A1165" s="1"/>
      <c r="C1165" s="1"/>
      <c r="D1165" s="1"/>
      <c r="E1165" s="1"/>
      <c r="F1165" s="1"/>
      <c r="G1165" s="1"/>
      <c r="H1165" s="1"/>
      <c r="I1165" s="1"/>
    </row>
    <row r="1166" spans="1:9">
      <c r="A1166" s="1"/>
      <c r="C1166" s="1"/>
      <c r="D1166" s="1"/>
      <c r="E1166" s="1"/>
      <c r="F1166" s="1"/>
      <c r="G1166" s="1"/>
      <c r="H1166" s="1"/>
      <c r="I1166" s="1"/>
    </row>
    <row r="1167" spans="1:9">
      <c r="A1167" s="1"/>
      <c r="C1167" s="1"/>
      <c r="D1167" s="1"/>
      <c r="E1167" s="1"/>
      <c r="F1167" s="1"/>
      <c r="G1167" s="1"/>
      <c r="H1167" s="1"/>
      <c r="I1167" s="1"/>
    </row>
    <row r="1168" spans="1:9">
      <c r="A1168" s="1"/>
      <c r="C1168" s="1"/>
      <c r="D1168" s="1"/>
      <c r="E1168" s="1"/>
      <c r="F1168" s="1"/>
      <c r="G1168" s="1"/>
      <c r="H1168" s="1"/>
      <c r="I1168" s="1"/>
    </row>
    <row r="1169" spans="1:9">
      <c r="A1169" s="1"/>
      <c r="C1169" s="1"/>
      <c r="D1169" s="1"/>
      <c r="E1169" s="1"/>
      <c r="F1169" s="1"/>
      <c r="G1169" s="1"/>
      <c r="H1169" s="1"/>
      <c r="I1169" s="1"/>
    </row>
    <row r="1170" spans="1:9">
      <c r="A1170" s="1"/>
      <c r="C1170" s="1"/>
      <c r="D1170" s="1"/>
      <c r="E1170" s="1"/>
      <c r="F1170" s="1"/>
      <c r="G1170" s="1"/>
      <c r="H1170" s="1"/>
      <c r="I1170" s="1"/>
    </row>
    <row r="1171" spans="1:9">
      <c r="A1171" s="1"/>
      <c r="C1171" s="1"/>
      <c r="D1171" s="1"/>
      <c r="E1171" s="1"/>
      <c r="F1171" s="1"/>
      <c r="G1171" s="1"/>
      <c r="H1171" s="1"/>
      <c r="I1171" s="1"/>
    </row>
    <row r="1172" spans="1:9">
      <c r="A1172" s="1"/>
      <c r="C1172" s="1"/>
      <c r="D1172" s="1"/>
      <c r="E1172" s="1"/>
      <c r="F1172" s="1"/>
      <c r="G1172" s="1"/>
      <c r="H1172" s="1"/>
      <c r="I1172" s="1"/>
    </row>
    <row r="1173" spans="1:9">
      <c r="A1173" s="1"/>
      <c r="C1173" s="1"/>
      <c r="D1173" s="1"/>
      <c r="E1173" s="1"/>
      <c r="F1173" s="1"/>
      <c r="G1173" s="1"/>
      <c r="H1173" s="1"/>
      <c r="I1173" s="1"/>
    </row>
    <row r="1174" spans="1:9">
      <c r="A1174" s="1"/>
      <c r="C1174" s="1"/>
      <c r="D1174" s="1"/>
      <c r="E1174" s="1"/>
      <c r="F1174" s="1"/>
      <c r="G1174" s="1"/>
      <c r="H1174" s="1"/>
      <c r="I1174" s="1"/>
    </row>
    <row r="1175" spans="1:9">
      <c r="A1175" s="1"/>
      <c r="C1175" s="1"/>
      <c r="D1175" s="1"/>
      <c r="E1175" s="1"/>
      <c r="F1175" s="1"/>
      <c r="G1175" s="1"/>
      <c r="H1175" s="1"/>
      <c r="I1175" s="1"/>
    </row>
    <row r="1176" spans="1:9">
      <c r="A1176" s="1"/>
      <c r="C1176" s="1"/>
      <c r="D1176" s="1"/>
      <c r="E1176" s="1"/>
      <c r="F1176" s="1"/>
      <c r="G1176" s="1"/>
      <c r="H1176" s="1"/>
      <c r="I1176" s="1"/>
    </row>
    <row r="1177" spans="1:9">
      <c r="A1177" s="1"/>
      <c r="C1177" s="1"/>
      <c r="D1177" s="1"/>
      <c r="E1177" s="1"/>
      <c r="F1177" s="1"/>
      <c r="G1177" s="1"/>
      <c r="H1177" s="1"/>
      <c r="I1177" s="1"/>
    </row>
    <row r="1178" spans="1:9">
      <c r="A1178" s="1"/>
      <c r="C1178" s="1"/>
      <c r="D1178" s="1"/>
      <c r="E1178" s="1"/>
      <c r="F1178" s="1"/>
      <c r="G1178" s="1"/>
      <c r="H1178" s="1"/>
      <c r="I1178" s="1"/>
    </row>
    <row r="1179" spans="1:9">
      <c r="A1179" s="1"/>
      <c r="C1179" s="1"/>
      <c r="D1179" s="1"/>
      <c r="E1179" s="1"/>
      <c r="F1179" s="1"/>
      <c r="G1179" s="1"/>
      <c r="H1179" s="1"/>
      <c r="I1179" s="1"/>
    </row>
    <row r="1180" spans="1:9">
      <c r="A1180" s="1"/>
      <c r="C1180" s="1"/>
      <c r="D1180" s="1"/>
      <c r="E1180" s="1"/>
      <c r="F1180" s="1"/>
      <c r="G1180" s="1"/>
      <c r="H1180" s="1"/>
      <c r="I1180" s="1"/>
    </row>
    <row r="1181" spans="1:9">
      <c r="A1181" s="1"/>
      <c r="C1181" s="1"/>
      <c r="D1181" s="1"/>
      <c r="E1181" s="1"/>
      <c r="F1181" s="1"/>
      <c r="G1181" s="1"/>
      <c r="H1181" s="1"/>
      <c r="I1181" s="1"/>
    </row>
    <row r="1182" spans="1:9">
      <c r="A1182" s="1"/>
      <c r="C1182" s="1"/>
      <c r="D1182" s="1"/>
      <c r="E1182" s="1"/>
      <c r="F1182" s="1"/>
      <c r="G1182" s="1"/>
      <c r="H1182" s="1"/>
      <c r="I1182" s="1"/>
    </row>
    <row r="1183" spans="1:9">
      <c r="A1183" s="1"/>
      <c r="C1183" s="1"/>
      <c r="D1183" s="1"/>
      <c r="E1183" s="1"/>
      <c r="F1183" s="1"/>
      <c r="G1183" s="1"/>
      <c r="H1183" s="1"/>
      <c r="I1183" s="1"/>
    </row>
    <row r="1184" spans="1:9">
      <c r="A1184" s="1"/>
      <c r="C1184" s="1"/>
      <c r="D1184" s="1"/>
      <c r="E1184" s="1"/>
      <c r="F1184" s="1"/>
      <c r="G1184" s="1"/>
      <c r="H1184" s="1"/>
      <c r="I1184" s="1"/>
    </row>
    <row r="1185" spans="1:9">
      <c r="A1185" s="1"/>
      <c r="C1185" s="1"/>
      <c r="D1185" s="1"/>
      <c r="E1185" s="1"/>
      <c r="F1185" s="1"/>
      <c r="G1185" s="1"/>
      <c r="H1185" s="1"/>
      <c r="I1185" s="1"/>
    </row>
    <row r="1186" spans="1:9">
      <c r="A1186" s="1"/>
      <c r="C1186" s="1"/>
      <c r="D1186" s="1"/>
      <c r="E1186" s="1"/>
      <c r="F1186" s="1"/>
      <c r="G1186" s="1"/>
      <c r="H1186" s="1"/>
      <c r="I1186" s="1"/>
    </row>
    <row r="1187" spans="1:9">
      <c r="A1187" s="1"/>
      <c r="C1187" s="1"/>
      <c r="D1187" s="1"/>
      <c r="E1187" s="1"/>
      <c r="F1187" s="1"/>
      <c r="G1187" s="1"/>
      <c r="H1187" s="1"/>
      <c r="I1187" s="1"/>
    </row>
    <row r="1188" spans="1:9">
      <c r="A1188" s="1"/>
      <c r="C1188" s="1"/>
      <c r="D1188" s="1"/>
      <c r="E1188" s="1"/>
      <c r="F1188" s="1"/>
      <c r="G1188" s="1"/>
      <c r="H1188" s="1"/>
      <c r="I1188" s="1"/>
    </row>
    <row r="1189" spans="1:9">
      <c r="A1189" s="1"/>
      <c r="C1189" s="1"/>
      <c r="D1189" s="1"/>
      <c r="E1189" s="1"/>
      <c r="F1189" s="1"/>
      <c r="G1189" s="1"/>
      <c r="H1189" s="1"/>
      <c r="I1189" s="1"/>
    </row>
    <row r="1190" spans="1:9">
      <c r="A1190" s="1"/>
      <c r="C1190" s="1"/>
      <c r="D1190" s="1"/>
      <c r="E1190" s="1"/>
      <c r="F1190" s="1"/>
      <c r="G1190" s="1"/>
      <c r="H1190" s="1"/>
      <c r="I1190" s="1"/>
    </row>
    <row r="1191" spans="1:9">
      <c r="A1191" s="1"/>
      <c r="C1191" s="1"/>
      <c r="D1191" s="1"/>
      <c r="E1191" s="1"/>
      <c r="F1191" s="1"/>
      <c r="G1191" s="1"/>
      <c r="H1191" s="1"/>
      <c r="I1191" s="1"/>
    </row>
    <row r="1192" spans="1:9">
      <c r="A1192" s="1"/>
      <c r="C1192" s="1"/>
      <c r="D1192" s="1"/>
      <c r="E1192" s="1"/>
      <c r="F1192" s="1"/>
      <c r="G1192" s="1"/>
      <c r="H1192" s="1"/>
      <c r="I1192" s="1"/>
    </row>
    <row r="1193" spans="1:9">
      <c r="A1193" s="1"/>
      <c r="C1193" s="1"/>
      <c r="D1193" s="1"/>
      <c r="E1193" s="1"/>
      <c r="F1193" s="1"/>
      <c r="G1193" s="1"/>
      <c r="H1193" s="1"/>
      <c r="I1193" s="1"/>
    </row>
    <row r="1194" spans="1:9">
      <c r="A1194" s="1"/>
      <c r="C1194" s="1"/>
      <c r="D1194" s="1"/>
      <c r="E1194" s="1"/>
      <c r="F1194" s="1"/>
      <c r="G1194" s="1"/>
      <c r="H1194" s="1"/>
      <c r="I1194" s="1"/>
    </row>
    <row r="1195" spans="1:9">
      <c r="A1195" s="1"/>
      <c r="C1195" s="1"/>
      <c r="D1195" s="1"/>
      <c r="E1195" s="1"/>
      <c r="F1195" s="1"/>
      <c r="G1195" s="1"/>
      <c r="H1195" s="1"/>
      <c r="I1195" s="1"/>
    </row>
    <row r="1196" spans="1:9">
      <c r="A1196" s="1"/>
      <c r="C1196" s="1"/>
      <c r="D1196" s="1"/>
      <c r="E1196" s="1"/>
      <c r="F1196" s="1"/>
      <c r="G1196" s="1"/>
      <c r="H1196" s="1"/>
      <c r="I1196" s="1"/>
    </row>
    <row r="1197" spans="1:9">
      <c r="A1197" s="1"/>
      <c r="C1197" s="1"/>
      <c r="D1197" s="1"/>
      <c r="E1197" s="1"/>
      <c r="F1197" s="1"/>
      <c r="G1197" s="1"/>
      <c r="H1197" s="1"/>
      <c r="I1197" s="1"/>
    </row>
    <row r="1198" spans="1:9">
      <c r="A1198" s="1"/>
      <c r="C1198" s="1"/>
      <c r="D1198" s="1"/>
      <c r="E1198" s="1"/>
      <c r="F1198" s="1"/>
      <c r="G1198" s="1"/>
      <c r="H1198" s="1"/>
      <c r="I1198" s="1"/>
    </row>
    <row r="1199" spans="1:9">
      <c r="A1199" s="1"/>
      <c r="C1199" s="1"/>
      <c r="D1199" s="1"/>
      <c r="E1199" s="1"/>
      <c r="F1199" s="1"/>
      <c r="G1199" s="1"/>
      <c r="H1199" s="1"/>
      <c r="I1199" s="1"/>
    </row>
    <row r="1200" spans="1:9">
      <c r="A1200" s="1"/>
      <c r="C1200" s="1"/>
      <c r="D1200" s="1"/>
      <c r="E1200" s="1"/>
      <c r="F1200" s="1"/>
      <c r="G1200" s="1"/>
      <c r="H1200" s="1"/>
      <c r="I1200" s="1"/>
    </row>
    <row r="1201" spans="1:9">
      <c r="A1201" s="1"/>
      <c r="C1201" s="1"/>
      <c r="D1201" s="1"/>
      <c r="E1201" s="1"/>
      <c r="F1201" s="1"/>
      <c r="G1201" s="1"/>
      <c r="H1201" s="1"/>
      <c r="I1201" s="1"/>
    </row>
    <row r="1202" spans="1:9">
      <c r="A1202" s="1"/>
      <c r="C1202" s="1"/>
      <c r="D1202" s="1"/>
      <c r="E1202" s="1"/>
      <c r="F1202" s="1"/>
      <c r="G1202" s="1"/>
      <c r="H1202" s="1"/>
      <c r="I1202" s="1"/>
    </row>
    <row r="1203" spans="1:9">
      <c r="A1203" s="1"/>
      <c r="C1203" s="1"/>
      <c r="D1203" s="1"/>
      <c r="E1203" s="1"/>
      <c r="F1203" s="1"/>
      <c r="G1203" s="1"/>
      <c r="H1203" s="1"/>
      <c r="I1203" s="1"/>
    </row>
    <row r="1204" spans="1:9">
      <c r="A1204" s="1"/>
      <c r="C1204" s="1"/>
      <c r="D1204" s="1"/>
      <c r="E1204" s="1"/>
      <c r="F1204" s="1"/>
      <c r="G1204" s="1"/>
      <c r="H1204" s="1"/>
      <c r="I1204" s="1"/>
    </row>
    <row r="1205" spans="1:9">
      <c r="A1205" s="1"/>
      <c r="C1205" s="1"/>
      <c r="D1205" s="1"/>
      <c r="E1205" s="1"/>
      <c r="F1205" s="1"/>
      <c r="G1205" s="1"/>
      <c r="H1205" s="1"/>
      <c r="I1205" s="1"/>
    </row>
    <row r="1206" spans="1:9">
      <c r="A1206" s="1"/>
      <c r="C1206" s="1"/>
      <c r="D1206" s="1"/>
      <c r="E1206" s="1"/>
      <c r="F1206" s="1"/>
      <c r="G1206" s="1"/>
      <c r="H1206" s="1"/>
      <c r="I1206" s="1"/>
    </row>
    <row r="1207" spans="1:9">
      <c r="A1207" s="1"/>
      <c r="C1207" s="1"/>
      <c r="D1207" s="1"/>
      <c r="E1207" s="1"/>
      <c r="F1207" s="1"/>
      <c r="G1207" s="1"/>
      <c r="H1207" s="1"/>
      <c r="I1207" s="1"/>
    </row>
    <row r="1208" spans="1:9">
      <c r="A1208" s="1"/>
      <c r="C1208" s="1"/>
      <c r="D1208" s="1"/>
      <c r="E1208" s="1"/>
      <c r="F1208" s="1"/>
      <c r="G1208" s="1"/>
      <c r="H1208" s="1"/>
      <c r="I1208" s="1"/>
    </row>
    <row r="1209" spans="1:9">
      <c r="A1209" s="1"/>
      <c r="C1209" s="1"/>
      <c r="D1209" s="1"/>
      <c r="E1209" s="1"/>
      <c r="F1209" s="1"/>
      <c r="G1209" s="1"/>
      <c r="H1209" s="1"/>
      <c r="I1209" s="1"/>
    </row>
    <row r="1210" spans="1:9">
      <c r="A1210" s="1"/>
      <c r="C1210" s="1"/>
      <c r="D1210" s="1"/>
      <c r="E1210" s="1"/>
      <c r="F1210" s="1"/>
      <c r="G1210" s="1"/>
      <c r="H1210" s="1"/>
      <c r="I1210" s="1"/>
    </row>
    <row r="1211" spans="1:9">
      <c r="A1211" s="1"/>
      <c r="C1211" s="1"/>
      <c r="D1211" s="1"/>
      <c r="E1211" s="1"/>
      <c r="F1211" s="1"/>
      <c r="G1211" s="1"/>
      <c r="H1211" s="1"/>
      <c r="I1211" s="1"/>
    </row>
    <row r="1212" spans="1:9">
      <c r="A1212" s="1"/>
      <c r="C1212" s="1"/>
      <c r="D1212" s="1"/>
      <c r="E1212" s="1"/>
      <c r="F1212" s="1"/>
      <c r="G1212" s="1"/>
      <c r="H1212" s="1"/>
      <c r="I1212" s="1"/>
    </row>
    <row r="1213" spans="1:9">
      <c r="A1213" s="1"/>
      <c r="C1213" s="1"/>
      <c r="D1213" s="1"/>
      <c r="E1213" s="1"/>
      <c r="F1213" s="1"/>
      <c r="G1213" s="1"/>
      <c r="H1213" s="1"/>
      <c r="I1213" s="1"/>
    </row>
    <row r="1214" spans="1:9">
      <c r="A1214" s="1"/>
      <c r="C1214" s="1"/>
      <c r="D1214" s="1"/>
      <c r="E1214" s="1"/>
      <c r="F1214" s="1"/>
      <c r="G1214" s="1"/>
      <c r="H1214" s="1"/>
      <c r="I1214" s="1"/>
    </row>
    <row r="1215" spans="1:9">
      <c r="A1215" s="1"/>
      <c r="C1215" s="1"/>
      <c r="D1215" s="1"/>
      <c r="E1215" s="1"/>
      <c r="F1215" s="1"/>
      <c r="G1215" s="1"/>
      <c r="H1215" s="1"/>
      <c r="I1215" s="1"/>
    </row>
    <row r="1216" spans="1:9">
      <c r="A1216" s="1"/>
      <c r="C1216" s="1"/>
      <c r="D1216" s="1"/>
      <c r="E1216" s="1"/>
      <c r="F1216" s="1"/>
      <c r="G1216" s="1"/>
      <c r="H1216" s="1"/>
      <c r="I1216" s="1"/>
    </row>
    <row r="1217" spans="1:9">
      <c r="A1217" s="1"/>
      <c r="C1217" s="1"/>
      <c r="D1217" s="1"/>
      <c r="E1217" s="1"/>
      <c r="F1217" s="1"/>
      <c r="G1217" s="1"/>
      <c r="H1217" s="1"/>
      <c r="I1217" s="1"/>
    </row>
    <row r="1218" spans="1:9">
      <c r="A1218" s="1"/>
      <c r="C1218" s="1"/>
      <c r="D1218" s="1"/>
      <c r="E1218" s="1"/>
      <c r="F1218" s="1"/>
      <c r="G1218" s="1"/>
      <c r="H1218" s="1"/>
      <c r="I1218" s="1"/>
    </row>
    <row r="1219" spans="1:9">
      <c r="A1219" s="1"/>
      <c r="C1219" s="1"/>
      <c r="D1219" s="1"/>
      <c r="E1219" s="1"/>
      <c r="F1219" s="1"/>
      <c r="G1219" s="1"/>
      <c r="H1219" s="1"/>
      <c r="I1219" s="1"/>
    </row>
    <row r="1220" spans="1:9">
      <c r="A1220" s="1"/>
      <c r="C1220" s="1"/>
      <c r="D1220" s="1"/>
      <c r="E1220" s="1"/>
      <c r="F1220" s="1"/>
      <c r="G1220" s="1"/>
      <c r="H1220" s="1"/>
      <c r="I1220" s="1"/>
    </row>
    <row r="1221" spans="1:9">
      <c r="A1221" s="1"/>
      <c r="C1221" s="1"/>
      <c r="D1221" s="1"/>
      <c r="E1221" s="1"/>
      <c r="F1221" s="1"/>
      <c r="G1221" s="1"/>
      <c r="H1221" s="1"/>
      <c r="I1221" s="1"/>
    </row>
    <row r="1222" spans="1:9">
      <c r="A1222" s="1"/>
      <c r="C1222" s="1"/>
      <c r="D1222" s="1"/>
      <c r="E1222" s="1"/>
      <c r="F1222" s="1"/>
      <c r="G1222" s="1"/>
      <c r="H1222" s="1"/>
      <c r="I1222" s="1"/>
    </row>
    <row r="1223" spans="1:9">
      <c r="A1223" s="1"/>
      <c r="C1223" s="1"/>
      <c r="D1223" s="1"/>
      <c r="E1223" s="1"/>
      <c r="F1223" s="1"/>
      <c r="G1223" s="1"/>
      <c r="H1223" s="1"/>
      <c r="I1223" s="1"/>
    </row>
    <row r="1224" spans="1:9">
      <c r="A1224" s="1"/>
      <c r="C1224" s="1"/>
      <c r="D1224" s="1"/>
      <c r="E1224" s="1"/>
      <c r="F1224" s="1"/>
      <c r="G1224" s="1"/>
      <c r="H1224" s="1"/>
      <c r="I1224" s="1"/>
    </row>
    <row r="1225" spans="1:9">
      <c r="A1225" s="1"/>
      <c r="C1225" s="1"/>
      <c r="D1225" s="1"/>
      <c r="E1225" s="1"/>
      <c r="F1225" s="1"/>
      <c r="G1225" s="1"/>
      <c r="H1225" s="1"/>
      <c r="I1225" s="1"/>
    </row>
    <row r="1226" spans="1:9">
      <c r="A1226" s="1"/>
      <c r="C1226" s="1"/>
      <c r="D1226" s="1"/>
      <c r="E1226" s="1"/>
      <c r="F1226" s="1"/>
      <c r="G1226" s="1"/>
      <c r="H1226" s="1"/>
      <c r="I1226" s="1"/>
    </row>
    <row r="1227" spans="1:9">
      <c r="A1227" s="1"/>
      <c r="C1227" s="1"/>
      <c r="D1227" s="1"/>
      <c r="E1227" s="1"/>
      <c r="F1227" s="1"/>
      <c r="G1227" s="1"/>
      <c r="H1227" s="1"/>
      <c r="I1227" s="1"/>
    </row>
    <row r="1228" spans="1:9">
      <c r="A1228" s="1"/>
      <c r="C1228" s="1"/>
      <c r="D1228" s="1"/>
      <c r="E1228" s="1"/>
      <c r="F1228" s="1"/>
      <c r="G1228" s="1"/>
      <c r="H1228" s="1"/>
      <c r="I1228" s="1"/>
    </row>
    <row r="1229" spans="1:9">
      <c r="A1229" s="1"/>
      <c r="C1229" s="1"/>
      <c r="D1229" s="1"/>
      <c r="E1229" s="1"/>
      <c r="F1229" s="1"/>
      <c r="G1229" s="1"/>
      <c r="H1229" s="1"/>
      <c r="I1229" s="1"/>
    </row>
    <row r="1230" spans="1:9">
      <c r="A1230" s="1"/>
      <c r="C1230" s="1"/>
      <c r="D1230" s="1"/>
      <c r="E1230" s="1"/>
      <c r="F1230" s="1"/>
      <c r="G1230" s="1"/>
      <c r="H1230" s="1"/>
      <c r="I1230" s="1"/>
    </row>
    <row r="1231" spans="1:9">
      <c r="A1231" s="1"/>
      <c r="C1231" s="1"/>
      <c r="D1231" s="1"/>
      <c r="E1231" s="1"/>
      <c r="F1231" s="1"/>
      <c r="G1231" s="1"/>
      <c r="H1231" s="1"/>
      <c r="I1231" s="1"/>
    </row>
    <row r="1232" spans="1:9">
      <c r="A1232" s="1"/>
      <c r="C1232" s="1"/>
      <c r="D1232" s="1"/>
      <c r="E1232" s="1"/>
      <c r="F1232" s="1"/>
      <c r="G1232" s="1"/>
      <c r="H1232" s="1"/>
      <c r="I1232" s="1"/>
    </row>
    <row r="1233" spans="1:9">
      <c r="A1233" s="1"/>
      <c r="C1233" s="1"/>
      <c r="D1233" s="1"/>
      <c r="E1233" s="1"/>
      <c r="F1233" s="1"/>
      <c r="G1233" s="1"/>
      <c r="H1233" s="1"/>
      <c r="I1233" s="1"/>
    </row>
    <row r="1234" spans="1:9">
      <c r="A1234" s="1"/>
      <c r="C1234" s="1"/>
      <c r="D1234" s="1"/>
      <c r="E1234" s="1"/>
      <c r="F1234" s="1"/>
      <c r="G1234" s="1"/>
      <c r="H1234" s="1"/>
      <c r="I1234" s="1"/>
    </row>
    <row r="1235" spans="1:9">
      <c r="A1235" s="1"/>
      <c r="C1235" s="1"/>
      <c r="D1235" s="1"/>
      <c r="E1235" s="1"/>
      <c r="F1235" s="1"/>
      <c r="G1235" s="1"/>
      <c r="H1235" s="1"/>
      <c r="I1235" s="1"/>
    </row>
    <row r="1236" spans="1:9">
      <c r="A1236" s="1"/>
      <c r="C1236" s="1"/>
      <c r="D1236" s="1"/>
      <c r="E1236" s="1"/>
      <c r="F1236" s="1"/>
      <c r="G1236" s="1"/>
      <c r="H1236" s="1"/>
      <c r="I1236" s="1"/>
    </row>
    <row r="1237" spans="1:9">
      <c r="A1237" s="1"/>
      <c r="C1237" s="1"/>
      <c r="D1237" s="1"/>
      <c r="E1237" s="1"/>
      <c r="F1237" s="1"/>
      <c r="G1237" s="1"/>
      <c r="H1237" s="1"/>
      <c r="I1237" s="1"/>
    </row>
    <row r="1238" spans="1:9">
      <c r="A1238" s="1"/>
      <c r="C1238" s="1"/>
      <c r="D1238" s="1"/>
      <c r="E1238" s="1"/>
      <c r="F1238" s="1"/>
      <c r="G1238" s="1"/>
      <c r="H1238" s="1"/>
      <c r="I1238" s="1"/>
    </row>
    <row r="1239" spans="1:9">
      <c r="A1239" s="1"/>
      <c r="C1239" s="1"/>
      <c r="D1239" s="1"/>
      <c r="E1239" s="1"/>
      <c r="F1239" s="1"/>
      <c r="G1239" s="1"/>
      <c r="H1239" s="1"/>
      <c r="I1239" s="1"/>
    </row>
    <row r="1240" spans="1:9">
      <c r="A1240" s="1"/>
      <c r="C1240" s="1"/>
      <c r="D1240" s="1"/>
      <c r="E1240" s="1"/>
      <c r="F1240" s="1"/>
      <c r="G1240" s="1"/>
      <c r="H1240" s="1"/>
      <c r="I1240" s="1"/>
    </row>
    <row r="1241" spans="1:9">
      <c r="A1241" s="1"/>
      <c r="C1241" s="1"/>
      <c r="D1241" s="1"/>
      <c r="E1241" s="1"/>
      <c r="F1241" s="1"/>
      <c r="G1241" s="1"/>
      <c r="H1241" s="1"/>
      <c r="I1241" s="1"/>
    </row>
    <row r="1242" spans="1:9">
      <c r="A1242" s="1"/>
      <c r="C1242" s="1"/>
      <c r="D1242" s="1"/>
      <c r="E1242" s="1"/>
      <c r="F1242" s="1"/>
      <c r="G1242" s="1"/>
      <c r="H1242" s="1"/>
      <c r="I1242" s="1"/>
    </row>
    <row r="1243" spans="1:9">
      <c r="A1243" s="1"/>
      <c r="C1243" s="1"/>
      <c r="D1243" s="1"/>
      <c r="E1243" s="1"/>
      <c r="F1243" s="1"/>
      <c r="G1243" s="1"/>
      <c r="H1243" s="1"/>
      <c r="I1243" s="1"/>
    </row>
    <row r="1244" spans="1:9">
      <c r="A1244" s="1"/>
      <c r="C1244" s="1"/>
      <c r="D1244" s="1"/>
      <c r="E1244" s="1"/>
      <c r="F1244" s="1"/>
      <c r="G1244" s="1"/>
      <c r="H1244" s="1"/>
      <c r="I1244" s="1"/>
    </row>
    <row r="1245" spans="1:9">
      <c r="A1245" s="1"/>
      <c r="C1245" s="1"/>
      <c r="D1245" s="1"/>
      <c r="E1245" s="1"/>
      <c r="F1245" s="1"/>
      <c r="G1245" s="1"/>
      <c r="H1245" s="1"/>
      <c r="I1245" s="1"/>
    </row>
    <row r="1246" spans="1:9">
      <c r="A1246" s="1"/>
      <c r="C1246" s="1"/>
      <c r="D1246" s="1"/>
      <c r="E1246" s="1"/>
      <c r="F1246" s="1"/>
      <c r="G1246" s="1"/>
      <c r="H1246" s="1"/>
      <c r="I1246" s="1"/>
    </row>
    <row r="1247" spans="1:9">
      <c r="A1247" s="1"/>
      <c r="C1247" s="1"/>
      <c r="D1247" s="1"/>
      <c r="E1247" s="1"/>
      <c r="F1247" s="1"/>
      <c r="G1247" s="1"/>
      <c r="H1247" s="1"/>
      <c r="I1247" s="1"/>
    </row>
    <row r="1248" spans="1:9">
      <c r="A1248" s="1"/>
      <c r="C1248" s="1"/>
      <c r="D1248" s="1"/>
      <c r="E1248" s="1"/>
      <c r="F1248" s="1"/>
      <c r="G1248" s="1"/>
      <c r="H1248" s="1"/>
      <c r="I1248" s="1"/>
    </row>
    <row r="1249" spans="1:9">
      <c r="A1249" s="1"/>
      <c r="C1249" s="1"/>
      <c r="D1249" s="1"/>
      <c r="E1249" s="1"/>
      <c r="F1249" s="1"/>
      <c r="G1249" s="1"/>
      <c r="H1249" s="1"/>
      <c r="I1249" s="1"/>
    </row>
    <row r="1250" spans="1:9">
      <c r="A1250" s="1"/>
      <c r="C1250" s="1"/>
      <c r="D1250" s="1"/>
      <c r="E1250" s="1"/>
      <c r="F1250" s="1"/>
      <c r="G1250" s="1"/>
      <c r="H1250" s="1"/>
      <c r="I1250" s="1"/>
    </row>
    <row r="1251" spans="1:9">
      <c r="A1251" s="1"/>
      <c r="C1251" s="1"/>
      <c r="D1251" s="1"/>
      <c r="E1251" s="1"/>
      <c r="F1251" s="1"/>
      <c r="G1251" s="1"/>
      <c r="H1251" s="1"/>
      <c r="I1251" s="1"/>
    </row>
    <row r="1252" spans="1:9">
      <c r="A1252" s="1"/>
      <c r="C1252" s="1"/>
      <c r="D1252" s="1"/>
      <c r="E1252" s="1"/>
      <c r="F1252" s="1"/>
      <c r="G1252" s="1"/>
      <c r="H1252" s="1"/>
      <c r="I1252" s="1"/>
    </row>
    <row r="1253" spans="1:9">
      <c r="A1253" s="1"/>
      <c r="C1253" s="1"/>
      <c r="D1253" s="1"/>
      <c r="E1253" s="1"/>
      <c r="F1253" s="1"/>
      <c r="G1253" s="1"/>
      <c r="H1253" s="1"/>
      <c r="I1253" s="1"/>
    </row>
    <row r="1254" spans="1:9">
      <c r="A1254" s="1"/>
      <c r="C1254" s="1"/>
      <c r="D1254" s="1"/>
      <c r="E1254" s="1"/>
      <c r="F1254" s="1"/>
      <c r="G1254" s="1"/>
      <c r="H1254" s="1"/>
      <c r="I1254" s="1"/>
    </row>
    <row r="1255" spans="1:9">
      <c r="A1255" s="1"/>
      <c r="C1255" s="1"/>
      <c r="D1255" s="1"/>
      <c r="E1255" s="1"/>
      <c r="F1255" s="1"/>
      <c r="G1255" s="1"/>
      <c r="H1255" s="1"/>
      <c r="I1255" s="1"/>
    </row>
    <row r="1256" spans="1:9">
      <c r="A1256" s="1"/>
      <c r="C1256" s="1"/>
      <c r="D1256" s="1"/>
      <c r="E1256" s="1"/>
      <c r="F1256" s="1"/>
      <c r="G1256" s="1"/>
      <c r="H1256" s="1"/>
      <c r="I1256" s="1"/>
    </row>
    <row r="1257" spans="1:9">
      <c r="A1257" s="1"/>
      <c r="C1257" s="1"/>
      <c r="D1257" s="1"/>
      <c r="E1257" s="1"/>
      <c r="F1257" s="1"/>
      <c r="G1257" s="1"/>
      <c r="H1257" s="1"/>
      <c r="I1257" s="1"/>
    </row>
    <row r="1258" spans="1:9">
      <c r="A1258" s="1"/>
      <c r="C1258" s="1"/>
      <c r="D1258" s="1"/>
      <c r="E1258" s="1"/>
      <c r="F1258" s="1"/>
      <c r="G1258" s="1"/>
      <c r="H1258" s="1"/>
      <c r="I1258" s="1"/>
    </row>
    <row r="1259" spans="1:9">
      <c r="A1259" s="1"/>
      <c r="C1259" s="1"/>
      <c r="D1259" s="1"/>
      <c r="E1259" s="1"/>
      <c r="F1259" s="1"/>
      <c r="G1259" s="1"/>
      <c r="H1259" s="1"/>
      <c r="I1259" s="1"/>
    </row>
    <row r="1260" spans="1:9">
      <c r="A1260" s="1"/>
      <c r="C1260" s="1"/>
      <c r="D1260" s="1"/>
      <c r="E1260" s="1"/>
      <c r="F1260" s="1"/>
      <c r="G1260" s="1"/>
      <c r="H1260" s="1"/>
      <c r="I1260" s="1"/>
    </row>
    <row r="1261" spans="1:9">
      <c r="A1261" s="1"/>
      <c r="C1261" s="1"/>
      <c r="D1261" s="1"/>
      <c r="E1261" s="1"/>
      <c r="F1261" s="1"/>
      <c r="G1261" s="1"/>
      <c r="H1261" s="1"/>
      <c r="I1261" s="1"/>
    </row>
    <row r="1262" spans="1:9">
      <c r="A1262" s="1"/>
      <c r="C1262" s="1"/>
      <c r="D1262" s="1"/>
      <c r="E1262" s="1"/>
      <c r="F1262" s="1"/>
      <c r="G1262" s="1"/>
      <c r="H1262" s="1"/>
      <c r="I1262" s="1"/>
    </row>
    <row r="1263" spans="1:9">
      <c r="A1263" s="1"/>
      <c r="C1263" s="1"/>
      <c r="D1263" s="1"/>
      <c r="E1263" s="1"/>
      <c r="F1263" s="1"/>
      <c r="G1263" s="1"/>
      <c r="H1263" s="1"/>
      <c r="I1263" s="1"/>
    </row>
    <row r="1264" spans="1:9">
      <c r="A1264" s="1"/>
      <c r="C1264" s="1"/>
      <c r="D1264" s="1"/>
      <c r="E1264" s="1"/>
      <c r="F1264" s="1"/>
      <c r="G1264" s="1"/>
      <c r="H1264" s="1"/>
      <c r="I1264" s="1"/>
    </row>
    <row r="1265" spans="1:9">
      <c r="A1265" s="1"/>
      <c r="C1265" s="1"/>
      <c r="D1265" s="1"/>
      <c r="E1265" s="1"/>
      <c r="F1265" s="1"/>
      <c r="G1265" s="1"/>
      <c r="H1265" s="1"/>
      <c r="I1265" s="1"/>
    </row>
    <row r="1266" spans="1:9">
      <c r="A1266" s="1"/>
      <c r="C1266" s="1"/>
      <c r="D1266" s="1"/>
      <c r="E1266" s="1"/>
      <c r="F1266" s="1"/>
      <c r="G1266" s="1"/>
      <c r="H1266" s="1"/>
      <c r="I1266" s="1"/>
    </row>
    <row r="1267" spans="1:9">
      <c r="A1267" s="1"/>
      <c r="C1267" s="1"/>
      <c r="D1267" s="1"/>
      <c r="E1267" s="1"/>
      <c r="F1267" s="1"/>
      <c r="G1267" s="1"/>
      <c r="H1267" s="1"/>
      <c r="I1267" s="1"/>
    </row>
    <row r="1268" spans="1:9">
      <c r="A1268" s="1"/>
      <c r="C1268" s="1"/>
      <c r="D1268" s="1"/>
      <c r="E1268" s="1"/>
      <c r="F1268" s="1"/>
      <c r="G1268" s="1"/>
      <c r="H1268" s="1"/>
      <c r="I1268" s="1"/>
    </row>
    <row r="1269" spans="1:9">
      <c r="A1269" s="1"/>
      <c r="C1269" s="1"/>
      <c r="D1269" s="1"/>
      <c r="E1269" s="1"/>
      <c r="F1269" s="1"/>
      <c r="G1269" s="1"/>
      <c r="H1269" s="1"/>
      <c r="I1269" s="1"/>
    </row>
    <row r="1270" spans="1:9">
      <c r="A1270" s="1"/>
      <c r="C1270" s="1"/>
      <c r="D1270" s="1"/>
      <c r="E1270" s="1"/>
      <c r="F1270" s="1"/>
      <c r="G1270" s="1"/>
      <c r="H1270" s="1"/>
      <c r="I1270" s="1"/>
    </row>
    <row r="1271" spans="1:9">
      <c r="A1271" s="1"/>
      <c r="C1271" s="1"/>
      <c r="D1271" s="1"/>
      <c r="E1271" s="1"/>
      <c r="F1271" s="1"/>
      <c r="G1271" s="1"/>
      <c r="H1271" s="1"/>
      <c r="I1271" s="1"/>
    </row>
    <row r="1272" spans="1:9">
      <c r="A1272" s="1"/>
      <c r="C1272" s="1"/>
      <c r="D1272" s="1"/>
      <c r="E1272" s="1"/>
      <c r="F1272" s="1"/>
      <c r="G1272" s="1"/>
      <c r="H1272" s="1"/>
      <c r="I1272" s="1"/>
    </row>
    <row r="1273" spans="1:9">
      <c r="A1273" s="1"/>
      <c r="C1273" s="1"/>
      <c r="D1273" s="1"/>
      <c r="E1273" s="1"/>
      <c r="F1273" s="1"/>
      <c r="G1273" s="1"/>
      <c r="H1273" s="1"/>
      <c r="I1273" s="1"/>
    </row>
    <row r="1274" spans="1:9">
      <c r="A1274" s="1"/>
      <c r="C1274" s="1"/>
      <c r="D1274" s="1"/>
      <c r="E1274" s="1"/>
      <c r="F1274" s="1"/>
      <c r="G1274" s="1"/>
      <c r="H1274" s="1"/>
      <c r="I1274" s="1"/>
    </row>
    <row r="1275" spans="1:9">
      <c r="A1275" s="1"/>
      <c r="C1275" s="1"/>
      <c r="D1275" s="1"/>
      <c r="E1275" s="1"/>
      <c r="F1275" s="1"/>
      <c r="G1275" s="1"/>
      <c r="H1275" s="1"/>
      <c r="I1275" s="1"/>
    </row>
    <row r="1276" spans="1:9">
      <c r="A1276" s="1"/>
      <c r="C1276" s="1"/>
      <c r="D1276" s="1"/>
      <c r="E1276" s="1"/>
      <c r="F1276" s="1"/>
      <c r="G1276" s="1"/>
      <c r="H1276" s="1"/>
      <c r="I1276" s="1"/>
    </row>
    <row r="1277" spans="1:9">
      <c r="A1277" s="1"/>
      <c r="C1277" s="1"/>
      <c r="D1277" s="1"/>
      <c r="E1277" s="1"/>
      <c r="F1277" s="1"/>
      <c r="G1277" s="1"/>
      <c r="H1277" s="1"/>
      <c r="I1277" s="1"/>
    </row>
    <row r="1278" spans="1:9">
      <c r="A1278" s="1"/>
      <c r="C1278" s="1"/>
      <c r="D1278" s="1"/>
      <c r="E1278" s="1"/>
      <c r="F1278" s="1"/>
      <c r="G1278" s="1"/>
      <c r="H1278" s="1"/>
      <c r="I1278" s="1"/>
    </row>
    <row r="1279" spans="1:9">
      <c r="A1279" s="1"/>
      <c r="C1279" s="1"/>
      <c r="D1279" s="1"/>
      <c r="E1279" s="1"/>
      <c r="F1279" s="1"/>
      <c r="G1279" s="1"/>
      <c r="H1279" s="1"/>
      <c r="I1279" s="1"/>
    </row>
    <row r="1280" spans="1:9">
      <c r="A1280" s="1"/>
      <c r="C1280" s="1"/>
      <c r="D1280" s="1"/>
      <c r="E1280" s="1"/>
      <c r="F1280" s="1"/>
      <c r="G1280" s="1"/>
      <c r="H1280" s="1"/>
      <c r="I1280" s="1"/>
    </row>
    <row r="1281" spans="1:9">
      <c r="A1281" s="1"/>
      <c r="C1281" s="1"/>
      <c r="D1281" s="1"/>
      <c r="E1281" s="1"/>
      <c r="F1281" s="1"/>
      <c r="G1281" s="1"/>
      <c r="H1281" s="1"/>
      <c r="I1281" s="1"/>
    </row>
    <row r="1282" spans="1:9">
      <c r="A1282" s="1"/>
      <c r="C1282" s="1"/>
      <c r="D1282" s="1"/>
      <c r="E1282" s="1"/>
      <c r="F1282" s="1"/>
      <c r="G1282" s="1"/>
      <c r="H1282" s="1"/>
      <c r="I1282" s="1"/>
    </row>
    <row r="1283" spans="1:9">
      <c r="A1283" s="1"/>
      <c r="C1283" s="1"/>
      <c r="D1283" s="1"/>
      <c r="E1283" s="1"/>
      <c r="F1283" s="1"/>
      <c r="G1283" s="1"/>
      <c r="H1283" s="1"/>
      <c r="I1283" s="1"/>
    </row>
    <row r="1284" spans="1:9">
      <c r="A1284" s="1"/>
      <c r="C1284" s="1"/>
      <c r="D1284" s="1"/>
      <c r="E1284" s="1"/>
      <c r="F1284" s="1"/>
      <c r="G1284" s="1"/>
      <c r="H1284" s="1"/>
      <c r="I1284" s="1"/>
    </row>
    <row r="1285" spans="1:9">
      <c r="A1285" s="1"/>
      <c r="C1285" s="1"/>
      <c r="D1285" s="1"/>
      <c r="E1285" s="1"/>
      <c r="F1285" s="1"/>
      <c r="G1285" s="1"/>
      <c r="H1285" s="1"/>
      <c r="I1285" s="1"/>
    </row>
    <row r="1286" spans="1:9">
      <c r="A1286" s="1"/>
      <c r="C1286" s="1"/>
      <c r="D1286" s="1"/>
      <c r="E1286" s="1"/>
      <c r="F1286" s="1"/>
      <c r="G1286" s="1"/>
      <c r="H1286" s="1"/>
      <c r="I1286" s="1"/>
    </row>
    <row r="1287" spans="1:9">
      <c r="A1287" s="1"/>
      <c r="C1287" s="1"/>
      <c r="D1287" s="1"/>
      <c r="E1287" s="1"/>
      <c r="F1287" s="1"/>
      <c r="G1287" s="1"/>
      <c r="H1287" s="1"/>
      <c r="I1287" s="1"/>
    </row>
    <row r="1288" spans="1:9">
      <c r="A1288" s="1"/>
      <c r="C1288" s="1"/>
      <c r="D1288" s="1"/>
      <c r="E1288" s="1"/>
      <c r="F1288" s="1"/>
      <c r="G1288" s="1"/>
      <c r="H1288" s="1"/>
      <c r="I1288" s="1"/>
    </row>
    <row r="1289" spans="1:9">
      <c r="A1289" s="1"/>
      <c r="C1289" s="1"/>
      <c r="D1289" s="1"/>
      <c r="E1289" s="1"/>
      <c r="F1289" s="1"/>
      <c r="G1289" s="1"/>
      <c r="H1289" s="1"/>
      <c r="I1289" s="1"/>
    </row>
    <row r="1290" spans="1:9">
      <c r="A1290" s="1"/>
      <c r="C1290" s="1"/>
      <c r="D1290" s="1"/>
      <c r="E1290" s="1"/>
      <c r="F1290" s="1"/>
      <c r="G1290" s="1"/>
      <c r="H1290" s="1"/>
      <c r="I1290" s="1"/>
    </row>
    <row r="1291" spans="1:9">
      <c r="A1291" s="1"/>
      <c r="C1291" s="1"/>
      <c r="D1291" s="1"/>
      <c r="E1291" s="1"/>
      <c r="F1291" s="1"/>
      <c r="G1291" s="1"/>
      <c r="H1291" s="1"/>
      <c r="I1291" s="1"/>
    </row>
    <row r="1292" spans="1:9">
      <c r="A1292" s="1"/>
      <c r="C1292" s="1"/>
      <c r="D1292" s="1"/>
      <c r="E1292" s="1"/>
      <c r="F1292" s="1"/>
      <c r="G1292" s="1"/>
      <c r="H1292" s="1"/>
      <c r="I1292" s="1"/>
    </row>
    <row r="1293" spans="1:9">
      <c r="A1293" s="1"/>
      <c r="C1293" s="1"/>
      <c r="D1293" s="1"/>
      <c r="E1293" s="1"/>
      <c r="F1293" s="1"/>
      <c r="G1293" s="1"/>
      <c r="H1293" s="1"/>
      <c r="I1293" s="1"/>
    </row>
    <row r="1294" spans="1:9">
      <c r="A1294" s="1"/>
      <c r="C1294" s="1"/>
      <c r="D1294" s="1"/>
      <c r="E1294" s="1"/>
      <c r="F1294" s="1"/>
      <c r="G1294" s="1"/>
      <c r="H1294" s="1"/>
      <c r="I1294" s="1"/>
    </row>
    <row r="1295" spans="1:9">
      <c r="A1295" s="1"/>
      <c r="C1295" s="1"/>
      <c r="D1295" s="1"/>
      <c r="E1295" s="1"/>
      <c r="F1295" s="1"/>
      <c r="G1295" s="1"/>
      <c r="H1295" s="1"/>
      <c r="I1295" s="1"/>
    </row>
    <row r="1296" spans="1:9">
      <c r="A1296" s="1"/>
      <c r="C1296" s="1"/>
      <c r="D1296" s="1"/>
      <c r="E1296" s="1"/>
      <c r="F1296" s="1"/>
      <c r="G1296" s="1"/>
      <c r="H1296" s="1"/>
      <c r="I1296" s="1"/>
    </row>
    <row r="1297" spans="1:9">
      <c r="A1297" s="1"/>
      <c r="C1297" s="1"/>
      <c r="D1297" s="1"/>
      <c r="E1297" s="1"/>
      <c r="F1297" s="1"/>
      <c r="G1297" s="1"/>
      <c r="H1297" s="1"/>
      <c r="I1297" s="1"/>
    </row>
    <row r="1298" spans="1:9">
      <c r="A1298" s="1"/>
      <c r="C1298" s="1"/>
      <c r="D1298" s="1"/>
      <c r="E1298" s="1"/>
      <c r="F1298" s="1"/>
      <c r="G1298" s="1"/>
      <c r="H1298" s="1"/>
      <c r="I1298" s="1"/>
    </row>
    <row r="1299" spans="1:9">
      <c r="A1299" s="1"/>
      <c r="C1299" s="1"/>
      <c r="D1299" s="1"/>
      <c r="E1299" s="1"/>
      <c r="F1299" s="1"/>
      <c r="G1299" s="1"/>
      <c r="H1299" s="1"/>
      <c r="I1299" s="1"/>
    </row>
    <row r="1300" spans="1:9">
      <c r="A1300" s="1"/>
      <c r="C1300" s="1"/>
      <c r="D1300" s="1"/>
      <c r="E1300" s="1"/>
      <c r="F1300" s="1"/>
      <c r="G1300" s="1"/>
      <c r="H1300" s="1"/>
      <c r="I1300" s="1"/>
    </row>
    <row r="1301" spans="1:9">
      <c r="A1301" s="1"/>
      <c r="C1301" s="1"/>
      <c r="D1301" s="1"/>
      <c r="E1301" s="1"/>
      <c r="F1301" s="1"/>
      <c r="G1301" s="1"/>
      <c r="H1301" s="1"/>
      <c r="I1301" s="1"/>
    </row>
    <row r="1302" spans="1:9">
      <c r="A1302" s="1"/>
      <c r="C1302" s="1"/>
      <c r="D1302" s="1"/>
      <c r="E1302" s="1"/>
      <c r="F1302" s="1"/>
      <c r="G1302" s="1"/>
      <c r="H1302" s="1"/>
      <c r="I1302" s="1"/>
    </row>
    <row r="1303" spans="1:9">
      <c r="A1303" s="1"/>
      <c r="C1303" s="1"/>
      <c r="D1303" s="1"/>
      <c r="E1303" s="1"/>
      <c r="F1303" s="1"/>
      <c r="G1303" s="1"/>
      <c r="H1303" s="1"/>
      <c r="I1303" s="1"/>
    </row>
    <row r="1304" spans="1:9">
      <c r="A1304" s="1"/>
      <c r="C1304" s="1"/>
      <c r="D1304" s="1"/>
      <c r="E1304" s="1"/>
      <c r="F1304" s="1"/>
      <c r="G1304" s="1"/>
      <c r="H1304" s="1"/>
      <c r="I1304" s="1"/>
    </row>
    <row r="1305" spans="1:9">
      <c r="A1305" s="1"/>
      <c r="C1305" s="1"/>
      <c r="D1305" s="1"/>
      <c r="E1305" s="1"/>
      <c r="F1305" s="1"/>
      <c r="G1305" s="1"/>
      <c r="H1305" s="1"/>
      <c r="I1305" s="1"/>
    </row>
    <row r="1306" spans="1:9">
      <c r="A1306" s="1"/>
      <c r="C1306" s="1"/>
      <c r="D1306" s="1"/>
      <c r="E1306" s="1"/>
      <c r="F1306" s="1"/>
      <c r="G1306" s="1"/>
      <c r="H1306" s="1"/>
      <c r="I1306" s="1"/>
    </row>
    <row r="1307" spans="1:9">
      <c r="A1307" s="1"/>
      <c r="C1307" s="1"/>
      <c r="D1307" s="1"/>
      <c r="E1307" s="1"/>
      <c r="F1307" s="1"/>
      <c r="G1307" s="1"/>
      <c r="H1307" s="1"/>
      <c r="I1307" s="1"/>
    </row>
    <row r="1308" spans="1:9">
      <c r="A1308" s="1"/>
      <c r="C1308" s="1"/>
      <c r="D1308" s="1"/>
      <c r="E1308" s="1"/>
      <c r="F1308" s="1"/>
      <c r="G1308" s="1"/>
      <c r="H1308" s="1"/>
      <c r="I1308" s="1"/>
    </row>
    <row r="1309" spans="1:9">
      <c r="A1309" s="1"/>
      <c r="C1309" s="1"/>
      <c r="D1309" s="1"/>
      <c r="E1309" s="1"/>
      <c r="F1309" s="1"/>
      <c r="G1309" s="1"/>
      <c r="H1309" s="1"/>
      <c r="I1309" s="1"/>
    </row>
    <row r="1310" spans="1:9">
      <c r="A1310" s="1"/>
      <c r="C1310" s="1"/>
      <c r="D1310" s="1"/>
      <c r="E1310" s="1"/>
      <c r="F1310" s="1"/>
      <c r="G1310" s="1"/>
      <c r="H1310" s="1"/>
      <c r="I1310" s="1"/>
    </row>
    <row r="1311" spans="1:9">
      <c r="A1311" s="1"/>
      <c r="C1311" s="1"/>
      <c r="D1311" s="1"/>
      <c r="E1311" s="1"/>
      <c r="F1311" s="1"/>
      <c r="G1311" s="1"/>
      <c r="H1311" s="1"/>
      <c r="I1311" s="1"/>
    </row>
    <row r="1312" spans="1:9">
      <c r="A1312" s="1"/>
      <c r="C1312" s="1"/>
      <c r="D1312" s="1"/>
      <c r="E1312" s="1"/>
      <c r="F1312" s="1"/>
      <c r="G1312" s="1"/>
      <c r="H1312" s="1"/>
      <c r="I1312" s="1"/>
    </row>
    <row r="1313" spans="1:9">
      <c r="A1313" s="1"/>
      <c r="C1313" s="1"/>
      <c r="D1313" s="1"/>
      <c r="E1313" s="1"/>
      <c r="F1313" s="1"/>
      <c r="G1313" s="1"/>
      <c r="H1313" s="1"/>
      <c r="I1313" s="1"/>
    </row>
    <row r="1314" spans="1:9">
      <c r="A1314" s="1"/>
      <c r="C1314" s="1"/>
      <c r="D1314" s="1"/>
      <c r="E1314" s="1"/>
      <c r="F1314" s="1"/>
      <c r="G1314" s="1"/>
      <c r="H1314" s="1"/>
      <c r="I1314" s="1"/>
    </row>
    <row r="1315" spans="1:9">
      <c r="A1315" s="1"/>
      <c r="C1315" s="1"/>
      <c r="D1315" s="1"/>
      <c r="E1315" s="1"/>
      <c r="F1315" s="1"/>
      <c r="G1315" s="1"/>
      <c r="H1315" s="1"/>
      <c r="I1315" s="1"/>
    </row>
    <row r="1316" spans="1:9">
      <c r="A1316" s="1"/>
      <c r="C1316" s="1"/>
      <c r="D1316" s="1"/>
      <c r="E1316" s="1"/>
      <c r="F1316" s="1"/>
      <c r="G1316" s="1"/>
      <c r="H1316" s="1"/>
      <c r="I1316" s="1"/>
    </row>
    <row r="1317" spans="1:9">
      <c r="A1317" s="1"/>
      <c r="C1317" s="1"/>
      <c r="D1317" s="1"/>
      <c r="E1317" s="1"/>
      <c r="F1317" s="1"/>
      <c r="G1317" s="1"/>
      <c r="H1317" s="1"/>
      <c r="I1317" s="1"/>
    </row>
    <row r="1318" spans="1:9">
      <c r="A1318" s="1"/>
      <c r="C1318" s="1"/>
      <c r="D1318" s="1"/>
      <c r="E1318" s="1"/>
      <c r="F1318" s="1"/>
      <c r="G1318" s="1"/>
      <c r="H1318" s="1"/>
      <c r="I1318" s="1"/>
    </row>
    <row r="1319" spans="1:9">
      <c r="A1319" s="1"/>
      <c r="C1319" s="1"/>
      <c r="D1319" s="1"/>
      <c r="E1319" s="1"/>
      <c r="F1319" s="1"/>
      <c r="G1319" s="1"/>
      <c r="H1319" s="1"/>
      <c r="I1319" s="1"/>
    </row>
    <row r="1320" spans="1:9">
      <c r="A1320" s="1"/>
      <c r="C1320" s="1"/>
      <c r="D1320" s="1"/>
      <c r="E1320" s="1"/>
      <c r="F1320" s="1"/>
      <c r="G1320" s="1"/>
      <c r="H1320" s="1"/>
      <c r="I1320" s="1"/>
    </row>
    <row r="1321" spans="1:9">
      <c r="A1321" s="1"/>
      <c r="C1321" s="1"/>
      <c r="D1321" s="1"/>
      <c r="E1321" s="1"/>
      <c r="F1321" s="1"/>
      <c r="G1321" s="1"/>
      <c r="H1321" s="1"/>
      <c r="I1321" s="1"/>
    </row>
    <row r="1322" spans="1:9">
      <c r="A1322" s="1"/>
      <c r="C1322" s="1"/>
      <c r="D1322" s="1"/>
      <c r="E1322" s="1"/>
      <c r="F1322" s="1"/>
      <c r="G1322" s="1"/>
      <c r="H1322" s="1"/>
      <c r="I1322" s="1"/>
    </row>
    <row r="1323" spans="1:9">
      <c r="A1323" s="1"/>
      <c r="C1323" s="1"/>
      <c r="D1323" s="1"/>
      <c r="E1323" s="1"/>
      <c r="F1323" s="1"/>
      <c r="G1323" s="1"/>
      <c r="H1323" s="1"/>
      <c r="I1323" s="1"/>
    </row>
    <row r="1324" spans="1:9">
      <c r="A1324" s="1"/>
      <c r="C1324" s="1"/>
      <c r="D1324" s="1"/>
      <c r="E1324" s="1"/>
      <c r="F1324" s="1"/>
      <c r="G1324" s="1"/>
      <c r="H1324" s="1"/>
      <c r="I1324" s="1"/>
    </row>
    <row r="1325" spans="1:9">
      <c r="A1325" s="1"/>
      <c r="C1325" s="1"/>
      <c r="D1325" s="1"/>
      <c r="E1325" s="1"/>
      <c r="F1325" s="1"/>
      <c r="G1325" s="1"/>
      <c r="H1325" s="1"/>
      <c r="I1325" s="1"/>
    </row>
    <row r="1326" spans="1:9">
      <c r="A1326" s="1"/>
      <c r="C1326" s="1"/>
      <c r="D1326" s="1"/>
      <c r="E1326" s="1"/>
      <c r="F1326" s="1"/>
      <c r="G1326" s="1"/>
      <c r="H1326" s="1"/>
      <c r="I1326" s="1"/>
    </row>
    <row r="1327" spans="1:9">
      <c r="A1327" s="1"/>
      <c r="C1327" s="1"/>
      <c r="D1327" s="1"/>
      <c r="E1327" s="1"/>
      <c r="F1327" s="1"/>
      <c r="G1327" s="1"/>
      <c r="H1327" s="1"/>
      <c r="I1327" s="1"/>
    </row>
    <row r="1328" spans="1:9">
      <c r="A1328" s="1"/>
      <c r="C1328" s="1"/>
      <c r="D1328" s="1"/>
      <c r="E1328" s="1"/>
      <c r="F1328" s="1"/>
      <c r="G1328" s="1"/>
      <c r="H1328" s="1"/>
      <c r="I1328" s="1"/>
    </row>
    <row r="1329" spans="1:9">
      <c r="A1329" s="1"/>
      <c r="C1329" s="1"/>
      <c r="D1329" s="1"/>
      <c r="E1329" s="1"/>
      <c r="F1329" s="1"/>
      <c r="G1329" s="1"/>
      <c r="H1329" s="1"/>
      <c r="I1329" s="1"/>
    </row>
    <row r="1330" spans="1:9">
      <c r="A1330" s="1"/>
      <c r="C1330" s="1"/>
      <c r="D1330" s="1"/>
      <c r="E1330" s="1"/>
      <c r="F1330" s="1"/>
      <c r="G1330" s="1"/>
      <c r="H1330" s="1"/>
      <c r="I1330" s="1"/>
    </row>
    <row r="1331" spans="1:9">
      <c r="A1331" s="1"/>
      <c r="C1331" s="1"/>
      <c r="D1331" s="1"/>
      <c r="E1331" s="1"/>
      <c r="F1331" s="1"/>
      <c r="G1331" s="1"/>
      <c r="H1331" s="1"/>
      <c r="I1331" s="1"/>
    </row>
    <row r="1332" spans="1:9">
      <c r="A1332" s="1"/>
      <c r="C1332" s="1"/>
      <c r="D1332" s="1"/>
      <c r="E1332" s="1"/>
      <c r="F1332" s="1"/>
      <c r="G1332" s="1"/>
      <c r="H1332" s="1"/>
      <c r="I1332" s="1"/>
    </row>
    <row r="1333" spans="1:9">
      <c r="A1333" s="1"/>
      <c r="C1333" s="1"/>
      <c r="D1333" s="1"/>
      <c r="E1333" s="1"/>
      <c r="F1333" s="1"/>
      <c r="G1333" s="1"/>
      <c r="H1333" s="1"/>
      <c r="I1333" s="1"/>
    </row>
    <row r="1334" spans="1:9">
      <c r="A1334" s="1"/>
      <c r="C1334" s="1"/>
      <c r="D1334" s="1"/>
      <c r="E1334" s="1"/>
      <c r="F1334" s="1"/>
      <c r="G1334" s="1"/>
      <c r="H1334" s="1"/>
      <c r="I1334" s="1"/>
    </row>
    <row r="1335" spans="1:9">
      <c r="A1335" s="1"/>
      <c r="C1335" s="1"/>
      <c r="D1335" s="1"/>
      <c r="E1335" s="1"/>
      <c r="F1335" s="1"/>
      <c r="G1335" s="1"/>
      <c r="H1335" s="1"/>
      <c r="I1335" s="1"/>
    </row>
    <row r="1336" spans="1:9">
      <c r="A1336" s="1"/>
      <c r="C1336" s="1"/>
      <c r="D1336" s="1"/>
      <c r="E1336" s="1"/>
      <c r="F1336" s="1"/>
      <c r="G1336" s="1"/>
      <c r="H1336" s="1"/>
      <c r="I1336" s="1"/>
    </row>
    <row r="1337" spans="1:9">
      <c r="A1337" s="1"/>
      <c r="C1337" s="1"/>
      <c r="D1337" s="1"/>
      <c r="E1337" s="1"/>
      <c r="F1337" s="1"/>
      <c r="G1337" s="1"/>
      <c r="H1337" s="1"/>
      <c r="I1337" s="1"/>
    </row>
    <row r="1338" spans="1:9">
      <c r="A1338" s="1"/>
      <c r="C1338" s="1"/>
      <c r="D1338" s="1"/>
      <c r="E1338" s="1"/>
      <c r="F1338" s="1"/>
      <c r="G1338" s="1"/>
      <c r="H1338" s="1"/>
      <c r="I1338" s="1"/>
    </row>
    <row r="1339" spans="1:9">
      <c r="A1339" s="1"/>
      <c r="C1339" s="1"/>
      <c r="D1339" s="1"/>
      <c r="E1339" s="1"/>
      <c r="F1339" s="1"/>
      <c r="G1339" s="1"/>
      <c r="H1339" s="1"/>
      <c r="I1339" s="1"/>
    </row>
    <row r="1340" spans="1:9">
      <c r="A1340" s="1"/>
      <c r="C1340" s="1"/>
      <c r="D1340" s="1"/>
      <c r="E1340" s="1"/>
      <c r="F1340" s="1"/>
      <c r="G1340" s="1"/>
      <c r="H1340" s="1"/>
      <c r="I1340" s="1"/>
    </row>
    <row r="1341" spans="1:9">
      <c r="A1341" s="1"/>
      <c r="C1341" s="1"/>
      <c r="D1341" s="1"/>
      <c r="E1341" s="1"/>
      <c r="F1341" s="1"/>
      <c r="G1341" s="1"/>
      <c r="H1341" s="1"/>
      <c r="I1341" s="1"/>
    </row>
    <row r="1342" spans="1:9">
      <c r="A1342" s="1"/>
      <c r="C1342" s="1"/>
      <c r="D1342" s="1"/>
      <c r="E1342" s="1"/>
      <c r="F1342" s="1"/>
      <c r="G1342" s="1"/>
      <c r="H1342" s="1"/>
      <c r="I1342" s="1"/>
    </row>
    <row r="1343" spans="1:9">
      <c r="A1343" s="1"/>
      <c r="C1343" s="1"/>
      <c r="D1343" s="1"/>
      <c r="E1343" s="1"/>
      <c r="F1343" s="1"/>
      <c r="G1343" s="1"/>
      <c r="H1343" s="1"/>
      <c r="I1343" s="1"/>
    </row>
    <row r="1344" spans="1:9">
      <c r="A1344" s="1"/>
      <c r="C1344" s="1"/>
      <c r="D1344" s="1"/>
      <c r="E1344" s="1"/>
      <c r="F1344" s="1"/>
      <c r="G1344" s="1"/>
      <c r="H1344" s="1"/>
      <c r="I1344" s="1"/>
    </row>
    <row r="1345" spans="1:9">
      <c r="A1345" s="1"/>
      <c r="C1345" s="1"/>
      <c r="D1345" s="1"/>
      <c r="E1345" s="1"/>
      <c r="F1345" s="1"/>
      <c r="G1345" s="1"/>
      <c r="H1345" s="1"/>
      <c r="I1345" s="1"/>
    </row>
    <row r="1346" spans="1:9">
      <c r="A1346" s="1"/>
      <c r="C1346" s="1"/>
      <c r="D1346" s="1"/>
      <c r="E1346" s="1"/>
      <c r="F1346" s="1"/>
      <c r="G1346" s="1"/>
      <c r="H1346" s="1"/>
      <c r="I1346" s="1"/>
    </row>
    <row r="1347" spans="1:9">
      <c r="A1347" s="1"/>
      <c r="C1347" s="1"/>
      <c r="D1347" s="1"/>
      <c r="E1347" s="1"/>
      <c r="F1347" s="1"/>
      <c r="G1347" s="1"/>
      <c r="H1347" s="1"/>
      <c r="I1347" s="1"/>
    </row>
    <row r="1348" spans="1:9">
      <c r="A1348" s="1"/>
      <c r="C1348" s="1"/>
      <c r="D1348" s="1"/>
      <c r="E1348" s="1"/>
      <c r="F1348" s="1"/>
      <c r="G1348" s="1"/>
      <c r="H1348" s="1"/>
      <c r="I1348" s="1"/>
    </row>
    <row r="1349" spans="1:9">
      <c r="A1349" s="1"/>
      <c r="C1349" s="1"/>
      <c r="D1349" s="1"/>
      <c r="E1349" s="1"/>
      <c r="F1349" s="1"/>
      <c r="G1349" s="1"/>
      <c r="H1349" s="1"/>
      <c r="I1349" s="1"/>
    </row>
    <row r="1350" spans="1:9">
      <c r="A1350" s="1"/>
      <c r="C1350" s="1"/>
      <c r="D1350" s="1"/>
      <c r="E1350" s="1"/>
      <c r="F1350" s="1"/>
      <c r="G1350" s="1"/>
      <c r="H1350" s="1"/>
      <c r="I1350" s="1"/>
    </row>
    <row r="1351" spans="1:9">
      <c r="A1351" s="1"/>
      <c r="C1351" s="1"/>
      <c r="D1351" s="1"/>
      <c r="E1351" s="1"/>
      <c r="F1351" s="1"/>
      <c r="G1351" s="1"/>
      <c r="H1351" s="1"/>
      <c r="I1351" s="1"/>
    </row>
    <row r="1352" spans="1:9">
      <c r="A1352" s="1"/>
      <c r="C1352" s="1"/>
      <c r="D1352" s="1"/>
      <c r="E1352" s="1"/>
      <c r="F1352" s="1"/>
      <c r="G1352" s="1"/>
      <c r="H1352" s="1"/>
      <c r="I1352" s="1"/>
    </row>
    <row r="1353" spans="1:9">
      <c r="A1353" s="1"/>
      <c r="C1353" s="1"/>
      <c r="D1353" s="1"/>
      <c r="E1353" s="1"/>
      <c r="F1353" s="1"/>
      <c r="G1353" s="1"/>
      <c r="H1353" s="1"/>
      <c r="I1353" s="1"/>
    </row>
    <row r="1354" spans="1:9">
      <c r="A1354" s="1"/>
      <c r="C1354" s="1"/>
      <c r="D1354" s="1"/>
      <c r="E1354" s="1"/>
      <c r="F1354" s="1"/>
      <c r="G1354" s="1"/>
      <c r="H1354" s="1"/>
      <c r="I1354" s="1"/>
    </row>
    <row r="1355" spans="1:9">
      <c r="A1355" s="1"/>
      <c r="C1355" s="1"/>
      <c r="D1355" s="1"/>
      <c r="E1355" s="1"/>
      <c r="F1355" s="1"/>
      <c r="G1355" s="1"/>
      <c r="H1355" s="1"/>
      <c r="I1355" s="1"/>
    </row>
    <row r="1356" spans="1:9">
      <c r="A1356" s="1"/>
      <c r="C1356" s="1"/>
      <c r="D1356" s="1"/>
      <c r="E1356" s="1"/>
      <c r="F1356" s="1"/>
      <c r="G1356" s="1"/>
      <c r="H1356" s="1"/>
      <c r="I1356" s="1"/>
    </row>
    <row r="1357" spans="1:9">
      <c r="A1357" s="1"/>
      <c r="C1357" s="1"/>
      <c r="D1357" s="1"/>
      <c r="E1357" s="1"/>
      <c r="F1357" s="1"/>
      <c r="G1357" s="1"/>
      <c r="H1357" s="1"/>
      <c r="I1357" s="1"/>
    </row>
    <row r="1358" spans="1:9">
      <c r="A1358" s="1"/>
      <c r="C1358" s="1"/>
      <c r="D1358" s="1"/>
      <c r="E1358" s="1"/>
      <c r="F1358" s="1"/>
      <c r="G1358" s="1"/>
      <c r="H1358" s="1"/>
      <c r="I1358" s="1"/>
    </row>
    <row r="1359" spans="1:9">
      <c r="A1359" s="1"/>
      <c r="C1359" s="1"/>
      <c r="D1359" s="1"/>
      <c r="E1359" s="1"/>
      <c r="F1359" s="1"/>
      <c r="G1359" s="1"/>
      <c r="H1359" s="1"/>
      <c r="I1359" s="1"/>
    </row>
    <row r="1360" spans="1:9">
      <c r="A1360" s="1"/>
      <c r="C1360" s="1"/>
      <c r="D1360" s="1"/>
      <c r="E1360" s="1"/>
      <c r="F1360" s="1"/>
      <c r="G1360" s="1"/>
      <c r="H1360" s="1"/>
      <c r="I1360" s="1"/>
    </row>
    <row r="1361" spans="1:9">
      <c r="A1361" s="1"/>
      <c r="C1361" s="1"/>
      <c r="D1361" s="1"/>
      <c r="E1361" s="1"/>
      <c r="F1361" s="1"/>
      <c r="G1361" s="1"/>
      <c r="H1361" s="1"/>
      <c r="I1361" s="1"/>
    </row>
    <row r="1362" spans="1:9">
      <c r="A1362" s="1"/>
      <c r="C1362" s="1"/>
      <c r="D1362" s="1"/>
      <c r="E1362" s="1"/>
      <c r="F1362" s="1"/>
      <c r="G1362" s="1"/>
      <c r="H1362" s="1"/>
      <c r="I1362" s="1"/>
    </row>
    <row r="1363" spans="1:9">
      <c r="A1363" s="1"/>
      <c r="C1363" s="1"/>
      <c r="D1363" s="1"/>
      <c r="E1363" s="1"/>
      <c r="F1363" s="1"/>
      <c r="G1363" s="1"/>
      <c r="H1363" s="1"/>
      <c r="I1363" s="1"/>
    </row>
    <row r="1364" spans="1:9">
      <c r="A1364" s="1"/>
      <c r="C1364" s="1"/>
      <c r="D1364" s="1"/>
      <c r="E1364" s="1"/>
      <c r="F1364" s="1"/>
      <c r="G1364" s="1"/>
      <c r="H1364" s="1"/>
      <c r="I1364" s="1"/>
    </row>
    <row r="1365" spans="1:9">
      <c r="A1365" s="1"/>
      <c r="C1365" s="1"/>
      <c r="D1365" s="1"/>
      <c r="E1365" s="1"/>
      <c r="F1365" s="1"/>
      <c r="G1365" s="1"/>
      <c r="H1365" s="1"/>
      <c r="I1365" s="1"/>
    </row>
    <row r="1366" spans="1:9">
      <c r="A1366" s="1"/>
      <c r="C1366" s="1"/>
      <c r="D1366" s="1"/>
      <c r="E1366" s="1"/>
      <c r="F1366" s="1"/>
      <c r="G1366" s="1"/>
      <c r="H1366" s="1"/>
      <c r="I1366" s="1"/>
    </row>
    <row r="1367" spans="1:9">
      <c r="A1367" s="1"/>
      <c r="C1367" s="1"/>
      <c r="D1367" s="1"/>
      <c r="E1367" s="1"/>
      <c r="F1367" s="1"/>
      <c r="G1367" s="1"/>
      <c r="H1367" s="1"/>
      <c r="I1367" s="1"/>
    </row>
    <row r="1368" spans="1:9">
      <c r="A1368" s="1"/>
      <c r="C1368" s="1"/>
      <c r="D1368" s="1"/>
      <c r="E1368" s="1"/>
      <c r="F1368" s="1"/>
      <c r="G1368" s="1"/>
      <c r="H1368" s="1"/>
      <c r="I1368" s="1"/>
    </row>
    <row r="1369" spans="1:9">
      <c r="A1369" s="1"/>
      <c r="C1369" s="1"/>
      <c r="D1369" s="1"/>
      <c r="E1369" s="1"/>
      <c r="F1369" s="1"/>
      <c r="G1369" s="1"/>
      <c r="H1369" s="1"/>
      <c r="I1369" s="1"/>
    </row>
    <row r="1370" spans="1:9">
      <c r="A1370" s="1"/>
      <c r="C1370" s="1"/>
      <c r="D1370" s="1"/>
      <c r="E1370" s="1"/>
      <c r="F1370" s="1"/>
      <c r="G1370" s="1"/>
      <c r="H1370" s="1"/>
      <c r="I1370" s="1"/>
    </row>
    <row r="1371" spans="1:9">
      <c r="A1371" s="1"/>
      <c r="C1371" s="1"/>
      <c r="D1371" s="1"/>
      <c r="E1371" s="1"/>
      <c r="F1371" s="1"/>
      <c r="G1371" s="1"/>
      <c r="H1371" s="1"/>
      <c r="I1371" s="1"/>
    </row>
    <row r="1372" spans="1:9">
      <c r="A1372" s="1"/>
      <c r="C1372" s="1"/>
      <c r="D1372" s="1"/>
      <c r="E1372" s="1"/>
      <c r="F1372" s="1"/>
      <c r="G1372" s="1"/>
      <c r="H1372" s="1"/>
      <c r="I1372" s="1"/>
    </row>
    <row r="1373" spans="1:9">
      <c r="A1373" s="1"/>
      <c r="C1373" s="1"/>
      <c r="D1373" s="1"/>
      <c r="E1373" s="1"/>
      <c r="F1373" s="1"/>
      <c r="G1373" s="1"/>
      <c r="H1373" s="1"/>
      <c r="I1373" s="1"/>
    </row>
    <row r="1374" spans="1:9">
      <c r="A1374" s="1"/>
      <c r="C1374" s="1"/>
      <c r="D1374" s="1"/>
      <c r="E1374" s="1"/>
      <c r="F1374" s="1"/>
      <c r="G1374" s="1"/>
      <c r="H1374" s="1"/>
      <c r="I1374" s="1"/>
    </row>
    <row r="1375" spans="1:9">
      <c r="A1375" s="1"/>
      <c r="C1375" s="1"/>
      <c r="D1375" s="1"/>
      <c r="E1375" s="1"/>
      <c r="F1375" s="1"/>
      <c r="G1375" s="1"/>
      <c r="H1375" s="1"/>
      <c r="I1375" s="1"/>
    </row>
    <row r="1376" spans="1:9">
      <c r="A1376" s="1"/>
      <c r="C1376" s="1"/>
      <c r="D1376" s="1"/>
      <c r="E1376" s="1"/>
      <c r="F1376" s="1"/>
      <c r="G1376" s="1"/>
      <c r="H1376" s="1"/>
      <c r="I1376" s="1"/>
    </row>
    <row r="1377" spans="1:9">
      <c r="A1377" s="1"/>
      <c r="C1377" s="1"/>
      <c r="D1377" s="1"/>
      <c r="E1377" s="1"/>
      <c r="F1377" s="1"/>
      <c r="G1377" s="1"/>
      <c r="H1377" s="1"/>
      <c r="I1377" s="1"/>
    </row>
    <row r="1378" spans="1:9">
      <c r="A1378" s="1"/>
      <c r="C1378" s="1"/>
      <c r="D1378" s="1"/>
      <c r="E1378" s="1"/>
      <c r="F1378" s="1"/>
      <c r="G1378" s="1"/>
      <c r="H1378" s="1"/>
      <c r="I1378" s="1"/>
    </row>
    <row r="1379" spans="1:9">
      <c r="A1379" s="1"/>
      <c r="C1379" s="1"/>
      <c r="D1379" s="1"/>
      <c r="E1379" s="1"/>
      <c r="F1379" s="1"/>
      <c r="G1379" s="1"/>
      <c r="H1379" s="1"/>
      <c r="I1379" s="1"/>
    </row>
    <row r="1380" spans="1:9">
      <c r="A1380" s="1"/>
      <c r="C1380" s="1"/>
      <c r="D1380" s="1"/>
      <c r="E1380" s="1"/>
      <c r="F1380" s="1"/>
      <c r="G1380" s="1"/>
      <c r="H1380" s="1"/>
      <c r="I1380" s="1"/>
    </row>
    <row r="1381" spans="1:9">
      <c r="A1381" s="1"/>
      <c r="C1381" s="1"/>
      <c r="D1381" s="1"/>
      <c r="E1381" s="1"/>
      <c r="F1381" s="1"/>
      <c r="G1381" s="1"/>
      <c r="H1381" s="1"/>
      <c r="I1381" s="1"/>
    </row>
    <row r="1382" spans="1:9">
      <c r="A1382" s="1"/>
      <c r="C1382" s="1"/>
      <c r="D1382" s="1"/>
      <c r="E1382" s="1"/>
      <c r="F1382" s="1"/>
      <c r="G1382" s="1"/>
      <c r="H1382" s="1"/>
      <c r="I1382" s="1"/>
    </row>
    <row r="1383" spans="1:9">
      <c r="A1383" s="1"/>
      <c r="C1383" s="1"/>
      <c r="D1383" s="1"/>
      <c r="E1383" s="1"/>
      <c r="F1383" s="1"/>
      <c r="G1383" s="1"/>
      <c r="H1383" s="1"/>
      <c r="I1383" s="1"/>
    </row>
    <row r="1384" spans="1:9">
      <c r="A1384" s="1"/>
      <c r="C1384" s="1"/>
      <c r="D1384" s="1"/>
      <c r="E1384" s="1"/>
      <c r="F1384" s="1"/>
      <c r="G1384" s="1"/>
      <c r="H1384" s="1"/>
      <c r="I1384" s="1"/>
    </row>
    <row r="1385" spans="1:9">
      <c r="A1385" s="1"/>
      <c r="C1385" s="1"/>
      <c r="D1385" s="1"/>
      <c r="E1385" s="1"/>
      <c r="F1385" s="1"/>
      <c r="G1385" s="1"/>
      <c r="H1385" s="1"/>
      <c r="I1385" s="1"/>
    </row>
    <row r="1386" spans="1:9">
      <c r="A1386" s="1"/>
      <c r="C1386" s="1"/>
      <c r="D1386" s="1"/>
      <c r="E1386" s="1"/>
      <c r="F1386" s="1"/>
      <c r="G1386" s="1"/>
      <c r="H1386" s="1"/>
      <c r="I1386" s="1"/>
    </row>
    <row r="1387" spans="1:9">
      <c r="A1387" s="1"/>
      <c r="C1387" s="1"/>
      <c r="D1387" s="1"/>
      <c r="E1387" s="1"/>
      <c r="F1387" s="1"/>
      <c r="G1387" s="1"/>
      <c r="H1387" s="1"/>
      <c r="I1387" s="1"/>
    </row>
    <row r="1388" spans="1:9">
      <c r="A1388" s="1"/>
      <c r="C1388" s="1"/>
      <c r="D1388" s="1"/>
      <c r="E1388" s="1"/>
      <c r="F1388" s="1"/>
      <c r="G1388" s="1"/>
      <c r="H1388" s="1"/>
      <c r="I1388" s="1"/>
    </row>
    <row r="1389" spans="1:9">
      <c r="A1389" s="1"/>
      <c r="C1389" s="1"/>
      <c r="D1389" s="1"/>
      <c r="E1389" s="1"/>
      <c r="F1389" s="1"/>
      <c r="G1389" s="1"/>
      <c r="H1389" s="1"/>
      <c r="I1389" s="1"/>
    </row>
    <row r="1390" spans="1:9">
      <c r="A1390" s="1"/>
      <c r="C1390" s="1"/>
      <c r="D1390" s="1"/>
      <c r="E1390" s="1"/>
      <c r="F1390" s="1"/>
      <c r="G1390" s="1"/>
      <c r="H1390" s="1"/>
      <c r="I1390" s="1"/>
    </row>
    <row r="1391" spans="1:9">
      <c r="A1391" s="1"/>
      <c r="C1391" s="1"/>
      <c r="D1391" s="1"/>
      <c r="E1391" s="1"/>
      <c r="F1391" s="1"/>
      <c r="G1391" s="1"/>
      <c r="H1391" s="1"/>
      <c r="I1391" s="1"/>
    </row>
    <row r="1392" spans="1:9">
      <c r="A1392" s="1"/>
      <c r="C1392" s="1"/>
      <c r="D1392" s="1"/>
      <c r="E1392" s="1"/>
      <c r="F1392" s="1"/>
      <c r="G1392" s="1"/>
      <c r="H1392" s="1"/>
      <c r="I1392" s="1"/>
    </row>
    <row r="1393" spans="1:9">
      <c r="A1393" s="1"/>
      <c r="C1393" s="1"/>
      <c r="D1393" s="1"/>
      <c r="E1393" s="1"/>
      <c r="F1393" s="1"/>
      <c r="G1393" s="1"/>
      <c r="H1393" s="1"/>
      <c r="I1393" s="1"/>
    </row>
    <row r="1394" spans="1:9">
      <c r="A1394" s="1"/>
      <c r="C1394" s="1"/>
      <c r="D1394" s="1"/>
      <c r="E1394" s="1"/>
      <c r="F1394" s="1"/>
      <c r="G1394" s="1"/>
      <c r="H1394" s="1"/>
      <c r="I1394" s="1"/>
    </row>
    <row r="1395" spans="1:9">
      <c r="A1395" s="1"/>
      <c r="C1395" s="1"/>
      <c r="D1395" s="1"/>
      <c r="E1395" s="1"/>
      <c r="F1395" s="1"/>
      <c r="G1395" s="1"/>
      <c r="H1395" s="1"/>
      <c r="I1395" s="1"/>
    </row>
    <row r="1396" spans="1:9">
      <c r="A1396" s="1"/>
      <c r="C1396" s="1"/>
      <c r="D1396" s="1"/>
      <c r="E1396" s="1"/>
      <c r="F1396" s="1"/>
      <c r="G1396" s="1"/>
      <c r="H1396" s="1"/>
      <c r="I1396" s="1"/>
    </row>
    <row r="1397" spans="1:9">
      <c r="A1397" s="1"/>
      <c r="C1397" s="1"/>
      <c r="D1397" s="1"/>
      <c r="E1397" s="1"/>
      <c r="F1397" s="1"/>
      <c r="G1397" s="1"/>
      <c r="H1397" s="1"/>
      <c r="I1397" s="1"/>
    </row>
    <row r="1398" spans="1:9">
      <c r="A1398" s="1"/>
      <c r="C1398" s="1"/>
      <c r="D1398" s="1"/>
      <c r="E1398" s="1"/>
      <c r="F1398" s="1"/>
      <c r="G1398" s="1"/>
      <c r="H1398" s="1"/>
      <c r="I1398" s="1"/>
    </row>
    <row r="1399" spans="1:9">
      <c r="A1399" s="1"/>
      <c r="C1399" s="1"/>
      <c r="D1399" s="1"/>
      <c r="E1399" s="1"/>
      <c r="F1399" s="1"/>
      <c r="G1399" s="1"/>
      <c r="H1399" s="1"/>
      <c r="I1399" s="1"/>
    </row>
    <row r="1400" spans="1:9">
      <c r="A1400" s="1"/>
      <c r="C1400" s="1"/>
      <c r="D1400" s="1"/>
      <c r="E1400" s="1"/>
      <c r="F1400" s="1"/>
      <c r="G1400" s="1"/>
      <c r="H1400" s="1"/>
      <c r="I1400" s="1"/>
    </row>
    <row r="1401" spans="1:9">
      <c r="A1401" s="1"/>
      <c r="C1401" s="1"/>
      <c r="D1401" s="1"/>
      <c r="E1401" s="1"/>
      <c r="F1401" s="1"/>
      <c r="G1401" s="1"/>
      <c r="H1401" s="1"/>
      <c r="I1401" s="1"/>
    </row>
    <row r="1402" spans="1:9">
      <c r="A1402" s="1"/>
      <c r="C1402" s="1"/>
      <c r="D1402" s="1"/>
      <c r="E1402" s="1"/>
      <c r="F1402" s="1"/>
      <c r="G1402" s="1"/>
      <c r="H1402" s="1"/>
      <c r="I1402" s="1"/>
    </row>
    <row r="1403" spans="1:9">
      <c r="A1403" s="1"/>
      <c r="C1403" s="1"/>
      <c r="D1403" s="1"/>
      <c r="E1403" s="1"/>
      <c r="F1403" s="1"/>
      <c r="G1403" s="1"/>
      <c r="H1403" s="1"/>
      <c r="I1403" s="1"/>
    </row>
    <row r="1404" spans="1:9">
      <c r="A1404" s="1"/>
      <c r="C1404" s="1"/>
      <c r="D1404" s="1"/>
      <c r="E1404" s="1"/>
      <c r="F1404" s="1"/>
      <c r="G1404" s="1"/>
      <c r="H1404" s="1"/>
      <c r="I1404" s="1"/>
    </row>
    <row r="1405" spans="1:9">
      <c r="A1405" s="1"/>
      <c r="C1405" s="1"/>
      <c r="D1405" s="1"/>
      <c r="E1405" s="1"/>
      <c r="F1405" s="1"/>
      <c r="G1405" s="1"/>
      <c r="H1405" s="1"/>
      <c r="I1405" s="1"/>
    </row>
    <row r="1406" spans="1:9">
      <c r="A1406" s="1"/>
      <c r="C1406" s="1"/>
      <c r="D1406" s="1"/>
      <c r="E1406" s="1"/>
      <c r="F1406" s="1"/>
      <c r="G1406" s="1"/>
      <c r="H1406" s="1"/>
      <c r="I1406" s="1"/>
    </row>
    <row r="1407" spans="1:9">
      <c r="A1407" s="1"/>
      <c r="C1407" s="1"/>
      <c r="D1407" s="1"/>
      <c r="E1407" s="1"/>
      <c r="F1407" s="1"/>
      <c r="G1407" s="1"/>
      <c r="H1407" s="1"/>
      <c r="I1407" s="1"/>
    </row>
    <row r="1408" spans="1:9">
      <c r="A1408" s="1"/>
      <c r="C1408" s="1"/>
      <c r="D1408" s="1"/>
      <c r="E1408" s="1"/>
      <c r="F1408" s="1"/>
      <c r="G1408" s="1"/>
      <c r="H1408" s="1"/>
      <c r="I1408" s="1"/>
    </row>
    <row r="1409" spans="1:9">
      <c r="A1409" s="1"/>
      <c r="C1409" s="1"/>
      <c r="D1409" s="1"/>
      <c r="E1409" s="1"/>
      <c r="F1409" s="1"/>
      <c r="G1409" s="1"/>
      <c r="H1409" s="1"/>
      <c r="I1409" s="1"/>
    </row>
    <row r="1410" spans="1:9">
      <c r="A1410" s="1"/>
      <c r="C1410" s="1"/>
      <c r="D1410" s="1"/>
      <c r="E1410" s="1"/>
      <c r="F1410" s="1"/>
      <c r="G1410" s="1"/>
      <c r="H1410" s="1"/>
      <c r="I1410" s="1"/>
    </row>
    <row r="1411" spans="1:9">
      <c r="A1411" s="1"/>
      <c r="C1411" s="1"/>
      <c r="D1411" s="1"/>
      <c r="E1411" s="1"/>
      <c r="F1411" s="1"/>
      <c r="G1411" s="1"/>
      <c r="H1411" s="1"/>
      <c r="I1411" s="1"/>
    </row>
    <row r="1412" spans="1:9">
      <c r="A1412" s="1"/>
      <c r="C1412" s="1"/>
      <c r="D1412" s="1"/>
      <c r="E1412" s="1"/>
      <c r="F1412" s="1"/>
      <c r="G1412" s="1"/>
      <c r="H1412" s="1"/>
      <c r="I1412" s="1"/>
    </row>
    <row r="1413" spans="1:9">
      <c r="A1413" s="1"/>
      <c r="C1413" s="1"/>
      <c r="D1413" s="1"/>
      <c r="E1413" s="1"/>
      <c r="F1413" s="1"/>
      <c r="G1413" s="1"/>
      <c r="H1413" s="1"/>
      <c r="I1413" s="1"/>
    </row>
    <row r="1414" spans="1:9">
      <c r="A1414" s="1"/>
      <c r="C1414" s="1"/>
      <c r="D1414" s="1"/>
      <c r="E1414" s="1"/>
      <c r="F1414" s="1"/>
      <c r="G1414" s="1"/>
      <c r="H1414" s="1"/>
      <c r="I1414" s="1"/>
    </row>
    <row r="1415" spans="1:9">
      <c r="A1415" s="1"/>
      <c r="C1415" s="1"/>
      <c r="D1415" s="1"/>
      <c r="E1415" s="1"/>
      <c r="F1415" s="1"/>
      <c r="G1415" s="1"/>
      <c r="H1415" s="1"/>
      <c r="I1415" s="1"/>
    </row>
    <row r="1416" spans="1:9">
      <c r="A1416" s="1"/>
      <c r="C1416" s="1"/>
      <c r="D1416" s="1"/>
      <c r="E1416" s="1"/>
      <c r="F1416" s="1"/>
      <c r="G1416" s="1"/>
      <c r="H1416" s="1"/>
      <c r="I1416" s="1"/>
    </row>
    <row r="1417" spans="1:9">
      <c r="A1417" s="1"/>
      <c r="C1417" s="1"/>
      <c r="D1417" s="1"/>
      <c r="E1417" s="1"/>
      <c r="F1417" s="1"/>
      <c r="G1417" s="1"/>
      <c r="H1417" s="1"/>
      <c r="I1417" s="1"/>
    </row>
    <row r="1418" spans="1:9">
      <c r="A1418" s="1"/>
      <c r="C1418" s="1"/>
      <c r="D1418" s="1"/>
      <c r="E1418" s="1"/>
      <c r="F1418" s="1"/>
      <c r="G1418" s="1"/>
      <c r="H1418" s="1"/>
      <c r="I1418" s="1"/>
    </row>
    <row r="1419" spans="1:9">
      <c r="A1419" s="1"/>
      <c r="C1419" s="1"/>
      <c r="D1419" s="1"/>
      <c r="E1419" s="1"/>
      <c r="F1419" s="1"/>
      <c r="G1419" s="1"/>
      <c r="H1419" s="1"/>
      <c r="I1419" s="1"/>
    </row>
    <row r="1420" spans="1:9">
      <c r="A1420" s="1"/>
      <c r="C1420" s="1"/>
      <c r="D1420" s="1"/>
      <c r="E1420" s="1"/>
      <c r="F1420" s="1"/>
      <c r="G1420" s="1"/>
      <c r="H1420" s="1"/>
      <c r="I1420" s="1"/>
    </row>
    <row r="1421" spans="1:9">
      <c r="A1421" s="1"/>
      <c r="C1421" s="1"/>
      <c r="D1421" s="1"/>
      <c r="E1421" s="1"/>
      <c r="F1421" s="1"/>
      <c r="G1421" s="1"/>
      <c r="H1421" s="1"/>
      <c r="I1421" s="1"/>
    </row>
    <row r="1422" spans="1:9">
      <c r="A1422" s="1"/>
      <c r="C1422" s="1"/>
      <c r="D1422" s="1"/>
      <c r="E1422" s="1"/>
      <c r="F1422" s="1"/>
      <c r="G1422" s="1"/>
      <c r="H1422" s="1"/>
      <c r="I1422" s="1"/>
    </row>
    <row r="1423" spans="1:9">
      <c r="A1423" s="1"/>
      <c r="C1423" s="1"/>
      <c r="D1423" s="1"/>
      <c r="E1423" s="1"/>
      <c r="F1423" s="1"/>
      <c r="G1423" s="1"/>
      <c r="H1423" s="1"/>
      <c r="I1423" s="1"/>
    </row>
    <row r="1424" spans="1:9">
      <c r="A1424" s="1"/>
      <c r="C1424" s="1"/>
      <c r="D1424" s="1"/>
      <c r="E1424" s="1"/>
      <c r="F1424" s="1"/>
      <c r="G1424" s="1"/>
      <c r="H1424" s="1"/>
      <c r="I1424" s="1"/>
    </row>
    <row r="1425" spans="1:9">
      <c r="A1425" s="1"/>
      <c r="C1425" s="1"/>
      <c r="D1425" s="1"/>
      <c r="E1425" s="1"/>
      <c r="F1425" s="1"/>
      <c r="G1425" s="1"/>
      <c r="H1425" s="1"/>
      <c r="I1425" s="1"/>
    </row>
    <row r="1426" spans="1:9">
      <c r="A1426" s="1"/>
      <c r="C1426" s="1"/>
      <c r="D1426" s="1"/>
      <c r="E1426" s="1"/>
      <c r="F1426" s="1"/>
      <c r="G1426" s="1"/>
      <c r="H1426" s="1"/>
      <c r="I1426" s="1"/>
    </row>
    <row r="1427" spans="1:9">
      <c r="A1427" s="1"/>
      <c r="C1427" s="1"/>
      <c r="D1427" s="1"/>
      <c r="E1427" s="1"/>
      <c r="F1427" s="1"/>
      <c r="G1427" s="1"/>
      <c r="H1427" s="1"/>
      <c r="I1427" s="1"/>
    </row>
    <row r="1428" spans="1:9">
      <c r="A1428" s="1"/>
      <c r="C1428" s="1"/>
      <c r="D1428" s="1"/>
      <c r="E1428" s="1"/>
      <c r="F1428" s="1"/>
      <c r="G1428" s="1"/>
      <c r="H1428" s="1"/>
      <c r="I1428" s="1"/>
    </row>
    <row r="1429" spans="1:9">
      <c r="A1429" s="1"/>
      <c r="C1429" s="1"/>
      <c r="D1429" s="1"/>
      <c r="E1429" s="1"/>
      <c r="F1429" s="1"/>
      <c r="G1429" s="1"/>
      <c r="H1429" s="1"/>
      <c r="I1429" s="1"/>
    </row>
    <row r="1430" spans="1:9">
      <c r="A1430" s="1"/>
      <c r="C1430" s="1"/>
      <c r="D1430" s="1"/>
      <c r="E1430" s="1"/>
      <c r="F1430" s="1"/>
      <c r="G1430" s="1"/>
      <c r="H1430" s="1"/>
      <c r="I1430" s="1"/>
    </row>
    <row r="1431" spans="1:9">
      <c r="A1431" s="1"/>
      <c r="C1431" s="1"/>
      <c r="D1431" s="1"/>
      <c r="E1431" s="1"/>
      <c r="F1431" s="1"/>
      <c r="G1431" s="1"/>
      <c r="H1431" s="1"/>
      <c r="I1431" s="1"/>
    </row>
    <row r="1432" spans="1:9">
      <c r="A1432" s="1"/>
      <c r="C1432" s="1"/>
      <c r="D1432" s="1"/>
      <c r="E1432" s="1"/>
      <c r="F1432" s="1"/>
      <c r="G1432" s="1"/>
      <c r="H1432" s="1"/>
      <c r="I1432" s="1"/>
    </row>
    <row r="1433" spans="1:9">
      <c r="A1433" s="1"/>
      <c r="C1433" s="1"/>
      <c r="D1433" s="1"/>
      <c r="E1433" s="1"/>
      <c r="F1433" s="1"/>
      <c r="G1433" s="1"/>
      <c r="H1433" s="1"/>
      <c r="I1433" s="1"/>
    </row>
    <row r="1434" spans="1:9">
      <c r="A1434" s="1"/>
      <c r="C1434" s="1"/>
      <c r="D1434" s="1"/>
      <c r="E1434" s="1"/>
      <c r="F1434" s="1"/>
      <c r="G1434" s="1"/>
      <c r="H1434" s="1"/>
      <c r="I1434" s="1"/>
    </row>
    <row r="1435" spans="1:9">
      <c r="A1435" s="1"/>
      <c r="C1435" s="1"/>
      <c r="D1435" s="1"/>
      <c r="E1435" s="1"/>
      <c r="F1435" s="1"/>
      <c r="G1435" s="1"/>
      <c r="H1435" s="1"/>
      <c r="I1435" s="1"/>
    </row>
    <row r="1436" spans="1:9">
      <c r="A1436" s="1"/>
      <c r="C1436" s="1"/>
      <c r="D1436" s="1"/>
      <c r="E1436" s="1"/>
      <c r="F1436" s="1"/>
      <c r="G1436" s="1"/>
      <c r="H1436" s="1"/>
      <c r="I1436" s="1"/>
    </row>
    <row r="1437" spans="1:9">
      <c r="A1437" s="1"/>
      <c r="C1437" s="1"/>
      <c r="D1437" s="1"/>
      <c r="E1437" s="1"/>
      <c r="F1437" s="1"/>
      <c r="G1437" s="1"/>
      <c r="H1437" s="1"/>
      <c r="I1437" s="1"/>
    </row>
    <row r="1438" spans="1:9">
      <c r="A1438" s="1"/>
      <c r="C1438" s="1"/>
      <c r="D1438" s="1"/>
      <c r="E1438" s="1"/>
      <c r="F1438" s="1"/>
      <c r="G1438" s="1"/>
      <c r="H1438" s="1"/>
      <c r="I1438" s="1"/>
    </row>
    <row r="1439" spans="1:9">
      <c r="A1439" s="1"/>
      <c r="C1439" s="1"/>
      <c r="D1439" s="1"/>
      <c r="E1439" s="1"/>
      <c r="F1439" s="1"/>
      <c r="G1439" s="1"/>
      <c r="H1439" s="1"/>
      <c r="I1439" s="1"/>
    </row>
    <row r="1440" spans="1:9">
      <c r="A1440" s="1"/>
      <c r="C1440" s="1"/>
      <c r="D1440" s="1"/>
      <c r="E1440" s="1"/>
      <c r="F1440" s="1"/>
      <c r="G1440" s="1"/>
      <c r="H1440" s="1"/>
      <c r="I1440" s="1"/>
    </row>
    <row r="1441" spans="1:9">
      <c r="A1441" s="1"/>
      <c r="C1441" s="1"/>
      <c r="D1441" s="1"/>
      <c r="E1441" s="1"/>
      <c r="F1441" s="1"/>
      <c r="G1441" s="1"/>
      <c r="H1441" s="1"/>
      <c r="I1441" s="1"/>
    </row>
    <row r="1442" spans="1:9">
      <c r="A1442" s="1"/>
      <c r="C1442" s="1"/>
      <c r="D1442" s="1"/>
      <c r="E1442" s="1"/>
      <c r="F1442" s="1"/>
      <c r="G1442" s="1"/>
      <c r="H1442" s="1"/>
      <c r="I1442" s="1"/>
    </row>
    <row r="1443" spans="1:9">
      <c r="A1443" s="1"/>
      <c r="C1443" s="1"/>
      <c r="D1443" s="1"/>
      <c r="E1443" s="1"/>
      <c r="F1443" s="1"/>
      <c r="G1443" s="1"/>
      <c r="H1443" s="1"/>
      <c r="I1443" s="1"/>
    </row>
    <row r="1444" spans="1:9">
      <c r="A1444" s="1"/>
      <c r="C1444" s="1"/>
      <c r="D1444" s="1"/>
      <c r="E1444" s="1"/>
      <c r="F1444" s="1"/>
      <c r="G1444" s="1"/>
      <c r="H1444" s="1"/>
      <c r="I1444" s="1"/>
    </row>
    <row r="1445" spans="1:9">
      <c r="A1445" s="1"/>
      <c r="C1445" s="1"/>
      <c r="D1445" s="1"/>
      <c r="E1445" s="1"/>
      <c r="F1445" s="1"/>
      <c r="G1445" s="1"/>
      <c r="H1445" s="1"/>
      <c r="I1445" s="1"/>
    </row>
    <row r="1446" spans="1:9">
      <c r="A1446" s="1"/>
      <c r="C1446" s="1"/>
      <c r="D1446" s="1"/>
      <c r="E1446" s="1"/>
      <c r="F1446" s="1"/>
      <c r="G1446" s="1"/>
      <c r="H1446" s="1"/>
      <c r="I1446" s="1"/>
    </row>
    <row r="1447" spans="1:9">
      <c r="A1447" s="1"/>
      <c r="C1447" s="1"/>
      <c r="D1447" s="1"/>
      <c r="E1447" s="1"/>
      <c r="F1447" s="1"/>
      <c r="G1447" s="1"/>
      <c r="H1447" s="1"/>
      <c r="I1447" s="1"/>
    </row>
    <row r="1448" spans="1:9">
      <c r="A1448" s="1"/>
      <c r="C1448" s="1"/>
      <c r="D1448" s="1"/>
      <c r="E1448" s="1"/>
      <c r="F1448" s="1"/>
      <c r="G1448" s="1"/>
      <c r="H1448" s="1"/>
      <c r="I1448" s="1"/>
    </row>
    <row r="1449" spans="1:9">
      <c r="A1449" s="1"/>
      <c r="C1449" s="1"/>
      <c r="D1449" s="1"/>
      <c r="E1449" s="1"/>
      <c r="F1449" s="1"/>
      <c r="G1449" s="1"/>
      <c r="H1449" s="1"/>
      <c r="I1449" s="1"/>
    </row>
    <row r="1450" spans="1:9">
      <c r="A1450" s="1"/>
      <c r="C1450" s="1"/>
      <c r="D1450" s="1"/>
      <c r="E1450" s="1"/>
      <c r="F1450" s="1"/>
      <c r="G1450" s="1"/>
      <c r="H1450" s="1"/>
      <c r="I1450" s="1"/>
    </row>
    <row r="1451" spans="1:9">
      <c r="A1451" s="1"/>
      <c r="C1451" s="1"/>
      <c r="D1451" s="1"/>
      <c r="E1451" s="1"/>
      <c r="F1451" s="1"/>
      <c r="G1451" s="1"/>
      <c r="H1451" s="1"/>
      <c r="I1451" s="1"/>
    </row>
    <row r="1452" spans="1:9">
      <c r="A1452" s="1"/>
      <c r="C1452" s="1"/>
      <c r="D1452" s="1"/>
      <c r="E1452" s="1"/>
      <c r="F1452" s="1"/>
      <c r="G1452" s="1"/>
      <c r="H1452" s="1"/>
      <c r="I1452" s="1"/>
    </row>
    <row r="1453" spans="1:9">
      <c r="A1453" s="1"/>
      <c r="C1453" s="1"/>
      <c r="D1453" s="1"/>
      <c r="E1453" s="1"/>
      <c r="F1453" s="1"/>
      <c r="G1453" s="1"/>
      <c r="H1453" s="1"/>
      <c r="I1453" s="1"/>
    </row>
    <row r="1454" spans="1:9">
      <c r="A1454" s="1"/>
      <c r="C1454" s="1"/>
      <c r="D1454" s="1"/>
      <c r="E1454" s="1"/>
      <c r="F1454" s="1"/>
      <c r="G1454" s="1"/>
      <c r="H1454" s="1"/>
      <c r="I1454" s="1"/>
    </row>
    <row r="1455" spans="1:9">
      <c r="A1455" s="1"/>
      <c r="C1455" s="1"/>
      <c r="D1455" s="1"/>
      <c r="E1455" s="1"/>
      <c r="F1455" s="1"/>
      <c r="G1455" s="1"/>
      <c r="H1455" s="1"/>
      <c r="I1455" s="1"/>
    </row>
    <row r="1456" spans="1:9">
      <c r="A1456" s="1"/>
      <c r="C1456" s="1"/>
      <c r="D1456" s="1"/>
      <c r="E1456" s="1"/>
      <c r="F1456" s="1"/>
      <c r="G1456" s="1"/>
      <c r="H1456" s="1"/>
      <c r="I1456" s="1"/>
    </row>
    <row r="1457" spans="1:9">
      <c r="A1457" s="1"/>
      <c r="C1457" s="1"/>
      <c r="D1457" s="1"/>
      <c r="E1457" s="1"/>
      <c r="F1457" s="1"/>
      <c r="G1457" s="1"/>
      <c r="H1457" s="1"/>
      <c r="I1457" s="1"/>
    </row>
    <row r="1458" spans="1:9">
      <c r="A1458" s="1"/>
      <c r="C1458" s="1"/>
      <c r="D1458" s="1"/>
      <c r="E1458" s="1"/>
      <c r="F1458" s="1"/>
      <c r="G1458" s="1"/>
      <c r="H1458" s="1"/>
      <c r="I1458" s="1"/>
    </row>
    <row r="1459" spans="1:9">
      <c r="A1459" s="1"/>
      <c r="C1459" s="1"/>
      <c r="D1459" s="1"/>
      <c r="E1459" s="1"/>
      <c r="F1459" s="1"/>
      <c r="G1459" s="1"/>
      <c r="H1459" s="1"/>
      <c r="I1459" s="1"/>
    </row>
    <row r="1460" spans="1:9">
      <c r="A1460" s="1"/>
      <c r="C1460" s="1"/>
      <c r="D1460" s="1"/>
      <c r="E1460" s="1"/>
      <c r="F1460" s="1"/>
      <c r="G1460" s="1"/>
      <c r="H1460" s="1"/>
      <c r="I1460" s="1"/>
    </row>
    <row r="1461" spans="1:9">
      <c r="A1461" s="1"/>
      <c r="C1461" s="1"/>
      <c r="D1461" s="1"/>
      <c r="E1461" s="1"/>
      <c r="F1461" s="1"/>
      <c r="G1461" s="1"/>
      <c r="H1461" s="1"/>
      <c r="I1461" s="1"/>
    </row>
    <row r="1462" spans="1:9">
      <c r="A1462" s="1"/>
      <c r="C1462" s="1"/>
      <c r="D1462" s="1"/>
      <c r="E1462" s="1"/>
      <c r="F1462" s="1"/>
      <c r="G1462" s="1"/>
      <c r="H1462" s="1"/>
      <c r="I1462" s="1"/>
    </row>
    <row r="1463" spans="1:9">
      <c r="A1463" s="1"/>
      <c r="C1463" s="1"/>
      <c r="D1463" s="1"/>
      <c r="E1463" s="1"/>
      <c r="F1463" s="1"/>
      <c r="G1463" s="1"/>
      <c r="H1463" s="1"/>
      <c r="I1463" s="1"/>
    </row>
    <row r="1464" spans="1:9">
      <c r="A1464" s="1"/>
      <c r="C1464" s="1"/>
      <c r="D1464" s="1"/>
      <c r="E1464" s="1"/>
      <c r="F1464" s="1"/>
      <c r="G1464" s="1"/>
      <c r="H1464" s="1"/>
      <c r="I1464" s="1"/>
    </row>
    <row r="1465" spans="1:9">
      <c r="A1465" s="1"/>
      <c r="C1465" s="1"/>
      <c r="D1465" s="1"/>
      <c r="E1465" s="1"/>
      <c r="F1465" s="1"/>
      <c r="G1465" s="1"/>
      <c r="H1465" s="1"/>
      <c r="I1465" s="1"/>
    </row>
    <row r="1466" spans="1:9">
      <c r="A1466" s="1"/>
      <c r="C1466" s="1"/>
      <c r="D1466" s="1"/>
      <c r="E1466" s="1"/>
      <c r="F1466" s="1"/>
      <c r="G1466" s="1"/>
      <c r="H1466" s="1"/>
      <c r="I1466" s="1"/>
    </row>
    <row r="1467" spans="1:9">
      <c r="A1467" s="1"/>
      <c r="C1467" s="1"/>
      <c r="D1467" s="1"/>
      <c r="E1467" s="1"/>
      <c r="F1467" s="1"/>
      <c r="G1467" s="1"/>
      <c r="H1467" s="1"/>
      <c r="I1467" s="1"/>
    </row>
    <row r="1468" spans="1:9">
      <c r="A1468" s="1"/>
      <c r="C1468" s="1"/>
      <c r="D1468" s="1"/>
      <c r="E1468" s="1"/>
      <c r="F1468" s="1"/>
      <c r="G1468" s="1"/>
      <c r="H1468" s="1"/>
      <c r="I1468" s="1"/>
    </row>
    <row r="1469" spans="1:9">
      <c r="A1469" s="1"/>
      <c r="C1469" s="1"/>
      <c r="D1469" s="1"/>
      <c r="E1469" s="1"/>
      <c r="F1469" s="1"/>
      <c r="G1469" s="1"/>
      <c r="H1469" s="1"/>
      <c r="I1469" s="1"/>
    </row>
    <row r="1470" spans="1:9">
      <c r="A1470" s="1"/>
      <c r="C1470" s="1"/>
      <c r="D1470" s="1"/>
      <c r="E1470" s="1"/>
      <c r="F1470" s="1"/>
      <c r="G1470" s="1"/>
      <c r="H1470" s="1"/>
      <c r="I1470" s="1"/>
    </row>
    <row r="1471" spans="1:9">
      <c r="A1471" s="1"/>
      <c r="C1471" s="1"/>
      <c r="D1471" s="1"/>
      <c r="E1471" s="1"/>
      <c r="F1471" s="1"/>
      <c r="G1471" s="1"/>
      <c r="H1471" s="1"/>
      <c r="I1471" s="1"/>
    </row>
    <row r="1472" spans="1:9">
      <c r="A1472" s="1"/>
      <c r="C1472" s="1"/>
      <c r="D1472" s="1"/>
      <c r="E1472" s="1"/>
      <c r="F1472" s="1"/>
      <c r="G1472" s="1"/>
      <c r="H1472" s="1"/>
      <c r="I1472" s="1"/>
    </row>
    <row r="1473" spans="1:9">
      <c r="A1473" s="1"/>
      <c r="C1473" s="1"/>
      <c r="D1473" s="1"/>
      <c r="E1473" s="1"/>
      <c r="F1473" s="1"/>
      <c r="G1473" s="1"/>
      <c r="H1473" s="1"/>
      <c r="I1473" s="1"/>
    </row>
    <row r="1474" spans="1:9">
      <c r="A1474" s="1"/>
      <c r="C1474" s="1"/>
      <c r="D1474" s="1"/>
      <c r="E1474" s="1"/>
      <c r="F1474" s="1"/>
      <c r="G1474" s="1"/>
      <c r="H1474" s="1"/>
      <c r="I1474" s="1"/>
    </row>
    <row r="1475" spans="1:9">
      <c r="A1475" s="1"/>
      <c r="C1475" s="1"/>
      <c r="D1475" s="1"/>
      <c r="E1475" s="1"/>
      <c r="F1475" s="1"/>
      <c r="G1475" s="1"/>
      <c r="H1475" s="1"/>
      <c r="I1475" s="1"/>
    </row>
    <row r="1476" spans="1:9">
      <c r="A1476" s="1"/>
      <c r="C1476" s="1"/>
      <c r="D1476" s="1"/>
      <c r="E1476" s="1"/>
      <c r="F1476" s="1"/>
      <c r="G1476" s="1"/>
      <c r="H1476" s="1"/>
      <c r="I1476" s="1"/>
    </row>
    <row r="1477" spans="1:9">
      <c r="A1477" s="1"/>
      <c r="C1477" s="1"/>
      <c r="D1477" s="1"/>
      <c r="E1477" s="1"/>
      <c r="F1477" s="1"/>
      <c r="G1477" s="1"/>
      <c r="H1477" s="1"/>
      <c r="I1477" s="1"/>
    </row>
    <row r="1478" spans="1:9">
      <c r="A1478" s="1"/>
      <c r="C1478" s="1"/>
      <c r="D1478" s="1"/>
      <c r="E1478" s="1"/>
      <c r="F1478" s="1"/>
      <c r="G1478" s="1"/>
      <c r="H1478" s="1"/>
      <c r="I1478" s="1"/>
    </row>
    <row r="1479" spans="1:9">
      <c r="A1479" s="1"/>
      <c r="C1479" s="1"/>
      <c r="D1479" s="1"/>
      <c r="E1479" s="1"/>
      <c r="F1479" s="1"/>
      <c r="G1479" s="1"/>
      <c r="H1479" s="1"/>
      <c r="I1479" s="1"/>
    </row>
    <row r="1480" spans="1:9">
      <c r="A1480" s="1"/>
      <c r="C1480" s="1"/>
      <c r="D1480" s="1"/>
      <c r="E1480" s="1"/>
      <c r="F1480" s="1"/>
      <c r="G1480" s="1"/>
      <c r="H1480" s="1"/>
      <c r="I1480" s="1"/>
    </row>
    <row r="1481" spans="1:9">
      <c r="A1481" s="1"/>
      <c r="C1481" s="1"/>
      <c r="D1481" s="1"/>
      <c r="E1481" s="1"/>
      <c r="F1481" s="1"/>
      <c r="G1481" s="1"/>
      <c r="H1481" s="1"/>
      <c r="I1481" s="1"/>
    </row>
    <row r="1482" spans="1:9">
      <c r="A1482" s="1"/>
      <c r="C1482" s="1"/>
      <c r="D1482" s="1"/>
      <c r="E1482" s="1"/>
      <c r="F1482" s="1"/>
      <c r="G1482" s="1"/>
      <c r="H1482" s="1"/>
      <c r="I1482" s="1"/>
    </row>
    <row r="1483" spans="1:9">
      <c r="A1483" s="1"/>
      <c r="C1483" s="1"/>
      <c r="D1483" s="1"/>
      <c r="E1483" s="1"/>
      <c r="F1483" s="1"/>
      <c r="G1483" s="1"/>
      <c r="H1483" s="1"/>
      <c r="I1483" s="1"/>
    </row>
    <row r="1484" spans="1:9">
      <c r="A1484" s="1"/>
      <c r="C1484" s="1"/>
      <c r="D1484" s="1"/>
      <c r="E1484" s="1"/>
      <c r="F1484" s="1"/>
      <c r="G1484" s="1"/>
      <c r="H1484" s="1"/>
      <c r="I1484" s="1"/>
    </row>
    <row r="1485" spans="1:9">
      <c r="A1485" s="1"/>
      <c r="C1485" s="1"/>
      <c r="D1485" s="1"/>
      <c r="E1485" s="1"/>
      <c r="F1485" s="1"/>
      <c r="G1485" s="1"/>
      <c r="H1485" s="1"/>
      <c r="I1485" s="1"/>
    </row>
    <row r="1486" spans="1:9">
      <c r="A1486" s="1"/>
      <c r="C1486" s="1"/>
      <c r="D1486" s="1"/>
      <c r="E1486" s="1"/>
      <c r="F1486" s="1"/>
      <c r="G1486" s="1"/>
      <c r="H1486" s="1"/>
      <c r="I1486" s="1"/>
    </row>
    <row r="1487" spans="1:9">
      <c r="A1487" s="1"/>
      <c r="C1487" s="1"/>
      <c r="D1487" s="1"/>
      <c r="E1487" s="1"/>
      <c r="F1487" s="1"/>
      <c r="G1487" s="1"/>
      <c r="H1487" s="1"/>
      <c r="I1487" s="1"/>
    </row>
    <row r="1488" spans="1:9">
      <c r="A1488" s="1"/>
      <c r="C1488" s="1"/>
      <c r="D1488" s="1"/>
      <c r="E1488" s="1"/>
      <c r="F1488" s="1"/>
      <c r="G1488" s="1"/>
      <c r="H1488" s="1"/>
      <c r="I1488" s="1"/>
    </row>
    <row r="1489" spans="1:9">
      <c r="A1489" s="1"/>
      <c r="C1489" s="1"/>
      <c r="D1489" s="1"/>
      <c r="E1489" s="1"/>
      <c r="F1489" s="1"/>
      <c r="G1489" s="1"/>
      <c r="H1489" s="1"/>
      <c r="I1489" s="1"/>
    </row>
    <row r="1490" spans="1:9">
      <c r="A1490" s="1"/>
      <c r="C1490" s="1"/>
      <c r="D1490" s="1"/>
      <c r="E1490" s="1"/>
      <c r="F1490" s="1"/>
      <c r="G1490" s="1"/>
      <c r="H1490" s="1"/>
      <c r="I1490" s="1"/>
    </row>
    <row r="1491" spans="1:9">
      <c r="A1491" s="1"/>
      <c r="C1491" s="1"/>
      <c r="D1491" s="1"/>
      <c r="E1491" s="1"/>
      <c r="F1491" s="1"/>
      <c r="G1491" s="1"/>
      <c r="H1491" s="1"/>
      <c r="I1491" s="1"/>
    </row>
    <row r="1492" spans="1:9">
      <c r="A1492" s="1"/>
      <c r="C1492" s="1"/>
      <c r="D1492" s="1"/>
      <c r="E1492" s="1"/>
      <c r="F1492" s="1"/>
      <c r="G1492" s="1"/>
      <c r="H1492" s="1"/>
      <c r="I1492" s="1"/>
    </row>
    <row r="1493" spans="1:9">
      <c r="A1493" s="1"/>
      <c r="C1493" s="1"/>
      <c r="D1493" s="1"/>
      <c r="E1493" s="1"/>
      <c r="F1493" s="1"/>
      <c r="G1493" s="1"/>
      <c r="H1493" s="1"/>
      <c r="I1493" s="1"/>
    </row>
    <row r="1494" spans="1:9">
      <c r="A1494" s="1"/>
      <c r="C1494" s="1"/>
      <c r="D1494" s="1"/>
      <c r="E1494" s="1"/>
      <c r="F1494" s="1"/>
      <c r="G1494" s="1"/>
      <c r="H1494" s="1"/>
      <c r="I1494" s="1"/>
    </row>
    <row r="1495" spans="1:9">
      <c r="A1495" s="1"/>
      <c r="C1495" s="1"/>
      <c r="D1495" s="1"/>
      <c r="E1495" s="1"/>
      <c r="F1495" s="1"/>
      <c r="G1495" s="1"/>
      <c r="H1495" s="1"/>
      <c r="I1495" s="1"/>
    </row>
    <row r="1496" spans="1:9">
      <c r="A1496" s="1"/>
      <c r="C1496" s="1"/>
      <c r="D1496" s="1"/>
      <c r="E1496" s="1"/>
      <c r="F1496" s="1"/>
      <c r="G1496" s="1"/>
      <c r="H1496" s="1"/>
      <c r="I1496" s="1"/>
    </row>
    <row r="1497" spans="1:9">
      <c r="A1497" s="1"/>
      <c r="C1497" s="1"/>
      <c r="D1497" s="1"/>
      <c r="E1497" s="1"/>
      <c r="F1497" s="1"/>
      <c r="G1497" s="1"/>
      <c r="H1497" s="1"/>
      <c r="I1497" s="1"/>
    </row>
    <row r="1498" spans="1:9">
      <c r="A1498" s="1"/>
      <c r="C1498" s="1"/>
      <c r="D1498" s="1"/>
      <c r="E1498" s="1"/>
      <c r="F1498" s="1"/>
      <c r="G1498" s="1"/>
      <c r="H1498" s="1"/>
      <c r="I1498" s="1"/>
    </row>
    <row r="1499" spans="1:9">
      <c r="A1499" s="1"/>
      <c r="C1499" s="1"/>
      <c r="D1499" s="1"/>
      <c r="E1499" s="1"/>
      <c r="F1499" s="1"/>
      <c r="G1499" s="1"/>
      <c r="H1499" s="1"/>
      <c r="I1499" s="1"/>
    </row>
    <row r="1500" spans="1:9">
      <c r="A1500" s="1"/>
      <c r="C1500" s="1"/>
      <c r="D1500" s="1"/>
      <c r="E1500" s="1"/>
      <c r="F1500" s="1"/>
      <c r="G1500" s="1"/>
      <c r="H1500" s="1"/>
      <c r="I1500" s="1"/>
    </row>
    <row r="1501" spans="1:9">
      <c r="A1501" s="1"/>
      <c r="C1501" s="1"/>
      <c r="D1501" s="1"/>
      <c r="E1501" s="1"/>
      <c r="F1501" s="1"/>
      <c r="G1501" s="1"/>
      <c r="H1501" s="1"/>
      <c r="I1501" s="1"/>
    </row>
    <row r="1502" spans="1:9">
      <c r="A1502" s="1"/>
      <c r="C1502" s="1"/>
      <c r="D1502" s="1"/>
      <c r="E1502" s="1"/>
      <c r="F1502" s="1"/>
      <c r="G1502" s="1"/>
      <c r="H1502" s="1"/>
      <c r="I1502" s="1"/>
    </row>
    <row r="1503" spans="1:9">
      <c r="A1503" s="1"/>
      <c r="C1503" s="1"/>
      <c r="D1503" s="1"/>
      <c r="E1503" s="1"/>
      <c r="F1503" s="1"/>
      <c r="G1503" s="1"/>
      <c r="H1503" s="1"/>
      <c r="I1503" s="1"/>
    </row>
    <row r="1504" spans="1:9">
      <c r="A1504" s="1"/>
      <c r="C1504" s="1"/>
      <c r="D1504" s="1"/>
      <c r="E1504" s="1"/>
      <c r="F1504" s="1"/>
      <c r="G1504" s="1"/>
      <c r="H1504" s="1"/>
      <c r="I1504" s="1"/>
    </row>
    <row r="1505" spans="1:9">
      <c r="A1505" s="1"/>
      <c r="C1505" s="1"/>
      <c r="D1505" s="1"/>
      <c r="E1505" s="1"/>
      <c r="F1505" s="1"/>
      <c r="G1505" s="1"/>
      <c r="H1505" s="1"/>
      <c r="I1505" s="1"/>
    </row>
    <row r="1506" spans="1:9">
      <c r="A1506" s="1"/>
      <c r="C1506" s="1"/>
      <c r="D1506" s="1"/>
      <c r="E1506" s="1"/>
      <c r="F1506" s="1"/>
      <c r="G1506" s="1"/>
      <c r="H1506" s="1"/>
      <c r="I1506" s="1"/>
    </row>
    <row r="1507" spans="1:9">
      <c r="A1507" s="1"/>
      <c r="C1507" s="1"/>
      <c r="D1507" s="1"/>
      <c r="E1507" s="1"/>
      <c r="F1507" s="1"/>
      <c r="G1507" s="1"/>
      <c r="H1507" s="1"/>
      <c r="I1507" s="1"/>
    </row>
    <row r="1508" spans="1:9">
      <c r="A1508" s="1"/>
      <c r="C1508" s="1"/>
      <c r="D1508" s="1"/>
      <c r="E1508" s="1"/>
      <c r="F1508" s="1"/>
      <c r="G1508" s="1"/>
      <c r="H1508" s="1"/>
      <c r="I1508" s="1"/>
    </row>
    <row r="1509" spans="1:9">
      <c r="A1509" s="1"/>
      <c r="C1509" s="1"/>
      <c r="D1509" s="1"/>
      <c r="E1509" s="1"/>
      <c r="F1509" s="1"/>
      <c r="G1509" s="1"/>
      <c r="H1509" s="1"/>
      <c r="I1509" s="1"/>
    </row>
    <row r="1510" spans="1:9">
      <c r="A1510" s="1"/>
      <c r="C1510" s="1"/>
      <c r="D1510" s="1"/>
      <c r="E1510" s="1"/>
      <c r="F1510" s="1"/>
      <c r="G1510" s="1"/>
      <c r="H1510" s="1"/>
      <c r="I1510" s="1"/>
    </row>
    <row r="1511" spans="1:9">
      <c r="A1511" s="1"/>
      <c r="C1511" s="1"/>
      <c r="D1511" s="1"/>
      <c r="E1511" s="1"/>
      <c r="F1511" s="1"/>
      <c r="G1511" s="1"/>
      <c r="H1511" s="1"/>
      <c r="I1511" s="1"/>
    </row>
    <row r="1512" spans="1:9">
      <c r="A1512" s="1"/>
      <c r="C1512" s="1"/>
      <c r="D1512" s="1"/>
      <c r="E1512" s="1"/>
      <c r="F1512" s="1"/>
      <c r="G1512" s="1"/>
      <c r="H1512" s="1"/>
      <c r="I1512" s="1"/>
    </row>
    <row r="1513" spans="1:9">
      <c r="A1513" s="1"/>
      <c r="C1513" s="1"/>
      <c r="D1513" s="1"/>
      <c r="E1513" s="1"/>
      <c r="F1513" s="1"/>
      <c r="G1513" s="1"/>
      <c r="H1513" s="1"/>
      <c r="I1513" s="1"/>
    </row>
    <row r="1514" spans="1:9">
      <c r="A1514" s="1"/>
      <c r="C1514" s="1"/>
      <c r="D1514" s="1"/>
      <c r="E1514" s="1"/>
      <c r="F1514" s="1"/>
      <c r="G1514" s="1"/>
      <c r="H1514" s="1"/>
      <c r="I1514" s="1"/>
    </row>
    <row r="1515" spans="1:9">
      <c r="A1515" s="1"/>
      <c r="C1515" s="1"/>
      <c r="D1515" s="1"/>
      <c r="E1515" s="1"/>
      <c r="F1515" s="1"/>
      <c r="G1515" s="1"/>
      <c r="H1515" s="1"/>
      <c r="I1515" s="1"/>
    </row>
    <row r="1516" spans="1:9">
      <c r="A1516" s="1"/>
      <c r="C1516" s="1"/>
      <c r="D1516" s="1"/>
      <c r="E1516" s="1"/>
      <c r="F1516" s="1"/>
      <c r="G1516" s="1"/>
      <c r="H1516" s="1"/>
      <c r="I1516" s="1"/>
    </row>
    <row r="1517" spans="1:9">
      <c r="A1517" s="1"/>
      <c r="C1517" s="1"/>
      <c r="D1517" s="1"/>
      <c r="E1517" s="1"/>
      <c r="F1517" s="1"/>
      <c r="G1517" s="1"/>
      <c r="H1517" s="1"/>
      <c r="I1517" s="1"/>
    </row>
    <row r="1518" spans="1:9">
      <c r="A1518" s="1"/>
      <c r="C1518" s="1"/>
      <c r="D1518" s="1"/>
      <c r="E1518" s="1"/>
      <c r="F1518" s="1"/>
      <c r="G1518" s="1"/>
      <c r="H1518" s="1"/>
      <c r="I1518" s="1"/>
    </row>
    <row r="1519" spans="1:9">
      <c r="A1519" s="1"/>
      <c r="C1519" s="1"/>
      <c r="D1519" s="1"/>
      <c r="E1519" s="1"/>
      <c r="F1519" s="1"/>
      <c r="G1519" s="1"/>
      <c r="H1519" s="1"/>
      <c r="I1519" s="1"/>
    </row>
    <row r="1520" spans="1:9">
      <c r="A1520" s="1"/>
      <c r="C1520" s="1"/>
      <c r="D1520" s="1"/>
      <c r="E1520" s="1"/>
      <c r="F1520" s="1"/>
      <c r="G1520" s="1"/>
      <c r="H1520" s="1"/>
      <c r="I1520" s="1"/>
    </row>
    <row r="1521" spans="1:9">
      <c r="A1521" s="1"/>
      <c r="C1521" s="1"/>
      <c r="D1521" s="1"/>
      <c r="E1521" s="1"/>
      <c r="F1521" s="1"/>
      <c r="G1521" s="1"/>
      <c r="H1521" s="1"/>
      <c r="I1521" s="1"/>
    </row>
    <row r="1522" spans="1:9">
      <c r="A1522" s="1"/>
      <c r="C1522" s="1"/>
      <c r="D1522" s="1"/>
      <c r="E1522" s="1"/>
      <c r="F1522" s="1"/>
      <c r="G1522" s="1"/>
      <c r="H1522" s="1"/>
      <c r="I1522" s="1"/>
    </row>
    <row r="1523" spans="1:9">
      <c r="A1523" s="1"/>
      <c r="C1523" s="1"/>
      <c r="D1523" s="1"/>
      <c r="E1523" s="1"/>
      <c r="F1523" s="1"/>
      <c r="G1523" s="1"/>
      <c r="H1523" s="1"/>
      <c r="I1523" s="1"/>
    </row>
    <row r="1524" spans="1:9">
      <c r="A1524" s="1"/>
      <c r="C1524" s="1"/>
      <c r="D1524" s="1"/>
      <c r="E1524" s="1"/>
      <c r="F1524" s="1"/>
      <c r="G1524" s="1"/>
      <c r="H1524" s="1"/>
      <c r="I1524" s="1"/>
    </row>
    <row r="1525" spans="1:9">
      <c r="A1525" s="1"/>
      <c r="C1525" s="1"/>
      <c r="D1525" s="1"/>
      <c r="E1525" s="1"/>
      <c r="F1525" s="1"/>
      <c r="G1525" s="1"/>
      <c r="H1525" s="1"/>
      <c r="I1525" s="1"/>
    </row>
    <row r="1526" spans="1:9">
      <c r="A1526" s="1"/>
      <c r="C1526" s="1"/>
      <c r="D1526" s="1"/>
      <c r="E1526" s="1"/>
      <c r="F1526" s="1"/>
      <c r="G1526" s="1"/>
      <c r="H1526" s="1"/>
      <c r="I1526" s="1"/>
    </row>
    <row r="1527" spans="1:9">
      <c r="A1527" s="1"/>
      <c r="C1527" s="1"/>
      <c r="D1527" s="1"/>
      <c r="E1527" s="1"/>
      <c r="F1527" s="1"/>
      <c r="G1527" s="1"/>
      <c r="H1527" s="1"/>
      <c r="I1527" s="1"/>
    </row>
    <row r="1528" spans="1:9">
      <c r="A1528" s="1"/>
      <c r="C1528" s="1"/>
      <c r="D1528" s="1"/>
      <c r="E1528" s="1"/>
      <c r="F1528" s="1"/>
      <c r="G1528" s="1"/>
      <c r="H1528" s="1"/>
      <c r="I1528" s="1"/>
    </row>
    <row r="1529" spans="1:9">
      <c r="A1529" s="1"/>
      <c r="C1529" s="1"/>
      <c r="D1529" s="1"/>
      <c r="E1529" s="1"/>
      <c r="F1529" s="1"/>
      <c r="G1529" s="1"/>
      <c r="H1529" s="1"/>
      <c r="I1529" s="1"/>
    </row>
    <row r="1530" spans="1:9">
      <c r="A1530" s="1"/>
      <c r="C1530" s="1"/>
      <c r="D1530" s="1"/>
      <c r="E1530" s="1"/>
      <c r="F1530" s="1"/>
      <c r="G1530" s="1"/>
      <c r="H1530" s="1"/>
      <c r="I1530" s="1"/>
    </row>
    <row r="1531" spans="1:9">
      <c r="A1531" s="1"/>
      <c r="C1531" s="1"/>
      <c r="D1531" s="1"/>
      <c r="E1531" s="1"/>
      <c r="F1531" s="1"/>
      <c r="G1531" s="1"/>
      <c r="H1531" s="1"/>
      <c r="I1531" s="1"/>
    </row>
    <row r="1532" spans="1:9">
      <c r="A1532" s="1"/>
      <c r="C1532" s="1"/>
      <c r="D1532" s="1"/>
      <c r="E1532" s="1"/>
      <c r="F1532" s="1"/>
      <c r="G1532" s="1"/>
      <c r="H1532" s="1"/>
      <c r="I1532" s="1"/>
    </row>
    <row r="1533" spans="1:9">
      <c r="A1533" s="1"/>
      <c r="C1533" s="1"/>
      <c r="D1533" s="1"/>
      <c r="E1533" s="1"/>
      <c r="F1533" s="1"/>
      <c r="G1533" s="1"/>
      <c r="H1533" s="1"/>
      <c r="I1533" s="1"/>
    </row>
    <row r="1534" spans="1:9">
      <c r="A1534" s="1"/>
      <c r="C1534" s="1"/>
      <c r="D1534" s="1"/>
      <c r="E1534" s="1"/>
      <c r="F1534" s="1"/>
      <c r="G1534" s="1"/>
      <c r="H1534" s="1"/>
      <c r="I1534" s="1"/>
    </row>
    <row r="1535" spans="1:9">
      <c r="A1535" s="1"/>
      <c r="C1535" s="1"/>
      <c r="D1535" s="1"/>
      <c r="E1535" s="1"/>
      <c r="F1535" s="1"/>
      <c r="G1535" s="1"/>
      <c r="H1535" s="1"/>
      <c r="I1535" s="1"/>
    </row>
    <row r="1536" spans="1:9">
      <c r="A1536" s="1"/>
      <c r="C1536" s="1"/>
      <c r="D1536" s="1"/>
      <c r="E1536" s="1"/>
      <c r="F1536" s="1"/>
      <c r="G1536" s="1"/>
      <c r="H1536" s="1"/>
      <c r="I1536" s="1"/>
    </row>
    <row r="1537" spans="1:9">
      <c r="A1537" s="1"/>
      <c r="C1537" s="1"/>
      <c r="D1537" s="1"/>
      <c r="E1537" s="1"/>
      <c r="F1537" s="1"/>
      <c r="G1537" s="1"/>
      <c r="H1537" s="1"/>
      <c r="I1537" s="1"/>
    </row>
    <row r="1538" spans="1:9">
      <c r="A1538" s="1"/>
      <c r="C1538" s="1"/>
      <c r="D1538" s="1"/>
      <c r="E1538" s="1"/>
      <c r="F1538" s="1"/>
      <c r="G1538" s="1"/>
      <c r="H1538" s="1"/>
      <c r="I1538" s="1"/>
    </row>
    <row r="1539" spans="1:9">
      <c r="A1539" s="1"/>
      <c r="C1539" s="1"/>
      <c r="D1539" s="1"/>
      <c r="E1539" s="1"/>
      <c r="F1539" s="1"/>
      <c r="G1539" s="1"/>
      <c r="H1539" s="1"/>
      <c r="I1539" s="1"/>
    </row>
    <row r="1540" spans="1:9">
      <c r="A1540" s="1"/>
      <c r="C1540" s="1"/>
      <c r="D1540" s="1"/>
      <c r="E1540" s="1"/>
      <c r="F1540" s="1"/>
      <c r="G1540" s="1"/>
      <c r="H1540" s="1"/>
      <c r="I1540" s="1"/>
    </row>
    <row r="1541" spans="1:9">
      <c r="A1541" s="1"/>
      <c r="C1541" s="1"/>
      <c r="D1541" s="1"/>
      <c r="E1541" s="1"/>
      <c r="F1541" s="1"/>
      <c r="G1541" s="1"/>
      <c r="H1541" s="1"/>
      <c r="I1541" s="1"/>
    </row>
    <row r="1542" spans="1:9">
      <c r="A1542" s="1"/>
      <c r="C1542" s="1"/>
      <c r="D1542" s="1"/>
      <c r="E1542" s="1"/>
      <c r="F1542" s="1"/>
      <c r="G1542" s="1"/>
      <c r="H1542" s="1"/>
      <c r="I1542" s="1"/>
    </row>
    <row r="1543" spans="1:9">
      <c r="A1543" s="1"/>
      <c r="C1543" s="1"/>
      <c r="D1543" s="1"/>
      <c r="E1543" s="1"/>
      <c r="F1543" s="1"/>
      <c r="G1543" s="1"/>
      <c r="H1543" s="1"/>
      <c r="I1543" s="1"/>
    </row>
    <row r="1544" spans="1:9">
      <c r="A1544" s="1"/>
      <c r="C1544" s="1"/>
      <c r="D1544" s="1"/>
      <c r="E1544" s="1"/>
      <c r="F1544" s="1"/>
      <c r="G1544" s="1"/>
      <c r="H1544" s="1"/>
      <c r="I1544" s="1"/>
    </row>
    <row r="1545" spans="1:9">
      <c r="A1545" s="1"/>
      <c r="C1545" s="1"/>
      <c r="D1545" s="1"/>
      <c r="E1545" s="1"/>
      <c r="F1545" s="1"/>
      <c r="G1545" s="1"/>
      <c r="H1545" s="1"/>
      <c r="I1545" s="1"/>
    </row>
    <row r="1546" spans="1:9">
      <c r="A1546" s="1"/>
      <c r="C1546" s="1"/>
      <c r="D1546" s="1"/>
      <c r="E1546" s="1"/>
      <c r="F1546" s="1"/>
      <c r="G1546" s="1"/>
      <c r="H1546" s="1"/>
      <c r="I1546" s="1"/>
    </row>
    <row r="1547" spans="1:9">
      <c r="A1547" s="1"/>
      <c r="C1547" s="1"/>
      <c r="D1547" s="1"/>
      <c r="E1547" s="1"/>
      <c r="F1547" s="1"/>
      <c r="G1547" s="1"/>
      <c r="H1547" s="1"/>
      <c r="I1547" s="1"/>
    </row>
    <row r="1548" spans="1:9">
      <c r="A1548" s="1"/>
      <c r="C1548" s="1"/>
      <c r="D1548" s="1"/>
      <c r="E1548" s="1"/>
      <c r="F1548" s="1"/>
      <c r="G1548" s="1"/>
      <c r="H1548" s="1"/>
      <c r="I1548" s="1"/>
    </row>
    <row r="1549" spans="1:9">
      <c r="A1549" s="1"/>
      <c r="C1549" s="1"/>
      <c r="D1549" s="1"/>
      <c r="E1549" s="1"/>
      <c r="F1549" s="1"/>
      <c r="G1549" s="1"/>
      <c r="H1549" s="1"/>
      <c r="I1549" s="1"/>
    </row>
    <row r="1550" spans="1:9">
      <c r="A1550" s="1"/>
      <c r="C1550" s="1"/>
      <c r="D1550" s="1"/>
      <c r="E1550" s="1"/>
      <c r="F1550" s="1"/>
      <c r="G1550" s="1"/>
      <c r="H1550" s="1"/>
      <c r="I1550" s="1"/>
    </row>
    <row r="1551" spans="1:9">
      <c r="A1551" s="1"/>
      <c r="C1551" s="1"/>
      <c r="D1551" s="1"/>
      <c r="E1551" s="1"/>
      <c r="F1551" s="1"/>
      <c r="G1551" s="1"/>
      <c r="H1551" s="1"/>
      <c r="I1551" s="1"/>
    </row>
    <row r="1552" spans="1:9">
      <c r="A1552" s="1"/>
      <c r="C1552" s="1"/>
      <c r="D1552" s="1"/>
      <c r="E1552" s="1"/>
      <c r="F1552" s="1"/>
      <c r="G1552" s="1"/>
      <c r="H1552" s="1"/>
      <c r="I1552" s="1"/>
    </row>
    <row r="1553" spans="1:9">
      <c r="A1553" s="1"/>
      <c r="C1553" s="1"/>
      <c r="D1553" s="1"/>
      <c r="E1553" s="1"/>
      <c r="F1553" s="1"/>
      <c r="G1553" s="1"/>
      <c r="H1553" s="1"/>
      <c r="I1553" s="1"/>
    </row>
    <row r="1554" spans="1:9">
      <c r="A1554" s="1"/>
      <c r="C1554" s="1"/>
      <c r="D1554" s="1"/>
      <c r="E1554" s="1"/>
      <c r="F1554" s="1"/>
      <c r="G1554" s="1"/>
      <c r="H1554" s="1"/>
      <c r="I1554" s="1"/>
    </row>
    <row r="1555" spans="1:9">
      <c r="A1555" s="1"/>
      <c r="C1555" s="1"/>
      <c r="D1555" s="1"/>
      <c r="E1555" s="1"/>
      <c r="F1555" s="1"/>
      <c r="G1555" s="1"/>
      <c r="H1555" s="1"/>
      <c r="I1555" s="1"/>
    </row>
    <row r="1556" spans="1:9">
      <c r="A1556" s="1"/>
      <c r="C1556" s="1"/>
      <c r="D1556" s="1"/>
      <c r="E1556" s="1"/>
      <c r="F1556" s="1"/>
      <c r="G1556" s="1"/>
      <c r="H1556" s="1"/>
      <c r="I1556" s="1"/>
    </row>
    <row r="1557" spans="1:9">
      <c r="A1557" s="1"/>
      <c r="C1557" s="1"/>
      <c r="D1557" s="1"/>
      <c r="E1557" s="1"/>
      <c r="F1557" s="1"/>
      <c r="G1557" s="1"/>
      <c r="H1557" s="1"/>
      <c r="I1557" s="1"/>
    </row>
    <row r="1558" spans="1:9">
      <c r="A1558" s="1"/>
      <c r="C1558" s="1"/>
      <c r="D1558" s="1"/>
      <c r="E1558" s="1"/>
      <c r="F1558" s="1"/>
      <c r="G1558" s="1"/>
      <c r="H1558" s="1"/>
      <c r="I1558" s="1"/>
    </row>
    <row r="1559" spans="1:9">
      <c r="A1559" s="1"/>
      <c r="C1559" s="1"/>
      <c r="D1559" s="1"/>
      <c r="E1559" s="1"/>
      <c r="F1559" s="1"/>
      <c r="G1559" s="1"/>
      <c r="H1559" s="1"/>
      <c r="I1559" s="1"/>
    </row>
    <row r="1560" spans="1:9">
      <c r="A1560" s="1"/>
      <c r="C1560" s="1"/>
      <c r="D1560" s="1"/>
      <c r="E1560" s="1"/>
      <c r="F1560" s="1"/>
      <c r="G1560" s="1"/>
      <c r="H1560" s="1"/>
      <c r="I1560" s="1"/>
    </row>
    <row r="1561" spans="1:9">
      <c r="A1561" s="1"/>
      <c r="C1561" s="1"/>
      <c r="D1561" s="1"/>
      <c r="E1561" s="1"/>
      <c r="F1561" s="1"/>
      <c r="G1561" s="1"/>
      <c r="H1561" s="1"/>
      <c r="I1561" s="1"/>
    </row>
    <row r="1562" spans="1:9">
      <c r="A1562" s="1"/>
      <c r="C1562" s="1"/>
      <c r="D1562" s="1"/>
      <c r="E1562" s="1"/>
      <c r="F1562" s="1"/>
      <c r="G1562" s="1"/>
      <c r="H1562" s="1"/>
      <c r="I1562" s="1"/>
    </row>
    <row r="1563" spans="1:9">
      <c r="A1563" s="1"/>
      <c r="C1563" s="1"/>
      <c r="D1563" s="1"/>
      <c r="E1563" s="1"/>
      <c r="F1563" s="1"/>
      <c r="G1563" s="1"/>
      <c r="H1563" s="1"/>
      <c r="I1563" s="1"/>
    </row>
    <row r="1564" spans="1:9">
      <c r="A1564" s="1"/>
      <c r="C1564" s="1"/>
      <c r="D1564" s="1"/>
      <c r="E1564" s="1"/>
      <c r="F1564" s="1"/>
      <c r="G1564" s="1"/>
      <c r="H1564" s="1"/>
      <c r="I1564" s="1"/>
    </row>
    <row r="1565" spans="1:9">
      <c r="A1565" s="1"/>
      <c r="C1565" s="1"/>
      <c r="D1565" s="1"/>
      <c r="E1565" s="1"/>
      <c r="F1565" s="1"/>
      <c r="G1565" s="1"/>
      <c r="H1565" s="1"/>
      <c r="I1565" s="1"/>
    </row>
    <row r="1566" spans="1:9">
      <c r="A1566" s="1"/>
      <c r="C1566" s="1"/>
      <c r="D1566" s="1"/>
      <c r="E1566" s="1"/>
      <c r="F1566" s="1"/>
      <c r="G1566" s="1"/>
      <c r="H1566" s="1"/>
      <c r="I1566" s="1"/>
    </row>
    <row r="1567" spans="1:9">
      <c r="A1567" s="1"/>
      <c r="C1567" s="1"/>
      <c r="D1567" s="1"/>
      <c r="E1567" s="1"/>
      <c r="F1567" s="1"/>
      <c r="G1567" s="1"/>
      <c r="H1567" s="1"/>
      <c r="I1567" s="1"/>
    </row>
    <row r="1568" spans="1:9">
      <c r="A1568" s="1"/>
      <c r="C1568" s="1"/>
      <c r="D1568" s="1"/>
      <c r="E1568" s="1"/>
      <c r="F1568" s="1"/>
      <c r="G1568" s="1"/>
      <c r="H1568" s="1"/>
      <c r="I1568" s="1"/>
    </row>
    <row r="1569" spans="1:9">
      <c r="A1569" s="1"/>
      <c r="C1569" s="1"/>
      <c r="D1569" s="1"/>
      <c r="E1569" s="1"/>
      <c r="F1569" s="1"/>
      <c r="G1569" s="1"/>
      <c r="H1569" s="1"/>
      <c r="I1569" s="1"/>
    </row>
    <row r="1570" spans="1:9">
      <c r="A1570" s="1"/>
      <c r="C1570" s="1"/>
      <c r="D1570" s="1"/>
      <c r="E1570" s="1"/>
      <c r="F1570" s="1"/>
      <c r="G1570" s="1"/>
      <c r="H1570" s="1"/>
      <c r="I1570" s="1"/>
    </row>
    <row r="1571" spans="1:9">
      <c r="A1571" s="1"/>
      <c r="C1571" s="1"/>
      <c r="D1571" s="1"/>
      <c r="E1571" s="1"/>
      <c r="F1571" s="1"/>
      <c r="G1571" s="1"/>
      <c r="H1571" s="1"/>
      <c r="I1571" s="1"/>
    </row>
    <row r="1572" spans="1:9">
      <c r="A1572" s="1"/>
      <c r="C1572" s="1"/>
      <c r="D1572" s="1"/>
      <c r="E1572" s="1"/>
      <c r="F1572" s="1"/>
      <c r="G1572" s="1"/>
      <c r="H1572" s="1"/>
      <c r="I1572" s="1"/>
    </row>
    <row r="1573" spans="1:9">
      <c r="A1573" s="1"/>
      <c r="C1573" s="1"/>
      <c r="D1573" s="1"/>
      <c r="E1573" s="1"/>
      <c r="F1573" s="1"/>
      <c r="G1573" s="1"/>
      <c r="H1573" s="1"/>
      <c r="I1573" s="1"/>
    </row>
    <row r="1574" spans="1:9">
      <c r="A1574" s="1"/>
      <c r="C1574" s="1"/>
      <c r="D1574" s="1"/>
      <c r="E1574" s="1"/>
      <c r="F1574" s="1"/>
      <c r="G1574" s="1"/>
      <c r="H1574" s="1"/>
      <c r="I1574" s="1"/>
    </row>
    <row r="1575" spans="1:9">
      <c r="A1575" s="1"/>
      <c r="C1575" s="1"/>
      <c r="D1575" s="1"/>
      <c r="E1575" s="1"/>
      <c r="F1575" s="1"/>
      <c r="G1575" s="1"/>
      <c r="H1575" s="1"/>
      <c r="I1575" s="1"/>
    </row>
    <row r="1576" spans="1:9">
      <c r="A1576" s="1"/>
      <c r="C1576" s="1"/>
      <c r="D1576" s="1"/>
      <c r="E1576" s="1"/>
      <c r="F1576" s="1"/>
      <c r="G1576" s="1"/>
      <c r="H1576" s="1"/>
      <c r="I1576" s="1"/>
    </row>
    <row r="1577" spans="1:9">
      <c r="A1577" s="1"/>
      <c r="C1577" s="1"/>
      <c r="D1577" s="1"/>
      <c r="E1577" s="1"/>
      <c r="F1577" s="1"/>
      <c r="G1577" s="1"/>
      <c r="H1577" s="1"/>
      <c r="I1577" s="1"/>
    </row>
    <row r="1578" spans="1:9">
      <c r="A1578" s="1"/>
      <c r="C1578" s="1"/>
      <c r="D1578" s="1"/>
      <c r="E1578" s="1"/>
      <c r="F1578" s="1"/>
      <c r="G1578" s="1"/>
      <c r="H1578" s="1"/>
      <c r="I1578" s="1"/>
    </row>
    <row r="1579" spans="1:9">
      <c r="A1579" s="1"/>
      <c r="C1579" s="1"/>
      <c r="D1579" s="1"/>
      <c r="E1579" s="1"/>
      <c r="F1579" s="1"/>
      <c r="G1579" s="1"/>
      <c r="H1579" s="1"/>
      <c r="I1579" s="1"/>
    </row>
    <row r="1580" spans="1:9">
      <c r="A1580" s="1"/>
      <c r="C1580" s="1"/>
      <c r="D1580" s="1"/>
      <c r="E1580" s="1"/>
      <c r="F1580" s="1"/>
      <c r="G1580" s="1"/>
      <c r="H1580" s="1"/>
      <c r="I1580" s="1"/>
    </row>
    <row r="1581" spans="1:9">
      <c r="A1581" s="1"/>
      <c r="C1581" s="1"/>
      <c r="D1581" s="1"/>
      <c r="E1581" s="1"/>
      <c r="F1581" s="1"/>
      <c r="G1581" s="1"/>
      <c r="H1581" s="1"/>
      <c r="I1581" s="1"/>
    </row>
    <row r="1582" spans="1:9">
      <c r="A1582" s="1"/>
      <c r="C1582" s="1"/>
      <c r="D1582" s="1"/>
      <c r="E1582" s="1"/>
      <c r="F1582" s="1"/>
      <c r="G1582" s="1"/>
      <c r="H1582" s="1"/>
      <c r="I1582" s="1"/>
    </row>
    <row r="1583" spans="1:9">
      <c r="A1583" s="1"/>
      <c r="C1583" s="1"/>
      <c r="D1583" s="1"/>
      <c r="E1583" s="1"/>
      <c r="F1583" s="1"/>
      <c r="G1583" s="1"/>
      <c r="H1583" s="1"/>
      <c r="I1583" s="1"/>
    </row>
    <row r="1584" spans="1:9">
      <c r="A1584" s="1"/>
      <c r="C1584" s="1"/>
      <c r="D1584" s="1"/>
      <c r="E1584" s="1"/>
      <c r="F1584" s="1"/>
      <c r="G1584" s="1"/>
      <c r="H1584" s="1"/>
      <c r="I1584" s="1"/>
    </row>
    <row r="1585" spans="1:9">
      <c r="A1585" s="1"/>
      <c r="C1585" s="1"/>
      <c r="D1585" s="1"/>
      <c r="E1585" s="1"/>
      <c r="F1585" s="1"/>
      <c r="G1585" s="1"/>
      <c r="H1585" s="1"/>
      <c r="I1585" s="1"/>
    </row>
    <row r="1586" spans="1:9">
      <c r="A1586" s="1"/>
      <c r="C1586" s="1"/>
      <c r="D1586" s="1"/>
      <c r="E1586" s="1"/>
      <c r="F1586" s="1"/>
      <c r="G1586" s="1"/>
      <c r="H1586" s="1"/>
      <c r="I1586" s="1"/>
    </row>
    <row r="1587" spans="1:9">
      <c r="A1587" s="1"/>
      <c r="C1587" s="1"/>
      <c r="D1587" s="1"/>
      <c r="E1587" s="1"/>
      <c r="F1587" s="1"/>
      <c r="G1587" s="1"/>
      <c r="H1587" s="1"/>
      <c r="I1587" s="1"/>
    </row>
    <row r="1588" spans="1:9">
      <c r="A1588" s="1"/>
      <c r="C1588" s="1"/>
      <c r="D1588" s="1"/>
      <c r="E1588" s="1"/>
      <c r="F1588" s="1"/>
      <c r="G1588" s="1"/>
      <c r="H1588" s="1"/>
      <c r="I1588" s="1"/>
    </row>
    <row r="1589" spans="1:9">
      <c r="A1589" s="1"/>
      <c r="C1589" s="1"/>
      <c r="D1589" s="1"/>
      <c r="E1589" s="1"/>
      <c r="F1589" s="1"/>
      <c r="G1589" s="1"/>
      <c r="H1589" s="1"/>
      <c r="I1589" s="1"/>
    </row>
    <row r="1590" spans="1:9">
      <c r="A1590" s="1"/>
      <c r="C1590" s="1"/>
      <c r="D1590" s="1"/>
      <c r="E1590" s="1"/>
      <c r="F1590" s="1"/>
      <c r="G1590" s="1"/>
      <c r="H1590" s="1"/>
      <c r="I1590" s="1"/>
    </row>
    <row r="1591" spans="1:9">
      <c r="A1591" s="1"/>
      <c r="C1591" s="1"/>
      <c r="D1591" s="1"/>
      <c r="E1591" s="1"/>
      <c r="F1591" s="1"/>
      <c r="G1591" s="1"/>
      <c r="H1591" s="1"/>
      <c r="I1591" s="1"/>
    </row>
    <row r="1592" spans="1:9">
      <c r="A1592" s="1"/>
      <c r="C1592" s="1"/>
      <c r="D1592" s="1"/>
      <c r="E1592" s="1"/>
      <c r="F1592" s="1"/>
      <c r="G1592" s="1"/>
      <c r="H1592" s="1"/>
      <c r="I1592" s="1"/>
    </row>
    <row r="1593" spans="1:9">
      <c r="A1593" s="1"/>
      <c r="C1593" s="1"/>
      <c r="D1593" s="1"/>
      <c r="E1593" s="1"/>
      <c r="F1593" s="1"/>
      <c r="G1593" s="1"/>
      <c r="H1593" s="1"/>
      <c r="I1593" s="1"/>
    </row>
    <row r="1594" spans="1:9">
      <c r="A1594" s="1"/>
      <c r="C1594" s="1"/>
      <c r="D1594" s="1"/>
      <c r="E1594" s="1"/>
      <c r="F1594" s="1"/>
      <c r="G1594" s="1"/>
      <c r="H1594" s="1"/>
      <c r="I1594" s="1"/>
    </row>
    <row r="1595" spans="1:9">
      <c r="A1595" s="1"/>
      <c r="C1595" s="1"/>
      <c r="D1595" s="1"/>
      <c r="E1595" s="1"/>
      <c r="F1595" s="1"/>
      <c r="G1595" s="1"/>
      <c r="H1595" s="1"/>
      <c r="I1595" s="1"/>
    </row>
    <row r="1596" spans="1:9">
      <c r="A1596" s="1"/>
      <c r="C1596" s="1"/>
      <c r="D1596" s="1"/>
      <c r="E1596" s="1"/>
      <c r="F1596" s="1"/>
      <c r="G1596" s="1"/>
      <c r="H1596" s="1"/>
      <c r="I1596" s="1"/>
    </row>
    <row r="1597" spans="1:9">
      <c r="A1597" s="1"/>
      <c r="C1597" s="1"/>
      <c r="D1597" s="1"/>
      <c r="E1597" s="1"/>
      <c r="F1597" s="1"/>
      <c r="G1597" s="1"/>
      <c r="H1597" s="1"/>
      <c r="I1597" s="1"/>
    </row>
    <row r="1598" spans="1:9">
      <c r="A1598" s="1"/>
      <c r="C1598" s="1"/>
      <c r="D1598" s="1"/>
      <c r="E1598" s="1"/>
      <c r="F1598" s="1"/>
      <c r="G1598" s="1"/>
      <c r="H1598" s="1"/>
      <c r="I1598" s="1"/>
    </row>
    <row r="1599" spans="1:9">
      <c r="A1599" s="1"/>
      <c r="C1599" s="1"/>
      <c r="D1599" s="1"/>
      <c r="E1599" s="1"/>
      <c r="F1599" s="1"/>
      <c r="G1599" s="1"/>
      <c r="H1599" s="1"/>
      <c r="I1599" s="1"/>
    </row>
    <row r="1600" spans="1:9">
      <c r="A1600" s="1"/>
      <c r="C1600" s="1"/>
      <c r="D1600" s="1"/>
      <c r="E1600" s="1"/>
      <c r="F1600" s="1"/>
      <c r="G1600" s="1"/>
      <c r="H1600" s="1"/>
      <c r="I1600" s="1"/>
    </row>
    <row r="1601" spans="1:9">
      <c r="A1601" s="1"/>
      <c r="C1601" s="1"/>
      <c r="D1601" s="1"/>
      <c r="E1601" s="1"/>
      <c r="F1601" s="1"/>
      <c r="G1601" s="1"/>
      <c r="H1601" s="1"/>
      <c r="I1601" s="1"/>
    </row>
    <row r="1602" spans="1:9">
      <c r="A1602" s="1"/>
      <c r="C1602" s="1"/>
      <c r="D1602" s="1"/>
      <c r="E1602" s="1"/>
      <c r="F1602" s="1"/>
      <c r="G1602" s="1"/>
      <c r="H1602" s="1"/>
      <c r="I1602" s="1"/>
    </row>
    <row r="1603" spans="1:9">
      <c r="A1603" s="1"/>
      <c r="C1603" s="1"/>
      <c r="D1603" s="1"/>
      <c r="E1603" s="1"/>
      <c r="F1603" s="1"/>
      <c r="G1603" s="1"/>
      <c r="H1603" s="1"/>
      <c r="I1603" s="1"/>
    </row>
    <row r="1604" spans="1:9">
      <c r="A1604" s="1"/>
      <c r="C1604" s="1"/>
      <c r="D1604" s="1"/>
      <c r="E1604" s="1"/>
      <c r="F1604" s="1"/>
      <c r="G1604" s="1"/>
      <c r="H1604" s="1"/>
      <c r="I1604" s="1"/>
    </row>
    <row r="1605" spans="1:9">
      <c r="A1605" s="1"/>
      <c r="C1605" s="1"/>
      <c r="D1605" s="1"/>
      <c r="E1605" s="1"/>
      <c r="F1605" s="1"/>
      <c r="G1605" s="1"/>
      <c r="H1605" s="1"/>
      <c r="I1605" s="1"/>
    </row>
    <row r="1606" spans="1:9">
      <c r="A1606" s="1"/>
      <c r="C1606" s="1"/>
      <c r="D1606" s="1"/>
      <c r="E1606" s="1"/>
      <c r="F1606" s="1"/>
      <c r="G1606" s="1"/>
      <c r="H1606" s="1"/>
      <c r="I1606" s="1"/>
    </row>
    <row r="1607" spans="1:9">
      <c r="A1607" s="1"/>
      <c r="C1607" s="1"/>
      <c r="D1607" s="1"/>
      <c r="E1607" s="1"/>
      <c r="F1607" s="1"/>
      <c r="G1607" s="1"/>
      <c r="H1607" s="1"/>
      <c r="I1607" s="1"/>
    </row>
    <row r="1608" spans="1:9">
      <c r="A1608" s="1"/>
      <c r="C1608" s="1"/>
      <c r="D1608" s="1"/>
      <c r="E1608" s="1"/>
      <c r="F1608" s="1"/>
      <c r="G1608" s="1"/>
      <c r="H1608" s="1"/>
      <c r="I1608" s="1"/>
    </row>
    <row r="1609" spans="1:9">
      <c r="A1609" s="1"/>
      <c r="C1609" s="1"/>
      <c r="D1609" s="1"/>
      <c r="E1609" s="1"/>
      <c r="F1609" s="1"/>
      <c r="G1609" s="1"/>
      <c r="H1609" s="1"/>
      <c r="I1609" s="1"/>
    </row>
    <row r="1610" spans="1:9">
      <c r="A1610" s="1"/>
      <c r="C1610" s="1"/>
      <c r="D1610" s="1"/>
      <c r="E1610" s="1"/>
      <c r="F1610" s="1"/>
      <c r="G1610" s="1"/>
      <c r="H1610" s="1"/>
      <c r="I1610" s="1"/>
    </row>
    <row r="1611" spans="1:9">
      <c r="A1611" s="1"/>
      <c r="C1611" s="1"/>
      <c r="D1611" s="1"/>
      <c r="E1611" s="1"/>
      <c r="F1611" s="1"/>
      <c r="G1611" s="1"/>
      <c r="H1611" s="1"/>
      <c r="I1611" s="1"/>
    </row>
    <row r="1612" spans="1:9">
      <c r="A1612" s="1"/>
      <c r="C1612" s="1"/>
      <c r="D1612" s="1"/>
      <c r="E1612" s="1"/>
      <c r="F1612" s="1"/>
      <c r="G1612" s="1"/>
      <c r="H1612" s="1"/>
      <c r="I1612" s="1"/>
    </row>
    <row r="1613" spans="1:9">
      <c r="A1613" s="1"/>
      <c r="C1613" s="1"/>
      <c r="D1613" s="1"/>
      <c r="E1613" s="1"/>
      <c r="F1613" s="1"/>
      <c r="G1613" s="1"/>
      <c r="H1613" s="1"/>
      <c r="I1613" s="1"/>
    </row>
    <row r="1614" spans="1:9">
      <c r="A1614" s="1"/>
      <c r="C1614" s="1"/>
      <c r="D1614" s="1"/>
      <c r="E1614" s="1"/>
      <c r="F1614" s="1"/>
      <c r="G1614" s="1"/>
      <c r="H1614" s="1"/>
      <c r="I1614" s="1"/>
    </row>
    <row r="1615" spans="1:9">
      <c r="A1615" s="1"/>
      <c r="C1615" s="1"/>
      <c r="D1615" s="1"/>
      <c r="E1615" s="1"/>
      <c r="F1615" s="1"/>
      <c r="G1615" s="1"/>
      <c r="H1615" s="1"/>
      <c r="I1615" s="1"/>
    </row>
    <row r="1616" spans="1:9">
      <c r="A1616" s="1"/>
      <c r="C1616" s="1"/>
      <c r="D1616" s="1"/>
      <c r="E1616" s="1"/>
      <c r="F1616" s="1"/>
      <c r="G1616" s="1"/>
      <c r="H1616" s="1"/>
      <c r="I1616" s="1"/>
    </row>
    <row r="1617" spans="1:9">
      <c r="A1617" s="1"/>
      <c r="C1617" s="1"/>
      <c r="D1617" s="1"/>
      <c r="E1617" s="1"/>
      <c r="F1617" s="1"/>
      <c r="G1617" s="1"/>
      <c r="H1617" s="1"/>
      <c r="I1617" s="1"/>
    </row>
    <row r="1618" spans="1:9">
      <c r="A1618" s="1"/>
      <c r="C1618" s="1"/>
      <c r="D1618" s="1"/>
      <c r="E1618" s="1"/>
      <c r="F1618" s="1"/>
      <c r="G1618" s="1"/>
      <c r="H1618" s="1"/>
      <c r="I1618" s="1"/>
    </row>
    <row r="1619" spans="1:9">
      <c r="A1619" s="1"/>
      <c r="C1619" s="1"/>
      <c r="D1619" s="1"/>
      <c r="E1619" s="1"/>
      <c r="F1619" s="1"/>
      <c r="G1619" s="1"/>
      <c r="H1619" s="1"/>
      <c r="I1619" s="1"/>
    </row>
    <row r="1620" spans="1:9">
      <c r="A1620" s="1"/>
      <c r="C1620" s="1"/>
      <c r="D1620" s="1"/>
      <c r="E1620" s="1"/>
      <c r="F1620" s="1"/>
      <c r="G1620" s="1"/>
      <c r="H1620" s="1"/>
      <c r="I1620" s="1"/>
    </row>
    <row r="1621" spans="1:9">
      <c r="A1621" s="1"/>
      <c r="C1621" s="1"/>
      <c r="D1621" s="1"/>
      <c r="E1621" s="1"/>
      <c r="F1621" s="1"/>
      <c r="G1621" s="1"/>
      <c r="H1621" s="1"/>
      <c r="I1621" s="1"/>
    </row>
    <row r="1622" spans="1:9">
      <c r="A1622" s="1"/>
      <c r="C1622" s="1"/>
      <c r="D1622" s="1"/>
      <c r="E1622" s="1"/>
      <c r="F1622" s="1"/>
      <c r="G1622" s="1"/>
      <c r="H1622" s="1"/>
      <c r="I1622" s="1"/>
    </row>
    <row r="1623" spans="1:9">
      <c r="A1623" s="1"/>
      <c r="C1623" s="1"/>
      <c r="D1623" s="1"/>
      <c r="E1623" s="1"/>
      <c r="F1623" s="1"/>
      <c r="G1623" s="1"/>
      <c r="H1623" s="1"/>
      <c r="I1623" s="1"/>
    </row>
    <row r="1624" spans="1:9">
      <c r="A1624" s="1"/>
      <c r="C1624" s="1"/>
      <c r="D1624" s="1"/>
      <c r="E1624" s="1"/>
      <c r="F1624" s="1"/>
      <c r="G1624" s="1"/>
      <c r="H1624" s="1"/>
      <c r="I1624" s="1"/>
    </row>
    <row r="1625" spans="1:9">
      <c r="A1625" s="1"/>
      <c r="C1625" s="1"/>
      <c r="D1625" s="1"/>
      <c r="E1625" s="1"/>
      <c r="F1625" s="1"/>
      <c r="G1625" s="1"/>
      <c r="H1625" s="1"/>
      <c r="I1625" s="1"/>
    </row>
    <row r="1626" spans="1:9">
      <c r="A1626" s="1"/>
      <c r="C1626" s="1"/>
      <c r="D1626" s="1"/>
      <c r="E1626" s="1"/>
      <c r="F1626" s="1"/>
      <c r="G1626" s="1"/>
      <c r="H1626" s="1"/>
      <c r="I1626" s="1"/>
    </row>
    <row r="1627" spans="1:9">
      <c r="A1627" s="1"/>
      <c r="C1627" s="1"/>
      <c r="D1627" s="1"/>
      <c r="E1627" s="1"/>
      <c r="F1627" s="1"/>
      <c r="G1627" s="1"/>
      <c r="H1627" s="1"/>
      <c r="I1627" s="1"/>
    </row>
    <row r="1628" spans="1:9">
      <c r="A1628" s="1"/>
      <c r="C1628" s="1"/>
      <c r="D1628" s="1"/>
      <c r="E1628" s="1"/>
      <c r="F1628" s="1"/>
      <c r="G1628" s="1"/>
      <c r="H1628" s="1"/>
      <c r="I1628" s="1"/>
    </row>
    <row r="1629" spans="1:9">
      <c r="A1629" s="1"/>
      <c r="C1629" s="1"/>
      <c r="D1629" s="1"/>
      <c r="E1629" s="1"/>
      <c r="F1629" s="1"/>
      <c r="G1629" s="1"/>
      <c r="H1629" s="1"/>
      <c r="I1629" s="1"/>
    </row>
    <row r="1630" spans="1:9">
      <c r="A1630" s="1"/>
      <c r="C1630" s="1"/>
      <c r="D1630" s="1"/>
      <c r="E1630" s="1"/>
      <c r="F1630" s="1"/>
      <c r="G1630" s="1"/>
      <c r="H1630" s="1"/>
      <c r="I1630" s="1"/>
    </row>
    <row r="1631" spans="1:9">
      <c r="A1631" s="1"/>
      <c r="C1631" s="1"/>
      <c r="D1631" s="1"/>
      <c r="E1631" s="1"/>
      <c r="F1631" s="1"/>
      <c r="G1631" s="1"/>
      <c r="H1631" s="1"/>
      <c r="I1631" s="1"/>
    </row>
    <row r="1632" spans="1:9">
      <c r="A1632" s="1"/>
      <c r="C1632" s="1"/>
      <c r="D1632" s="1"/>
      <c r="E1632" s="1"/>
      <c r="F1632" s="1"/>
      <c r="G1632" s="1"/>
      <c r="H1632" s="1"/>
      <c r="I1632" s="1"/>
    </row>
    <row r="1633" spans="1:9">
      <c r="A1633" s="1"/>
      <c r="C1633" s="1"/>
      <c r="D1633" s="1"/>
      <c r="E1633" s="1"/>
      <c r="F1633" s="1"/>
      <c r="G1633" s="1"/>
      <c r="H1633" s="1"/>
      <c r="I1633" s="1"/>
    </row>
    <row r="1634" spans="1:9">
      <c r="A1634" s="1"/>
      <c r="C1634" s="1"/>
      <c r="D1634" s="1"/>
      <c r="E1634" s="1"/>
      <c r="F1634" s="1"/>
      <c r="G1634" s="1"/>
      <c r="H1634" s="1"/>
      <c r="I1634" s="1"/>
    </row>
    <row r="1635" spans="1:9">
      <c r="A1635" s="1"/>
      <c r="C1635" s="1"/>
      <c r="D1635" s="1"/>
      <c r="E1635" s="1"/>
      <c r="F1635" s="1"/>
      <c r="G1635" s="1"/>
      <c r="H1635" s="1"/>
      <c r="I1635" s="1"/>
    </row>
    <row r="1636" spans="1:9">
      <c r="A1636" s="1"/>
      <c r="C1636" s="1"/>
      <c r="D1636" s="1"/>
      <c r="E1636" s="1"/>
      <c r="F1636" s="1"/>
      <c r="G1636" s="1"/>
      <c r="H1636" s="1"/>
      <c r="I1636" s="1"/>
    </row>
    <row r="1637" spans="1:9">
      <c r="A1637" s="1"/>
      <c r="C1637" s="1"/>
      <c r="D1637" s="1"/>
      <c r="E1637" s="1"/>
      <c r="F1637" s="1"/>
      <c r="G1637" s="1"/>
      <c r="H1637" s="1"/>
      <c r="I1637" s="1"/>
    </row>
    <row r="1638" spans="1:9">
      <c r="A1638" s="1"/>
      <c r="C1638" s="1"/>
      <c r="D1638" s="1"/>
      <c r="E1638" s="1"/>
      <c r="F1638" s="1"/>
      <c r="G1638" s="1"/>
      <c r="H1638" s="1"/>
      <c r="I1638" s="1"/>
    </row>
    <row r="1639" spans="1:9">
      <c r="A1639" s="1"/>
      <c r="C1639" s="1"/>
      <c r="D1639" s="1"/>
      <c r="E1639" s="1"/>
      <c r="F1639" s="1"/>
      <c r="G1639" s="1"/>
      <c r="H1639" s="1"/>
      <c r="I1639" s="1"/>
    </row>
    <row r="1640" spans="1:9">
      <c r="A1640" s="1"/>
      <c r="C1640" s="1"/>
      <c r="D1640" s="1"/>
      <c r="E1640" s="1"/>
      <c r="F1640" s="1"/>
      <c r="G1640" s="1"/>
      <c r="H1640" s="1"/>
      <c r="I1640" s="1"/>
    </row>
    <row r="1641" spans="1:9">
      <c r="A1641" s="1"/>
      <c r="C1641" s="1"/>
      <c r="D1641" s="1"/>
      <c r="E1641" s="1"/>
      <c r="F1641" s="1"/>
      <c r="G1641" s="1"/>
      <c r="H1641" s="1"/>
      <c r="I1641" s="1"/>
    </row>
    <row r="1642" spans="1:9">
      <c r="A1642" s="1"/>
      <c r="C1642" s="1"/>
      <c r="D1642" s="1"/>
      <c r="E1642" s="1"/>
      <c r="F1642" s="1"/>
      <c r="G1642" s="1"/>
      <c r="H1642" s="1"/>
      <c r="I1642" s="1"/>
    </row>
    <row r="1643" spans="1:9">
      <c r="A1643" s="1"/>
      <c r="C1643" s="1"/>
      <c r="D1643" s="1"/>
      <c r="E1643" s="1"/>
      <c r="F1643" s="1"/>
      <c r="G1643" s="1"/>
      <c r="H1643" s="1"/>
      <c r="I1643" s="1"/>
    </row>
    <row r="1644" spans="1:9">
      <c r="A1644" s="1"/>
      <c r="C1644" s="1"/>
      <c r="D1644" s="1"/>
      <c r="E1644" s="1"/>
      <c r="F1644" s="1"/>
      <c r="G1644" s="1"/>
      <c r="H1644" s="1"/>
      <c r="I1644" s="1"/>
    </row>
    <row r="1645" spans="1:9">
      <c r="A1645" s="1"/>
      <c r="C1645" s="1"/>
      <c r="D1645" s="1"/>
      <c r="E1645" s="1"/>
      <c r="F1645" s="1"/>
      <c r="G1645" s="1"/>
      <c r="H1645" s="1"/>
      <c r="I1645" s="1"/>
    </row>
    <row r="1646" spans="1:9">
      <c r="A1646" s="1"/>
      <c r="C1646" s="1"/>
      <c r="D1646" s="1"/>
      <c r="E1646" s="1"/>
      <c r="F1646" s="1"/>
      <c r="G1646" s="1"/>
      <c r="H1646" s="1"/>
      <c r="I1646" s="1"/>
    </row>
    <row r="1647" spans="1:9">
      <c r="A1647" s="1"/>
      <c r="C1647" s="1"/>
      <c r="D1647" s="1"/>
      <c r="E1647" s="1"/>
      <c r="F1647" s="1"/>
      <c r="G1647" s="1"/>
      <c r="H1647" s="1"/>
      <c r="I1647" s="1"/>
    </row>
    <row r="1648" spans="1:9">
      <c r="A1648" s="1"/>
      <c r="C1648" s="1"/>
      <c r="D1648" s="1"/>
      <c r="E1648" s="1"/>
      <c r="F1648" s="1"/>
      <c r="G1648" s="1"/>
      <c r="H1648" s="1"/>
      <c r="I1648" s="1"/>
    </row>
    <row r="1649" spans="1:9">
      <c r="A1649" s="1"/>
      <c r="C1649" s="1"/>
      <c r="D1649" s="1"/>
      <c r="E1649" s="1"/>
      <c r="F1649" s="1"/>
      <c r="G1649" s="1"/>
      <c r="H1649" s="1"/>
      <c r="I1649" s="1"/>
    </row>
    <row r="1650" spans="1:9">
      <c r="A1650" s="1"/>
      <c r="C1650" s="1"/>
      <c r="D1650" s="1"/>
      <c r="E1650" s="1"/>
      <c r="F1650" s="1"/>
      <c r="G1650" s="1"/>
      <c r="H1650" s="1"/>
      <c r="I1650" s="1"/>
    </row>
    <row r="1651" spans="1:9">
      <c r="A1651" s="1"/>
      <c r="C1651" s="1"/>
      <c r="D1651" s="1"/>
      <c r="E1651" s="1"/>
      <c r="F1651" s="1"/>
      <c r="G1651" s="1"/>
      <c r="H1651" s="1"/>
      <c r="I1651" s="1"/>
    </row>
    <row r="1652" spans="1:9">
      <c r="A1652" s="1"/>
      <c r="C1652" s="1"/>
      <c r="D1652" s="1"/>
      <c r="E1652" s="1"/>
      <c r="F1652" s="1"/>
      <c r="G1652" s="1"/>
      <c r="H1652" s="1"/>
      <c r="I1652" s="1"/>
    </row>
    <row r="1653" spans="1:9">
      <c r="A1653" s="1"/>
      <c r="C1653" s="1"/>
      <c r="D1653" s="1"/>
      <c r="E1653" s="1"/>
      <c r="F1653" s="1"/>
      <c r="G1653" s="1"/>
      <c r="H1653" s="1"/>
      <c r="I1653" s="1"/>
    </row>
    <row r="1654" spans="1:9">
      <c r="A1654" s="1"/>
      <c r="C1654" s="1"/>
      <c r="D1654" s="1"/>
      <c r="E1654" s="1"/>
      <c r="F1654" s="1"/>
      <c r="G1654" s="1"/>
      <c r="H1654" s="1"/>
      <c r="I1654" s="1"/>
    </row>
    <row r="1655" spans="1:9">
      <c r="A1655" s="1"/>
      <c r="C1655" s="1"/>
      <c r="D1655" s="1"/>
      <c r="E1655" s="1"/>
      <c r="F1655" s="1"/>
      <c r="G1655" s="1"/>
      <c r="H1655" s="1"/>
      <c r="I1655" s="1"/>
    </row>
    <row r="1656" spans="1:9">
      <c r="A1656" s="1"/>
      <c r="C1656" s="1"/>
      <c r="D1656" s="1"/>
      <c r="E1656" s="1"/>
      <c r="F1656" s="1"/>
      <c r="G1656" s="1"/>
      <c r="H1656" s="1"/>
      <c r="I1656" s="1"/>
    </row>
    <row r="1657" spans="1:9">
      <c r="A1657" s="1"/>
      <c r="C1657" s="1"/>
      <c r="D1657" s="1"/>
      <c r="E1657" s="1"/>
      <c r="F1657" s="1"/>
      <c r="G1657" s="1"/>
      <c r="H1657" s="1"/>
      <c r="I1657" s="1"/>
    </row>
    <row r="1658" spans="1:9">
      <c r="A1658" s="1"/>
      <c r="C1658" s="1"/>
      <c r="D1658" s="1"/>
      <c r="E1658" s="1"/>
      <c r="F1658" s="1"/>
      <c r="G1658" s="1"/>
      <c r="H1658" s="1"/>
      <c r="I1658" s="1"/>
    </row>
    <row r="1659" spans="1:9">
      <c r="A1659" s="1"/>
      <c r="C1659" s="1"/>
      <c r="D1659" s="1"/>
      <c r="E1659" s="1"/>
      <c r="F1659" s="1"/>
      <c r="G1659" s="1"/>
      <c r="H1659" s="1"/>
      <c r="I1659" s="1"/>
    </row>
    <row r="1660" spans="1:9">
      <c r="A1660" s="1"/>
      <c r="C1660" s="1"/>
      <c r="D1660" s="1"/>
      <c r="E1660" s="1"/>
      <c r="F1660" s="1"/>
      <c r="G1660" s="1"/>
      <c r="H1660" s="1"/>
      <c r="I1660" s="1"/>
    </row>
    <row r="1661" spans="1:9">
      <c r="A1661" s="1"/>
      <c r="C1661" s="1"/>
      <c r="D1661" s="1"/>
      <c r="E1661" s="1"/>
      <c r="F1661" s="1"/>
      <c r="G1661" s="1"/>
      <c r="H1661" s="1"/>
      <c r="I1661" s="1"/>
    </row>
    <row r="1662" spans="1:9">
      <c r="A1662" s="1"/>
      <c r="C1662" s="1"/>
      <c r="D1662" s="1"/>
      <c r="E1662" s="1"/>
      <c r="F1662" s="1"/>
      <c r="G1662" s="1"/>
      <c r="H1662" s="1"/>
      <c r="I1662" s="1"/>
    </row>
    <row r="1663" spans="1:9">
      <c r="A1663" s="1"/>
      <c r="C1663" s="1"/>
      <c r="D1663" s="1"/>
      <c r="E1663" s="1"/>
      <c r="F1663" s="1"/>
      <c r="G1663" s="1"/>
      <c r="H1663" s="1"/>
      <c r="I1663" s="1"/>
    </row>
    <row r="1664" spans="1:9">
      <c r="A1664" s="1"/>
      <c r="C1664" s="1"/>
      <c r="D1664" s="1"/>
      <c r="E1664" s="1"/>
      <c r="F1664" s="1"/>
      <c r="G1664" s="1"/>
      <c r="H1664" s="1"/>
      <c r="I1664" s="1"/>
    </row>
    <row r="1665" spans="1:9">
      <c r="A1665" s="1"/>
      <c r="C1665" s="1"/>
      <c r="D1665" s="1"/>
      <c r="E1665" s="1"/>
      <c r="F1665" s="1"/>
      <c r="G1665" s="1"/>
      <c r="H1665" s="1"/>
      <c r="I1665" s="1"/>
    </row>
    <row r="1666" spans="1:9">
      <c r="A1666" s="1"/>
      <c r="C1666" s="1"/>
      <c r="D1666" s="1"/>
      <c r="E1666" s="1"/>
      <c r="F1666" s="1"/>
      <c r="G1666" s="1"/>
      <c r="H1666" s="1"/>
      <c r="I1666" s="1"/>
    </row>
    <row r="1667" spans="1:9">
      <c r="A1667" s="1"/>
      <c r="C1667" s="1"/>
      <c r="D1667" s="1"/>
      <c r="E1667" s="1"/>
      <c r="F1667" s="1"/>
      <c r="G1667" s="1"/>
      <c r="H1667" s="1"/>
      <c r="I1667" s="1"/>
    </row>
    <row r="1668" spans="1:9">
      <c r="A1668" s="1"/>
      <c r="C1668" s="1"/>
      <c r="D1668" s="1"/>
      <c r="E1668" s="1"/>
      <c r="F1668" s="1"/>
      <c r="G1668" s="1"/>
      <c r="H1668" s="1"/>
      <c r="I1668" s="1"/>
    </row>
    <row r="1669" spans="1:9">
      <c r="A1669" s="1"/>
      <c r="C1669" s="1"/>
      <c r="D1669" s="1"/>
      <c r="E1669" s="1"/>
      <c r="F1669" s="1"/>
      <c r="G1669" s="1"/>
      <c r="H1669" s="1"/>
      <c r="I1669" s="1"/>
    </row>
    <row r="1670" spans="1:9">
      <c r="A1670" s="1"/>
      <c r="C1670" s="1"/>
      <c r="D1670" s="1"/>
      <c r="E1670" s="1"/>
      <c r="F1670" s="1"/>
      <c r="G1670" s="1"/>
      <c r="H1670" s="1"/>
      <c r="I1670" s="1"/>
    </row>
    <row r="1671" spans="1:9">
      <c r="A1671" s="1"/>
      <c r="C1671" s="1"/>
      <c r="D1671" s="1"/>
      <c r="E1671" s="1"/>
      <c r="F1671" s="1"/>
      <c r="G1671" s="1"/>
      <c r="H1671" s="1"/>
      <c r="I1671" s="1"/>
    </row>
    <row r="1672" spans="1:9">
      <c r="A1672" s="1"/>
      <c r="C1672" s="1"/>
      <c r="D1672" s="1"/>
      <c r="E1672" s="1"/>
      <c r="F1672" s="1"/>
      <c r="G1672" s="1"/>
      <c r="H1672" s="1"/>
      <c r="I1672" s="1"/>
    </row>
    <row r="1673" spans="1:9">
      <c r="A1673" s="1"/>
      <c r="C1673" s="1"/>
      <c r="D1673" s="1"/>
      <c r="E1673" s="1"/>
      <c r="F1673" s="1"/>
      <c r="G1673" s="1"/>
      <c r="H1673" s="1"/>
      <c r="I1673" s="1"/>
    </row>
    <row r="1674" spans="1:9">
      <c r="A1674" s="1"/>
      <c r="C1674" s="1"/>
      <c r="D1674" s="1"/>
      <c r="E1674" s="1"/>
      <c r="F1674" s="1"/>
      <c r="G1674" s="1"/>
      <c r="H1674" s="1"/>
      <c r="I1674" s="1"/>
    </row>
    <row r="1675" spans="1:9">
      <c r="A1675" s="1"/>
      <c r="C1675" s="1"/>
      <c r="D1675" s="1"/>
      <c r="E1675" s="1"/>
      <c r="F1675" s="1"/>
      <c r="G1675" s="1"/>
      <c r="H1675" s="1"/>
      <c r="I1675" s="1"/>
    </row>
    <row r="1676" spans="1:9">
      <c r="A1676" s="1"/>
      <c r="C1676" s="1"/>
      <c r="D1676" s="1"/>
      <c r="E1676" s="1"/>
      <c r="F1676" s="1"/>
      <c r="G1676" s="1"/>
      <c r="H1676" s="1"/>
      <c r="I1676" s="1"/>
    </row>
    <row r="1677" spans="1:9">
      <c r="A1677" s="1"/>
      <c r="C1677" s="1"/>
      <c r="D1677" s="1"/>
      <c r="E1677" s="1"/>
      <c r="F1677" s="1"/>
      <c r="G1677" s="1"/>
      <c r="H1677" s="1"/>
      <c r="I1677" s="1"/>
    </row>
    <row r="1678" spans="1:9">
      <c r="A1678" s="1"/>
      <c r="C1678" s="1"/>
      <c r="D1678" s="1"/>
      <c r="E1678" s="1"/>
      <c r="F1678" s="1"/>
      <c r="G1678" s="1"/>
      <c r="H1678" s="1"/>
      <c r="I1678" s="1"/>
    </row>
    <row r="1679" spans="1:9">
      <c r="A1679" s="1"/>
      <c r="C1679" s="1"/>
      <c r="D1679" s="1"/>
      <c r="E1679" s="1"/>
      <c r="F1679" s="1"/>
      <c r="G1679" s="1"/>
      <c r="H1679" s="1"/>
      <c r="I1679" s="1"/>
    </row>
    <row r="1680" spans="1:9">
      <c r="A1680" s="1"/>
      <c r="C1680" s="1"/>
      <c r="D1680" s="1"/>
      <c r="E1680" s="1"/>
      <c r="F1680" s="1"/>
      <c r="G1680" s="1"/>
      <c r="H1680" s="1"/>
      <c r="I1680" s="1"/>
    </row>
    <row r="1681" spans="1:9">
      <c r="A1681" s="1"/>
      <c r="C1681" s="1"/>
      <c r="D1681" s="1"/>
      <c r="E1681" s="1"/>
      <c r="F1681" s="1"/>
      <c r="G1681" s="1"/>
      <c r="H1681" s="1"/>
      <c r="I1681" s="1"/>
    </row>
    <row r="1682" spans="1:9">
      <c r="A1682" s="1"/>
      <c r="C1682" s="1"/>
      <c r="D1682" s="1"/>
      <c r="E1682" s="1"/>
      <c r="F1682" s="1"/>
      <c r="G1682" s="1"/>
      <c r="H1682" s="1"/>
      <c r="I1682" s="1"/>
    </row>
    <row r="1683" spans="1:9">
      <c r="A1683" s="1"/>
      <c r="C1683" s="1"/>
      <c r="D1683" s="1"/>
      <c r="E1683" s="1"/>
      <c r="F1683" s="1"/>
      <c r="G1683" s="1"/>
      <c r="H1683" s="1"/>
      <c r="I1683" s="1"/>
    </row>
    <row r="1684" spans="1:9">
      <c r="A1684" s="1"/>
      <c r="C1684" s="1"/>
      <c r="D1684" s="1"/>
      <c r="E1684" s="1"/>
      <c r="F1684" s="1"/>
      <c r="G1684" s="1"/>
      <c r="H1684" s="1"/>
      <c r="I1684" s="1"/>
    </row>
    <row r="1685" spans="1:9">
      <c r="A1685" s="1"/>
      <c r="C1685" s="1"/>
      <c r="D1685" s="1"/>
      <c r="E1685" s="1"/>
      <c r="F1685" s="1"/>
      <c r="G1685" s="1"/>
      <c r="H1685" s="1"/>
      <c r="I1685" s="1"/>
    </row>
    <row r="1686" spans="1:9">
      <c r="A1686" s="1"/>
      <c r="C1686" s="1"/>
      <c r="D1686" s="1"/>
      <c r="E1686" s="1"/>
      <c r="F1686" s="1"/>
      <c r="G1686" s="1"/>
      <c r="H1686" s="1"/>
      <c r="I1686" s="1"/>
    </row>
    <row r="1687" spans="1:9">
      <c r="A1687" s="1"/>
      <c r="C1687" s="1"/>
      <c r="D1687" s="1"/>
      <c r="E1687" s="1"/>
      <c r="F1687" s="1"/>
      <c r="G1687" s="1"/>
      <c r="H1687" s="1"/>
      <c r="I1687" s="1"/>
    </row>
    <row r="1688" spans="1:9">
      <c r="A1688" s="1"/>
      <c r="C1688" s="1"/>
      <c r="D1688" s="1"/>
      <c r="E1688" s="1"/>
      <c r="F1688" s="1"/>
      <c r="G1688" s="1"/>
      <c r="H1688" s="1"/>
      <c r="I1688" s="1"/>
    </row>
    <row r="1689" spans="1:9">
      <c r="A1689" s="1"/>
      <c r="C1689" s="1"/>
      <c r="D1689" s="1"/>
      <c r="E1689" s="1"/>
      <c r="F1689" s="1"/>
      <c r="G1689" s="1"/>
      <c r="H1689" s="1"/>
      <c r="I1689" s="1"/>
    </row>
    <row r="1690" spans="1:9">
      <c r="A1690" s="1"/>
      <c r="C1690" s="1"/>
      <c r="D1690" s="1"/>
      <c r="E1690" s="1"/>
      <c r="F1690" s="1"/>
      <c r="G1690" s="1"/>
      <c r="H1690" s="1"/>
      <c r="I1690" s="1"/>
    </row>
    <row r="1691" spans="1:9">
      <c r="A1691" s="1"/>
      <c r="C1691" s="1"/>
      <c r="D1691" s="1"/>
      <c r="E1691" s="1"/>
      <c r="F1691" s="1"/>
      <c r="G1691" s="1"/>
      <c r="H1691" s="1"/>
      <c r="I1691" s="1"/>
    </row>
    <row r="1692" spans="1:9">
      <c r="A1692" s="1"/>
      <c r="C1692" s="1"/>
      <c r="D1692" s="1"/>
      <c r="E1692" s="1"/>
      <c r="F1692" s="1"/>
      <c r="G1692" s="1"/>
      <c r="H1692" s="1"/>
      <c r="I1692" s="1"/>
    </row>
    <row r="1693" spans="1:9">
      <c r="A1693" s="1"/>
      <c r="C1693" s="1"/>
      <c r="D1693" s="1"/>
      <c r="E1693" s="1"/>
      <c r="F1693" s="1"/>
      <c r="G1693" s="1"/>
      <c r="H1693" s="1"/>
      <c r="I1693" s="1"/>
    </row>
    <row r="1694" spans="1:9">
      <c r="A1694" s="1"/>
      <c r="C1694" s="1"/>
      <c r="D1694" s="1"/>
      <c r="E1694" s="1"/>
      <c r="F1694" s="1"/>
      <c r="G1694" s="1"/>
      <c r="H1694" s="1"/>
      <c r="I1694" s="1"/>
    </row>
    <row r="1695" spans="1:9">
      <c r="A1695" s="1"/>
      <c r="C1695" s="1"/>
      <c r="D1695" s="1"/>
      <c r="E1695" s="1"/>
      <c r="F1695" s="1"/>
      <c r="G1695" s="1"/>
      <c r="H1695" s="1"/>
      <c r="I1695" s="1"/>
    </row>
    <row r="1696" spans="1:9">
      <c r="A1696" s="1"/>
      <c r="C1696" s="1"/>
      <c r="D1696" s="1"/>
      <c r="E1696" s="1"/>
      <c r="F1696" s="1"/>
      <c r="G1696" s="1"/>
      <c r="H1696" s="1"/>
      <c r="I1696" s="1"/>
    </row>
    <row r="1697" spans="1:9">
      <c r="A1697" s="1"/>
      <c r="C1697" s="1"/>
      <c r="D1697" s="1"/>
      <c r="E1697" s="1"/>
      <c r="F1697" s="1"/>
      <c r="G1697" s="1"/>
      <c r="H1697" s="1"/>
      <c r="I1697" s="1"/>
    </row>
    <row r="1698" spans="1:9">
      <c r="A1698" s="1"/>
      <c r="C1698" s="1"/>
      <c r="D1698" s="1"/>
      <c r="E1698" s="1"/>
      <c r="F1698" s="1"/>
      <c r="G1698" s="1"/>
      <c r="H1698" s="1"/>
      <c r="I1698" s="1"/>
    </row>
    <row r="1699" spans="1:9">
      <c r="A1699" s="1"/>
      <c r="C1699" s="1"/>
      <c r="D1699" s="1"/>
      <c r="E1699" s="1"/>
      <c r="F1699" s="1"/>
      <c r="G1699" s="1"/>
      <c r="H1699" s="1"/>
      <c r="I1699" s="1"/>
    </row>
    <row r="1700" spans="1:9">
      <c r="A1700" s="1"/>
      <c r="C1700" s="1"/>
      <c r="D1700" s="1"/>
      <c r="E1700" s="1"/>
      <c r="F1700" s="1"/>
      <c r="G1700" s="1"/>
      <c r="H1700" s="1"/>
      <c r="I1700" s="1"/>
    </row>
    <row r="1701" spans="1:9">
      <c r="A1701" s="1"/>
      <c r="C1701" s="1"/>
      <c r="D1701" s="1"/>
      <c r="E1701" s="1"/>
      <c r="F1701" s="1"/>
      <c r="G1701" s="1"/>
      <c r="H1701" s="1"/>
      <c r="I1701" s="1"/>
    </row>
    <row r="1702" spans="1:9">
      <c r="A1702" s="1"/>
      <c r="C1702" s="1"/>
      <c r="D1702" s="1"/>
      <c r="E1702" s="1"/>
      <c r="F1702" s="1"/>
      <c r="G1702" s="1"/>
      <c r="H1702" s="1"/>
      <c r="I1702" s="1"/>
    </row>
    <row r="1703" spans="1:9">
      <c r="A1703" s="1"/>
      <c r="C1703" s="1"/>
      <c r="D1703" s="1"/>
      <c r="E1703" s="1"/>
      <c r="F1703" s="1"/>
      <c r="G1703" s="1"/>
      <c r="H1703" s="1"/>
      <c r="I1703" s="1"/>
    </row>
    <row r="1704" spans="1:9">
      <c r="A1704" s="1"/>
      <c r="C1704" s="1"/>
      <c r="D1704" s="1"/>
      <c r="E1704" s="1"/>
      <c r="F1704" s="1"/>
      <c r="G1704" s="1"/>
      <c r="H1704" s="1"/>
      <c r="I1704" s="1"/>
    </row>
    <row r="1705" spans="1:9">
      <c r="A1705" s="1"/>
      <c r="C1705" s="1"/>
      <c r="D1705" s="1"/>
      <c r="E1705" s="1"/>
      <c r="F1705" s="1"/>
      <c r="G1705" s="1"/>
      <c r="H1705" s="1"/>
      <c r="I1705" s="1"/>
    </row>
    <row r="1706" spans="1:9">
      <c r="A1706" s="1"/>
      <c r="C1706" s="1"/>
      <c r="D1706" s="1"/>
      <c r="E1706" s="1"/>
      <c r="F1706" s="1"/>
      <c r="G1706" s="1"/>
      <c r="H1706" s="1"/>
      <c r="I1706" s="1"/>
    </row>
    <row r="1707" spans="1:9">
      <c r="A1707" s="1"/>
      <c r="C1707" s="1"/>
      <c r="D1707" s="1"/>
      <c r="E1707" s="1"/>
      <c r="F1707" s="1"/>
      <c r="G1707" s="1"/>
      <c r="H1707" s="1"/>
      <c r="I1707" s="1"/>
    </row>
    <row r="1708" spans="1:9">
      <c r="A1708" s="1"/>
      <c r="C1708" s="1"/>
      <c r="D1708" s="1"/>
      <c r="E1708" s="1"/>
      <c r="F1708" s="1"/>
      <c r="G1708" s="1"/>
      <c r="H1708" s="1"/>
      <c r="I1708" s="1"/>
    </row>
    <row r="1709" spans="1:9">
      <c r="A1709" s="1"/>
      <c r="C1709" s="1"/>
      <c r="D1709" s="1"/>
      <c r="E1709" s="1"/>
      <c r="F1709" s="1"/>
      <c r="G1709" s="1"/>
      <c r="H1709" s="1"/>
      <c r="I1709" s="1"/>
    </row>
    <row r="1710" spans="1:9">
      <c r="A1710" s="1"/>
      <c r="C1710" s="1"/>
      <c r="D1710" s="1"/>
      <c r="E1710" s="1"/>
      <c r="F1710" s="1"/>
      <c r="G1710" s="1"/>
      <c r="H1710" s="1"/>
      <c r="I1710" s="1"/>
    </row>
    <row r="1711" spans="1:9">
      <c r="A1711" s="1"/>
      <c r="C1711" s="1"/>
      <c r="D1711" s="1"/>
      <c r="E1711" s="1"/>
      <c r="F1711" s="1"/>
      <c r="G1711" s="1"/>
      <c r="H1711" s="1"/>
      <c r="I1711" s="1"/>
    </row>
    <row r="1712" spans="1:9">
      <c r="A1712" s="1"/>
      <c r="C1712" s="1"/>
      <c r="D1712" s="1"/>
      <c r="E1712" s="1"/>
      <c r="F1712" s="1"/>
      <c r="G1712" s="1"/>
      <c r="H1712" s="1"/>
      <c r="I1712" s="1"/>
    </row>
    <row r="1713" spans="1:9">
      <c r="A1713" s="1"/>
      <c r="C1713" s="1"/>
      <c r="D1713" s="1"/>
      <c r="E1713" s="1"/>
      <c r="F1713" s="1"/>
      <c r="G1713" s="1"/>
      <c r="H1713" s="1"/>
      <c r="I1713" s="1"/>
    </row>
    <row r="1714" spans="1:9">
      <c r="A1714" s="1"/>
      <c r="C1714" s="1"/>
      <c r="D1714" s="1"/>
      <c r="E1714" s="1"/>
      <c r="F1714" s="1"/>
      <c r="G1714" s="1"/>
      <c r="H1714" s="1"/>
      <c r="I1714" s="1"/>
    </row>
    <row r="1715" spans="1:9">
      <c r="A1715" s="1"/>
      <c r="C1715" s="1"/>
      <c r="D1715" s="1"/>
      <c r="E1715" s="1"/>
      <c r="F1715" s="1"/>
      <c r="G1715" s="1"/>
      <c r="H1715" s="1"/>
      <c r="I1715" s="1"/>
    </row>
    <row r="1716" spans="1:9">
      <c r="A1716" s="1"/>
      <c r="C1716" s="1"/>
      <c r="D1716" s="1"/>
      <c r="E1716" s="1"/>
      <c r="F1716" s="1"/>
      <c r="G1716" s="1"/>
      <c r="H1716" s="1"/>
      <c r="I1716" s="1"/>
    </row>
    <row r="1717" spans="1:9">
      <c r="A1717" s="1"/>
      <c r="C1717" s="1"/>
      <c r="D1717" s="1"/>
      <c r="E1717" s="1"/>
      <c r="F1717" s="1"/>
      <c r="G1717" s="1"/>
      <c r="H1717" s="1"/>
      <c r="I1717" s="1"/>
    </row>
    <row r="1718" spans="1:9">
      <c r="A1718" s="1"/>
      <c r="C1718" s="1"/>
      <c r="D1718" s="1"/>
      <c r="E1718" s="1"/>
      <c r="F1718" s="1"/>
      <c r="G1718" s="1"/>
      <c r="H1718" s="1"/>
      <c r="I1718" s="1"/>
    </row>
    <row r="1719" spans="1:9">
      <c r="A1719" s="1"/>
      <c r="C1719" s="1"/>
      <c r="D1719" s="1"/>
      <c r="E1719" s="1"/>
      <c r="F1719" s="1"/>
      <c r="G1719" s="1"/>
      <c r="H1719" s="1"/>
      <c r="I1719" s="1"/>
    </row>
    <row r="1720" spans="1:9">
      <c r="A1720" s="1"/>
      <c r="C1720" s="1"/>
      <c r="D1720" s="1"/>
      <c r="E1720" s="1"/>
      <c r="F1720" s="1"/>
      <c r="G1720" s="1"/>
      <c r="H1720" s="1"/>
      <c r="I1720" s="1"/>
    </row>
    <row r="1721" spans="1:9">
      <c r="A1721" s="1"/>
      <c r="C1721" s="1"/>
      <c r="D1721" s="1"/>
      <c r="E1721" s="1"/>
      <c r="F1721" s="1"/>
      <c r="G1721" s="1"/>
      <c r="H1721" s="1"/>
      <c r="I1721" s="1"/>
    </row>
    <row r="1722" spans="1:9">
      <c r="A1722" s="1"/>
      <c r="C1722" s="1"/>
      <c r="D1722" s="1"/>
      <c r="E1722" s="1"/>
      <c r="F1722" s="1"/>
      <c r="G1722" s="1"/>
      <c r="H1722" s="1"/>
      <c r="I1722" s="1"/>
    </row>
    <row r="1723" spans="1:9">
      <c r="A1723" s="1"/>
      <c r="C1723" s="1"/>
      <c r="D1723" s="1"/>
      <c r="E1723" s="1"/>
      <c r="F1723" s="1"/>
      <c r="G1723" s="1"/>
      <c r="H1723" s="1"/>
      <c r="I1723" s="1"/>
    </row>
    <row r="1724" spans="1:9">
      <c r="A1724" s="1"/>
      <c r="C1724" s="1"/>
      <c r="D1724" s="1"/>
      <c r="E1724" s="1"/>
      <c r="F1724" s="1"/>
      <c r="G1724" s="1"/>
      <c r="H1724" s="1"/>
      <c r="I1724" s="1"/>
    </row>
    <row r="1725" spans="1:9">
      <c r="A1725" s="1"/>
      <c r="C1725" s="1"/>
      <c r="D1725" s="1"/>
      <c r="E1725" s="1"/>
      <c r="F1725" s="1"/>
      <c r="G1725" s="1"/>
      <c r="H1725" s="1"/>
      <c r="I1725" s="1"/>
    </row>
    <row r="1726" spans="1:9">
      <c r="A1726" s="1"/>
      <c r="C1726" s="1"/>
      <c r="D1726" s="1"/>
      <c r="E1726" s="1"/>
      <c r="F1726" s="1"/>
      <c r="G1726" s="1"/>
      <c r="H1726" s="1"/>
      <c r="I1726" s="1"/>
    </row>
    <row r="1727" spans="1:9">
      <c r="A1727" s="1"/>
      <c r="C1727" s="1"/>
      <c r="D1727" s="1"/>
      <c r="E1727" s="1"/>
      <c r="F1727" s="1"/>
      <c r="G1727" s="1"/>
      <c r="H1727" s="1"/>
      <c r="I1727" s="1"/>
    </row>
    <row r="1728" spans="1:9">
      <c r="A1728" s="1"/>
      <c r="C1728" s="1"/>
      <c r="D1728" s="1"/>
      <c r="E1728" s="1"/>
      <c r="F1728" s="1"/>
      <c r="G1728" s="1"/>
      <c r="H1728" s="1"/>
      <c r="I1728" s="1"/>
    </row>
    <row r="1729" spans="1:9">
      <c r="A1729" s="1"/>
      <c r="C1729" s="1"/>
      <c r="D1729" s="1"/>
      <c r="E1729" s="1"/>
      <c r="F1729" s="1"/>
      <c r="G1729" s="1"/>
      <c r="H1729" s="1"/>
      <c r="I1729" s="1"/>
    </row>
    <row r="1730" spans="1:9">
      <c r="A1730" s="1"/>
      <c r="C1730" s="1"/>
      <c r="D1730" s="1"/>
      <c r="E1730" s="1"/>
      <c r="F1730" s="1"/>
      <c r="G1730" s="1"/>
      <c r="H1730" s="1"/>
      <c r="I1730" s="1"/>
    </row>
    <row r="1731" spans="1:9">
      <c r="A1731" s="1"/>
      <c r="C1731" s="1"/>
      <c r="D1731" s="1"/>
      <c r="E1731" s="1"/>
      <c r="F1731" s="1"/>
      <c r="G1731" s="1"/>
      <c r="H1731" s="1"/>
      <c r="I1731" s="1"/>
    </row>
    <row r="1732" spans="1:9">
      <c r="A1732" s="1"/>
      <c r="C1732" s="1"/>
      <c r="D1732" s="1"/>
      <c r="E1732" s="1"/>
      <c r="F1732" s="1"/>
      <c r="G1732" s="1"/>
      <c r="H1732" s="1"/>
      <c r="I1732" s="1"/>
    </row>
    <row r="1733" spans="1:9">
      <c r="A1733" s="1"/>
      <c r="C1733" s="1"/>
      <c r="D1733" s="1"/>
      <c r="E1733" s="1"/>
      <c r="F1733" s="1"/>
      <c r="G1733" s="1"/>
      <c r="H1733" s="1"/>
      <c r="I1733" s="1"/>
    </row>
    <row r="1734" spans="1:9">
      <c r="A1734" s="1"/>
      <c r="C1734" s="1"/>
      <c r="D1734" s="1"/>
      <c r="E1734" s="1"/>
      <c r="F1734" s="1"/>
      <c r="G1734" s="1"/>
      <c r="H1734" s="1"/>
      <c r="I1734" s="1"/>
    </row>
    <row r="1735" spans="1:9">
      <c r="A1735" s="1"/>
      <c r="C1735" s="1"/>
      <c r="D1735" s="1"/>
      <c r="E1735" s="1"/>
      <c r="F1735" s="1"/>
      <c r="G1735" s="1"/>
      <c r="H1735" s="1"/>
      <c r="I1735" s="1"/>
    </row>
    <row r="1736" spans="1:9">
      <c r="A1736" s="1"/>
      <c r="C1736" s="1"/>
      <c r="D1736" s="1"/>
      <c r="E1736" s="1"/>
      <c r="F1736" s="1"/>
      <c r="G1736" s="1"/>
      <c r="H1736" s="1"/>
      <c r="I1736" s="1"/>
    </row>
    <row r="1737" spans="1:9">
      <c r="A1737" s="1"/>
      <c r="C1737" s="1"/>
      <c r="D1737" s="1"/>
      <c r="E1737" s="1"/>
      <c r="F1737" s="1"/>
      <c r="G1737" s="1"/>
      <c r="H1737" s="1"/>
      <c r="I1737" s="1"/>
    </row>
    <row r="1738" spans="1:9">
      <c r="A1738" s="1"/>
      <c r="C1738" s="1"/>
      <c r="D1738" s="1"/>
      <c r="E1738" s="1"/>
      <c r="F1738" s="1"/>
      <c r="G1738" s="1"/>
      <c r="H1738" s="1"/>
      <c r="I1738" s="1"/>
    </row>
    <row r="1739" spans="1:9">
      <c r="A1739" s="1"/>
      <c r="C1739" s="1"/>
      <c r="D1739" s="1"/>
      <c r="E1739" s="1"/>
      <c r="F1739" s="1"/>
      <c r="G1739" s="1"/>
      <c r="H1739" s="1"/>
      <c r="I1739" s="1"/>
    </row>
    <row r="1740" spans="1:9">
      <c r="A1740" s="1"/>
      <c r="C1740" s="1"/>
      <c r="D1740" s="1"/>
      <c r="E1740" s="1"/>
      <c r="F1740" s="1"/>
      <c r="G1740" s="1"/>
      <c r="H1740" s="1"/>
      <c r="I1740" s="1"/>
    </row>
    <row r="1741" spans="1:9">
      <c r="A1741" s="1"/>
      <c r="C1741" s="1"/>
      <c r="D1741" s="1"/>
      <c r="E1741" s="1"/>
      <c r="F1741" s="1"/>
      <c r="G1741" s="1"/>
      <c r="H1741" s="1"/>
      <c r="I1741" s="1"/>
    </row>
    <row r="1742" spans="1:9">
      <c r="A1742" s="1"/>
      <c r="C1742" s="1"/>
      <c r="D1742" s="1"/>
      <c r="E1742" s="1"/>
      <c r="F1742" s="1"/>
      <c r="G1742" s="1"/>
      <c r="H1742" s="1"/>
      <c r="I1742" s="1"/>
    </row>
    <row r="1743" spans="1:9">
      <c r="A1743" s="1"/>
      <c r="C1743" s="1"/>
      <c r="D1743" s="1"/>
      <c r="E1743" s="1"/>
      <c r="F1743" s="1"/>
      <c r="G1743" s="1"/>
      <c r="H1743" s="1"/>
      <c r="I1743" s="1"/>
    </row>
    <row r="1744" spans="1:9">
      <c r="A1744" s="1"/>
      <c r="C1744" s="1"/>
      <c r="D1744" s="1"/>
      <c r="E1744" s="1"/>
      <c r="F1744" s="1"/>
      <c r="G1744" s="1"/>
      <c r="H1744" s="1"/>
      <c r="I1744" s="1"/>
    </row>
    <row r="1745" spans="1:9">
      <c r="A1745" s="1"/>
      <c r="C1745" s="1"/>
      <c r="D1745" s="1"/>
      <c r="E1745" s="1"/>
      <c r="F1745" s="1"/>
      <c r="G1745" s="1"/>
      <c r="H1745" s="1"/>
      <c r="I1745" s="1"/>
    </row>
    <row r="1746" spans="1:9">
      <c r="A1746" s="1"/>
      <c r="C1746" s="1"/>
      <c r="D1746" s="1"/>
      <c r="E1746" s="1"/>
      <c r="F1746" s="1"/>
      <c r="G1746" s="1"/>
      <c r="H1746" s="1"/>
      <c r="I1746" s="1"/>
    </row>
    <row r="1747" spans="1:9">
      <c r="A1747" s="1"/>
      <c r="C1747" s="1"/>
      <c r="D1747" s="1"/>
      <c r="E1747" s="1"/>
      <c r="F1747" s="1"/>
      <c r="G1747" s="1"/>
      <c r="H1747" s="1"/>
      <c r="I1747" s="1"/>
    </row>
    <row r="1748" spans="1:9">
      <c r="A1748" s="1"/>
      <c r="C1748" s="1"/>
      <c r="D1748" s="1"/>
      <c r="E1748" s="1"/>
      <c r="F1748" s="1"/>
      <c r="G1748" s="1"/>
      <c r="H1748" s="1"/>
      <c r="I1748" s="1"/>
    </row>
    <row r="1749" spans="1:9">
      <c r="A1749" s="1"/>
      <c r="C1749" s="1"/>
      <c r="D1749" s="1"/>
      <c r="E1749" s="1"/>
      <c r="F1749" s="1"/>
      <c r="G1749" s="1"/>
      <c r="H1749" s="1"/>
      <c r="I1749" s="1"/>
    </row>
    <row r="1750" spans="1:9">
      <c r="A1750" s="1"/>
      <c r="C1750" s="1"/>
      <c r="D1750" s="1"/>
      <c r="E1750" s="1"/>
      <c r="F1750" s="1"/>
      <c r="G1750" s="1"/>
      <c r="H1750" s="1"/>
      <c r="I1750" s="1"/>
    </row>
    <row r="1751" spans="1:9">
      <c r="A1751" s="1"/>
      <c r="C1751" s="1"/>
      <c r="D1751" s="1"/>
      <c r="E1751" s="1"/>
      <c r="F1751" s="1"/>
      <c r="G1751" s="1"/>
      <c r="H1751" s="1"/>
      <c r="I1751" s="1"/>
    </row>
    <row r="1752" spans="1:9">
      <c r="A1752" s="1"/>
      <c r="C1752" s="1"/>
      <c r="D1752" s="1"/>
      <c r="E1752" s="1"/>
      <c r="F1752" s="1"/>
      <c r="G1752" s="1"/>
      <c r="H1752" s="1"/>
      <c r="I1752" s="1"/>
    </row>
    <row r="1753" spans="1:9">
      <c r="A1753" s="1"/>
      <c r="C1753" s="1"/>
      <c r="D1753" s="1"/>
      <c r="E1753" s="1"/>
      <c r="F1753" s="1"/>
      <c r="G1753" s="1"/>
      <c r="H1753" s="1"/>
      <c r="I1753" s="1"/>
    </row>
    <row r="1754" spans="1:9">
      <c r="A1754" s="1"/>
      <c r="C1754" s="1"/>
      <c r="D1754" s="1"/>
      <c r="E1754" s="1"/>
      <c r="F1754" s="1"/>
      <c r="G1754" s="1"/>
      <c r="H1754" s="1"/>
      <c r="I1754" s="1"/>
    </row>
    <row r="1755" spans="1:9">
      <c r="A1755" s="1"/>
      <c r="C1755" s="1"/>
      <c r="D1755" s="1"/>
      <c r="E1755" s="1"/>
      <c r="F1755" s="1"/>
      <c r="G1755" s="1"/>
      <c r="H1755" s="1"/>
      <c r="I1755" s="1"/>
    </row>
    <row r="1756" spans="1:9">
      <c r="A1756" s="1"/>
      <c r="C1756" s="1"/>
      <c r="D1756" s="1"/>
      <c r="E1756" s="1"/>
      <c r="F1756" s="1"/>
      <c r="G1756" s="1"/>
      <c r="H1756" s="1"/>
      <c r="I1756" s="1"/>
    </row>
    <row r="1757" spans="1:9">
      <c r="A1757" s="1"/>
      <c r="C1757" s="1"/>
      <c r="D1757" s="1"/>
      <c r="E1757" s="1"/>
      <c r="F1757" s="1"/>
      <c r="G1757" s="1"/>
      <c r="H1757" s="1"/>
      <c r="I1757" s="1"/>
    </row>
    <row r="1758" spans="1:9">
      <c r="A1758" s="1"/>
      <c r="C1758" s="1"/>
      <c r="D1758" s="1"/>
      <c r="E1758" s="1"/>
      <c r="F1758" s="1"/>
      <c r="G1758" s="1"/>
      <c r="H1758" s="1"/>
      <c r="I1758" s="1"/>
    </row>
    <row r="1759" spans="1:9">
      <c r="A1759" s="1"/>
      <c r="C1759" s="1"/>
      <c r="D1759" s="1"/>
      <c r="E1759" s="1"/>
      <c r="F1759" s="1"/>
      <c r="G1759" s="1"/>
      <c r="H1759" s="1"/>
      <c r="I1759" s="1"/>
    </row>
    <row r="1760" spans="1:9">
      <c r="A1760" s="1"/>
      <c r="C1760" s="1"/>
      <c r="D1760" s="1"/>
      <c r="E1760" s="1"/>
      <c r="F1760" s="1"/>
      <c r="G1760" s="1"/>
      <c r="H1760" s="1"/>
      <c r="I1760" s="1"/>
    </row>
    <row r="1761" spans="1:9">
      <c r="A1761" s="1"/>
      <c r="C1761" s="1"/>
      <c r="D1761" s="1"/>
      <c r="E1761" s="1"/>
      <c r="F1761" s="1"/>
      <c r="G1761" s="1"/>
      <c r="H1761" s="1"/>
      <c r="I1761" s="1"/>
    </row>
    <row r="1762" spans="1:9">
      <c r="A1762" s="1"/>
      <c r="C1762" s="1"/>
      <c r="D1762" s="1"/>
      <c r="E1762" s="1"/>
      <c r="F1762" s="1"/>
      <c r="G1762" s="1"/>
      <c r="H1762" s="1"/>
      <c r="I1762" s="1"/>
    </row>
    <row r="1763" spans="1:9">
      <c r="A1763" s="1"/>
      <c r="C1763" s="1"/>
      <c r="D1763" s="1"/>
      <c r="E1763" s="1"/>
      <c r="F1763" s="1"/>
      <c r="G1763" s="1"/>
      <c r="H1763" s="1"/>
      <c r="I1763" s="1"/>
    </row>
    <row r="1764" spans="1:9">
      <c r="A1764" s="1"/>
      <c r="C1764" s="1"/>
      <c r="D1764" s="1"/>
      <c r="E1764" s="1"/>
      <c r="F1764" s="1"/>
      <c r="G1764" s="1"/>
      <c r="H1764" s="1"/>
      <c r="I1764" s="1"/>
    </row>
    <row r="1765" spans="1:9">
      <c r="A1765" s="1"/>
      <c r="C1765" s="1"/>
      <c r="D1765" s="1"/>
      <c r="E1765" s="1"/>
      <c r="F1765" s="1"/>
      <c r="G1765" s="1"/>
      <c r="H1765" s="1"/>
      <c r="I1765" s="1"/>
    </row>
    <row r="1766" spans="1:9">
      <c r="A1766" s="1"/>
      <c r="C1766" s="1"/>
      <c r="D1766" s="1"/>
      <c r="E1766" s="1"/>
      <c r="F1766" s="1"/>
      <c r="G1766" s="1"/>
      <c r="H1766" s="1"/>
      <c r="I1766" s="1"/>
    </row>
    <row r="1767" spans="1:9">
      <c r="A1767" s="1"/>
      <c r="C1767" s="1"/>
      <c r="D1767" s="1"/>
      <c r="E1767" s="1"/>
      <c r="F1767" s="1"/>
      <c r="G1767" s="1"/>
      <c r="H1767" s="1"/>
      <c r="I1767" s="1"/>
    </row>
    <row r="1768" spans="1:9">
      <c r="A1768" s="1"/>
      <c r="C1768" s="1"/>
      <c r="D1768" s="1"/>
      <c r="E1768" s="1"/>
      <c r="F1768" s="1"/>
      <c r="G1768" s="1"/>
      <c r="H1768" s="1"/>
      <c r="I1768" s="1"/>
    </row>
    <row r="1769" spans="1:9">
      <c r="A1769" s="1"/>
      <c r="C1769" s="1"/>
      <c r="D1769" s="1"/>
      <c r="E1769" s="1"/>
      <c r="F1769" s="1"/>
      <c r="G1769" s="1"/>
      <c r="H1769" s="1"/>
      <c r="I1769" s="1"/>
    </row>
    <row r="1770" spans="1:9">
      <c r="A1770" s="1"/>
      <c r="C1770" s="1"/>
      <c r="D1770" s="1"/>
      <c r="E1770" s="1"/>
      <c r="F1770" s="1"/>
      <c r="G1770" s="1"/>
      <c r="H1770" s="1"/>
      <c r="I1770" s="1"/>
    </row>
    <row r="1771" spans="1:9">
      <c r="A1771" s="1"/>
      <c r="C1771" s="1"/>
      <c r="D1771" s="1"/>
      <c r="E1771" s="1"/>
      <c r="F1771" s="1"/>
      <c r="G1771" s="1"/>
      <c r="H1771" s="1"/>
      <c r="I1771" s="1"/>
    </row>
    <row r="1772" spans="1:9">
      <c r="A1772" s="1"/>
      <c r="C1772" s="1"/>
      <c r="D1772" s="1"/>
      <c r="E1772" s="1"/>
      <c r="F1772" s="1"/>
      <c r="G1772" s="1"/>
      <c r="H1772" s="1"/>
      <c r="I1772" s="1"/>
    </row>
    <row r="1773" spans="1:9">
      <c r="A1773" s="1"/>
      <c r="C1773" s="1"/>
      <c r="D1773" s="1"/>
      <c r="E1773" s="1"/>
      <c r="F1773" s="1"/>
      <c r="G1773" s="1"/>
      <c r="H1773" s="1"/>
      <c r="I1773" s="1"/>
    </row>
    <row r="1774" spans="1:9">
      <c r="A1774" s="1"/>
      <c r="C1774" s="1"/>
      <c r="D1774" s="1"/>
      <c r="E1774" s="1"/>
      <c r="F1774" s="1"/>
      <c r="G1774" s="1"/>
      <c r="H1774" s="1"/>
      <c r="I1774" s="1"/>
    </row>
    <row r="1775" spans="1:9">
      <c r="A1775" s="1"/>
      <c r="C1775" s="1"/>
      <c r="D1775" s="1"/>
      <c r="E1775" s="1"/>
      <c r="F1775" s="1"/>
      <c r="G1775" s="1"/>
      <c r="H1775" s="1"/>
      <c r="I1775" s="1"/>
    </row>
    <row r="1776" spans="1:9">
      <c r="A1776" s="1"/>
      <c r="C1776" s="1"/>
      <c r="D1776" s="1"/>
      <c r="E1776" s="1"/>
      <c r="F1776" s="1"/>
      <c r="G1776" s="1"/>
      <c r="H1776" s="1"/>
      <c r="I1776" s="1"/>
    </row>
    <row r="1777" spans="1:9">
      <c r="A1777" s="1"/>
      <c r="C1777" s="1"/>
      <c r="D1777" s="1"/>
      <c r="E1777" s="1"/>
      <c r="F1777" s="1"/>
      <c r="G1777" s="1"/>
      <c r="H1777" s="1"/>
      <c r="I1777" s="1"/>
    </row>
    <row r="1778" spans="1:9">
      <c r="A1778" s="1"/>
      <c r="C1778" s="1"/>
      <c r="D1778" s="1"/>
      <c r="E1778" s="1"/>
      <c r="F1778" s="1"/>
      <c r="G1778" s="1"/>
      <c r="H1778" s="1"/>
      <c r="I1778" s="1"/>
    </row>
    <row r="1779" spans="1:9">
      <c r="A1779" s="1"/>
      <c r="C1779" s="1"/>
      <c r="D1779" s="1"/>
      <c r="E1779" s="1"/>
      <c r="F1779" s="1"/>
      <c r="G1779" s="1"/>
      <c r="H1779" s="1"/>
      <c r="I1779" s="1"/>
    </row>
    <row r="1780" spans="1:9">
      <c r="A1780" s="1"/>
      <c r="C1780" s="1"/>
      <c r="D1780" s="1"/>
      <c r="E1780" s="1"/>
      <c r="F1780" s="1"/>
      <c r="G1780" s="1"/>
      <c r="H1780" s="1"/>
      <c r="I1780" s="1"/>
    </row>
    <row r="1781" spans="1:9">
      <c r="A1781" s="1"/>
      <c r="C1781" s="1"/>
      <c r="D1781" s="1"/>
      <c r="E1781" s="1"/>
      <c r="F1781" s="1"/>
      <c r="G1781" s="1"/>
      <c r="H1781" s="1"/>
      <c r="I1781" s="1"/>
    </row>
    <row r="1782" spans="1:9">
      <c r="A1782" s="1"/>
      <c r="C1782" s="1"/>
      <c r="D1782" s="1"/>
      <c r="E1782" s="1"/>
      <c r="F1782" s="1"/>
      <c r="G1782" s="1"/>
      <c r="H1782" s="1"/>
      <c r="I1782" s="1"/>
    </row>
    <row r="1783" spans="1:9">
      <c r="A1783" s="1"/>
      <c r="C1783" s="1"/>
      <c r="D1783" s="1"/>
      <c r="E1783" s="1"/>
      <c r="F1783" s="1"/>
      <c r="G1783" s="1"/>
      <c r="H1783" s="1"/>
      <c r="I1783" s="1"/>
    </row>
    <row r="1784" spans="1:9">
      <c r="A1784" s="1"/>
      <c r="C1784" s="1"/>
      <c r="D1784" s="1"/>
      <c r="E1784" s="1"/>
      <c r="F1784" s="1"/>
      <c r="G1784" s="1"/>
      <c r="H1784" s="1"/>
      <c r="I1784" s="1"/>
    </row>
    <row r="1785" spans="1:9">
      <c r="A1785" s="1"/>
      <c r="C1785" s="1"/>
      <c r="D1785" s="1"/>
      <c r="E1785" s="1"/>
      <c r="F1785" s="1"/>
      <c r="G1785" s="1"/>
      <c r="H1785" s="1"/>
      <c r="I1785" s="1"/>
    </row>
    <row r="1786" spans="1:9">
      <c r="A1786" s="1"/>
      <c r="C1786" s="1"/>
      <c r="D1786" s="1"/>
      <c r="E1786" s="1"/>
      <c r="F1786" s="1"/>
      <c r="G1786" s="1"/>
      <c r="H1786" s="1"/>
      <c r="I1786" s="1"/>
    </row>
    <row r="1787" spans="1:9">
      <c r="A1787" s="1"/>
      <c r="C1787" s="1"/>
      <c r="D1787" s="1"/>
      <c r="E1787" s="1"/>
      <c r="F1787" s="1"/>
      <c r="G1787" s="1"/>
      <c r="H1787" s="1"/>
      <c r="I1787" s="1"/>
    </row>
    <row r="1788" spans="1:9">
      <c r="A1788" s="1"/>
      <c r="C1788" s="1"/>
      <c r="D1788" s="1"/>
      <c r="E1788" s="1"/>
      <c r="F1788" s="1"/>
      <c r="G1788" s="1"/>
      <c r="H1788" s="1"/>
      <c r="I1788" s="1"/>
    </row>
    <row r="1789" spans="1:9">
      <c r="A1789" s="1"/>
      <c r="C1789" s="1"/>
      <c r="D1789" s="1"/>
      <c r="E1789" s="1"/>
      <c r="F1789" s="1"/>
      <c r="G1789" s="1"/>
      <c r="H1789" s="1"/>
      <c r="I1789" s="1"/>
    </row>
    <row r="1790" spans="1:9">
      <c r="A1790" s="1"/>
      <c r="C1790" s="1"/>
      <c r="D1790" s="1"/>
      <c r="E1790" s="1"/>
      <c r="F1790" s="1"/>
      <c r="G1790" s="1"/>
      <c r="H1790" s="1"/>
      <c r="I1790" s="1"/>
    </row>
    <row r="1791" spans="1:9">
      <c r="A1791" s="1"/>
      <c r="C1791" s="1"/>
      <c r="D1791" s="1"/>
      <c r="E1791" s="1"/>
      <c r="F1791" s="1"/>
      <c r="G1791" s="1"/>
      <c r="H1791" s="1"/>
      <c r="I1791" s="1"/>
    </row>
    <row r="1792" spans="1:9">
      <c r="A1792" s="1"/>
      <c r="C1792" s="1"/>
      <c r="D1792" s="1"/>
      <c r="E1792" s="1"/>
      <c r="F1792" s="1"/>
      <c r="G1792" s="1"/>
      <c r="H1792" s="1"/>
      <c r="I1792" s="1"/>
    </row>
    <row r="1793" spans="1:9">
      <c r="A1793" s="1"/>
      <c r="C1793" s="1"/>
      <c r="D1793" s="1"/>
      <c r="E1793" s="1"/>
      <c r="F1793" s="1"/>
      <c r="G1793" s="1"/>
      <c r="H1793" s="1"/>
      <c r="I1793" s="1"/>
    </row>
    <row r="1794" spans="1:9">
      <c r="A1794" s="1"/>
      <c r="C1794" s="1"/>
      <c r="D1794" s="1"/>
      <c r="E1794" s="1"/>
      <c r="F1794" s="1"/>
      <c r="G1794" s="1"/>
      <c r="H1794" s="1"/>
      <c r="I1794" s="1"/>
    </row>
    <row r="1795" spans="1:9">
      <c r="A1795" s="1"/>
      <c r="C1795" s="1"/>
      <c r="D1795" s="1"/>
      <c r="E1795" s="1"/>
      <c r="F1795" s="1"/>
      <c r="G1795" s="1"/>
      <c r="H1795" s="1"/>
      <c r="I1795" s="1"/>
    </row>
    <row r="1796" spans="1:9">
      <c r="A1796" s="1"/>
      <c r="C1796" s="1"/>
      <c r="D1796" s="1"/>
      <c r="E1796" s="1"/>
      <c r="F1796" s="1"/>
      <c r="G1796" s="1"/>
      <c r="H1796" s="1"/>
      <c r="I1796" s="1"/>
    </row>
    <row r="1797" spans="1:9">
      <c r="A1797" s="1"/>
      <c r="C1797" s="1"/>
      <c r="D1797" s="1"/>
      <c r="E1797" s="1"/>
      <c r="F1797" s="1"/>
      <c r="G1797" s="1"/>
      <c r="H1797" s="1"/>
      <c r="I1797" s="1"/>
    </row>
    <row r="1798" spans="1:9">
      <c r="A1798" s="1"/>
      <c r="C1798" s="1"/>
      <c r="D1798" s="1"/>
      <c r="E1798" s="1"/>
      <c r="F1798" s="1"/>
      <c r="G1798" s="1"/>
      <c r="H1798" s="1"/>
      <c r="I1798" s="1"/>
    </row>
    <row r="1799" spans="1:9">
      <c r="A1799" s="1"/>
      <c r="C1799" s="1"/>
      <c r="D1799" s="1"/>
      <c r="E1799" s="1"/>
      <c r="F1799" s="1"/>
      <c r="G1799" s="1"/>
      <c r="H1799" s="1"/>
      <c r="I1799" s="1"/>
    </row>
    <row r="1800" spans="1:9">
      <c r="A1800" s="1"/>
      <c r="C1800" s="1"/>
      <c r="D1800" s="1"/>
      <c r="E1800" s="1"/>
      <c r="F1800" s="1"/>
      <c r="G1800" s="1"/>
      <c r="H1800" s="1"/>
      <c r="I1800" s="1"/>
    </row>
    <row r="1801" spans="1:9">
      <c r="A1801" s="1"/>
      <c r="C1801" s="1"/>
      <c r="D1801" s="1"/>
      <c r="E1801" s="1"/>
      <c r="F1801" s="1"/>
      <c r="G1801" s="1"/>
      <c r="H1801" s="1"/>
      <c r="I1801" s="1"/>
    </row>
    <row r="1802" spans="1:9">
      <c r="A1802" s="1"/>
      <c r="C1802" s="1"/>
      <c r="D1802" s="1"/>
      <c r="E1802" s="1"/>
      <c r="F1802" s="1"/>
      <c r="G1802" s="1"/>
      <c r="H1802" s="1"/>
      <c r="I1802" s="1"/>
    </row>
    <row r="1803" spans="1:9">
      <c r="A1803" s="1"/>
      <c r="C1803" s="1"/>
      <c r="D1803" s="1"/>
      <c r="E1803" s="1"/>
      <c r="F1803" s="1"/>
      <c r="G1803" s="1"/>
      <c r="H1803" s="1"/>
      <c r="I1803" s="1"/>
    </row>
    <row r="1804" spans="1:9">
      <c r="A1804" s="1"/>
      <c r="C1804" s="1"/>
      <c r="D1804" s="1"/>
      <c r="E1804" s="1"/>
      <c r="F1804" s="1"/>
      <c r="G1804" s="1"/>
      <c r="H1804" s="1"/>
      <c r="I1804" s="1"/>
    </row>
    <row r="1805" spans="1:9">
      <c r="A1805" s="1"/>
      <c r="C1805" s="1"/>
      <c r="D1805" s="1"/>
      <c r="E1805" s="1"/>
      <c r="F1805" s="1"/>
      <c r="G1805" s="1"/>
      <c r="H1805" s="1"/>
      <c r="I1805" s="1"/>
    </row>
    <row r="1806" spans="1:9">
      <c r="A1806" s="1"/>
      <c r="C1806" s="1"/>
      <c r="D1806" s="1"/>
      <c r="E1806" s="1"/>
      <c r="F1806" s="1"/>
      <c r="G1806" s="1"/>
      <c r="H1806" s="1"/>
      <c r="I1806" s="1"/>
    </row>
    <row r="1807" spans="1:9">
      <c r="A1807" s="1"/>
      <c r="C1807" s="1"/>
      <c r="D1807" s="1"/>
      <c r="E1807" s="1"/>
      <c r="F1807" s="1"/>
      <c r="G1807" s="1"/>
      <c r="H1807" s="1"/>
      <c r="I1807" s="1"/>
    </row>
    <row r="1808" spans="1:9">
      <c r="A1808" s="1"/>
      <c r="C1808" s="1"/>
      <c r="D1808" s="1"/>
      <c r="E1808" s="1"/>
      <c r="F1808" s="1"/>
      <c r="G1808" s="1"/>
      <c r="H1808" s="1"/>
      <c r="I1808" s="1"/>
    </row>
    <row r="1809" spans="1:9">
      <c r="A1809" s="1"/>
      <c r="C1809" s="1"/>
      <c r="D1809" s="1"/>
      <c r="E1809" s="1"/>
      <c r="F1809" s="1"/>
      <c r="G1809" s="1"/>
      <c r="H1809" s="1"/>
      <c r="I1809" s="1"/>
    </row>
    <row r="1810" spans="1:9">
      <c r="A1810" s="1"/>
      <c r="C1810" s="1"/>
      <c r="D1810" s="1"/>
      <c r="E1810" s="1"/>
      <c r="F1810" s="1"/>
      <c r="G1810" s="1"/>
      <c r="H1810" s="1"/>
      <c r="I1810" s="1"/>
    </row>
    <row r="1811" spans="1:9">
      <c r="A1811" s="1"/>
      <c r="C1811" s="1"/>
      <c r="D1811" s="1"/>
      <c r="E1811" s="1"/>
      <c r="F1811" s="1"/>
      <c r="G1811" s="1"/>
      <c r="H1811" s="1"/>
      <c r="I1811" s="1"/>
    </row>
    <row r="1812" spans="1:9">
      <c r="A1812" s="1"/>
      <c r="C1812" s="1"/>
      <c r="D1812" s="1"/>
      <c r="E1812" s="1"/>
      <c r="F1812" s="1"/>
      <c r="G1812" s="1"/>
      <c r="H1812" s="1"/>
      <c r="I1812" s="1"/>
    </row>
    <row r="1813" spans="1:9">
      <c r="A1813" s="1"/>
      <c r="C1813" s="1"/>
      <c r="D1813" s="1"/>
      <c r="E1813" s="1"/>
      <c r="F1813" s="1"/>
      <c r="G1813" s="1"/>
      <c r="H1813" s="1"/>
      <c r="I1813" s="1"/>
    </row>
    <row r="1814" spans="1:9">
      <c r="A1814" s="1"/>
      <c r="C1814" s="1"/>
      <c r="D1814" s="1"/>
      <c r="E1814" s="1"/>
      <c r="F1814" s="1"/>
      <c r="G1814" s="1"/>
      <c r="H1814" s="1"/>
      <c r="I1814" s="1"/>
    </row>
    <row r="1815" spans="1:9">
      <c r="A1815" s="1"/>
      <c r="C1815" s="1"/>
      <c r="D1815" s="1"/>
      <c r="E1815" s="1"/>
      <c r="F1815" s="1"/>
      <c r="G1815" s="1"/>
      <c r="H1815" s="1"/>
      <c r="I1815" s="1"/>
    </row>
    <row r="1816" spans="1:9">
      <c r="A1816" s="1"/>
      <c r="C1816" s="1"/>
      <c r="D1816" s="1"/>
      <c r="E1816" s="1"/>
      <c r="F1816" s="1"/>
      <c r="G1816" s="1"/>
      <c r="H1816" s="1"/>
      <c r="I1816" s="1"/>
    </row>
    <row r="1817" spans="1:9">
      <c r="A1817" s="1"/>
      <c r="C1817" s="1"/>
      <c r="D1817" s="1"/>
      <c r="E1817" s="1"/>
      <c r="F1817" s="1"/>
      <c r="G1817" s="1"/>
      <c r="H1817" s="1"/>
      <c r="I1817" s="1"/>
    </row>
    <row r="1818" spans="1:9">
      <c r="A1818" s="1"/>
      <c r="C1818" s="1"/>
      <c r="D1818" s="1"/>
      <c r="E1818" s="1"/>
      <c r="F1818" s="1"/>
      <c r="G1818" s="1"/>
      <c r="H1818" s="1"/>
      <c r="I1818" s="1"/>
    </row>
    <row r="1819" spans="1:9">
      <c r="A1819" s="1"/>
      <c r="C1819" s="1"/>
      <c r="D1819" s="1"/>
      <c r="E1819" s="1"/>
      <c r="F1819" s="1"/>
      <c r="G1819" s="1"/>
      <c r="H1819" s="1"/>
      <c r="I1819" s="1"/>
    </row>
    <row r="1820" spans="1:9">
      <c r="A1820" s="1"/>
      <c r="C1820" s="1"/>
      <c r="D1820" s="1"/>
      <c r="E1820" s="1"/>
      <c r="F1820" s="1"/>
      <c r="G1820" s="1"/>
      <c r="H1820" s="1"/>
      <c r="I1820" s="1"/>
    </row>
    <row r="1821" spans="1:9">
      <c r="A1821" s="1"/>
      <c r="C1821" s="1"/>
      <c r="D1821" s="1"/>
      <c r="E1821" s="1"/>
      <c r="F1821" s="1"/>
      <c r="G1821" s="1"/>
      <c r="H1821" s="1"/>
      <c r="I1821" s="1"/>
    </row>
    <row r="1822" spans="1:9">
      <c r="A1822" s="1"/>
      <c r="C1822" s="1"/>
      <c r="D1822" s="1"/>
      <c r="E1822" s="1"/>
      <c r="F1822" s="1"/>
      <c r="G1822" s="1"/>
      <c r="H1822" s="1"/>
      <c r="I1822" s="1"/>
    </row>
    <row r="1823" spans="1:9">
      <c r="A1823" s="1"/>
      <c r="C1823" s="1"/>
      <c r="D1823" s="1"/>
      <c r="E1823" s="1"/>
      <c r="F1823" s="1"/>
      <c r="G1823" s="1"/>
      <c r="H1823" s="1"/>
      <c r="I1823" s="1"/>
    </row>
    <row r="1824" spans="1:9">
      <c r="A1824" s="1"/>
      <c r="C1824" s="1"/>
      <c r="D1824" s="1"/>
      <c r="E1824" s="1"/>
      <c r="F1824" s="1"/>
      <c r="G1824" s="1"/>
      <c r="H1824" s="1"/>
      <c r="I1824" s="1"/>
    </row>
    <row r="1825" spans="1:9">
      <c r="A1825" s="1"/>
      <c r="C1825" s="1"/>
      <c r="D1825" s="1"/>
      <c r="E1825" s="1"/>
      <c r="F1825" s="1"/>
      <c r="G1825" s="1"/>
      <c r="H1825" s="1"/>
      <c r="I1825" s="1"/>
    </row>
    <row r="1826" spans="1:9">
      <c r="A1826" s="1"/>
      <c r="C1826" s="1"/>
      <c r="D1826" s="1"/>
      <c r="E1826" s="1"/>
      <c r="F1826" s="1"/>
      <c r="G1826" s="1"/>
      <c r="H1826" s="1"/>
      <c r="I1826" s="1"/>
    </row>
    <row r="1827" spans="1:9">
      <c r="A1827" s="1"/>
      <c r="C1827" s="1"/>
      <c r="D1827" s="1"/>
      <c r="E1827" s="1"/>
      <c r="F1827" s="1"/>
      <c r="G1827" s="1"/>
      <c r="H1827" s="1"/>
      <c r="I1827" s="1"/>
    </row>
    <row r="1828" spans="1:9">
      <c r="A1828" s="1"/>
      <c r="C1828" s="1"/>
      <c r="D1828" s="1"/>
      <c r="E1828" s="1"/>
      <c r="F1828" s="1"/>
      <c r="G1828" s="1"/>
      <c r="H1828" s="1"/>
      <c r="I1828" s="1"/>
    </row>
    <row r="1829" spans="1:9">
      <c r="A1829" s="1"/>
      <c r="C1829" s="1"/>
      <c r="D1829" s="1"/>
      <c r="E1829" s="1"/>
      <c r="F1829" s="1"/>
      <c r="G1829" s="1"/>
      <c r="H1829" s="1"/>
      <c r="I1829" s="1"/>
    </row>
    <row r="1830" spans="1:9">
      <c r="A1830" s="1"/>
      <c r="C1830" s="1"/>
      <c r="D1830" s="1"/>
      <c r="E1830" s="1"/>
      <c r="F1830" s="1"/>
      <c r="G1830" s="1"/>
      <c r="H1830" s="1"/>
      <c r="I1830" s="1"/>
    </row>
    <row r="1831" spans="1:9">
      <c r="A1831" s="1"/>
      <c r="C1831" s="1"/>
      <c r="D1831" s="1"/>
      <c r="E1831" s="1"/>
      <c r="F1831" s="1"/>
      <c r="G1831" s="1"/>
      <c r="H1831" s="1"/>
      <c r="I1831" s="1"/>
    </row>
    <row r="1832" spans="1:9">
      <c r="A1832" s="1"/>
      <c r="C1832" s="1"/>
      <c r="D1832" s="1"/>
      <c r="E1832" s="1"/>
      <c r="F1832" s="1"/>
      <c r="G1832" s="1"/>
      <c r="H1832" s="1"/>
      <c r="I1832" s="1"/>
    </row>
    <row r="1833" spans="1:9">
      <c r="A1833" s="1"/>
      <c r="C1833" s="1"/>
      <c r="D1833" s="1"/>
      <c r="E1833" s="1"/>
      <c r="F1833" s="1"/>
      <c r="G1833" s="1"/>
      <c r="H1833" s="1"/>
      <c r="I1833" s="1"/>
    </row>
    <row r="1834" spans="1:9">
      <c r="A1834" s="1"/>
      <c r="C1834" s="1"/>
      <c r="D1834" s="1"/>
      <c r="E1834" s="1"/>
      <c r="F1834" s="1"/>
      <c r="G1834" s="1"/>
      <c r="H1834" s="1"/>
      <c r="I1834" s="1"/>
    </row>
    <row r="1835" spans="1:9">
      <c r="A1835" s="1"/>
      <c r="C1835" s="1"/>
      <c r="D1835" s="1"/>
      <c r="E1835" s="1"/>
      <c r="F1835" s="1"/>
      <c r="G1835" s="1"/>
      <c r="H1835" s="1"/>
      <c r="I1835" s="1"/>
    </row>
    <row r="1836" spans="1:9">
      <c r="A1836" s="1"/>
      <c r="C1836" s="1"/>
      <c r="D1836" s="1"/>
      <c r="E1836" s="1"/>
      <c r="F1836" s="1"/>
      <c r="G1836" s="1"/>
      <c r="H1836" s="1"/>
      <c r="I1836" s="1"/>
    </row>
    <row r="1837" spans="1:9">
      <c r="A1837" s="1"/>
      <c r="C1837" s="1"/>
      <c r="D1837" s="1"/>
      <c r="E1837" s="1"/>
      <c r="F1837" s="1"/>
      <c r="G1837" s="1"/>
      <c r="H1837" s="1"/>
      <c r="I1837" s="1"/>
    </row>
    <row r="1838" spans="1:9">
      <c r="A1838" s="1"/>
      <c r="C1838" s="1"/>
      <c r="D1838" s="1"/>
      <c r="E1838" s="1"/>
      <c r="F1838" s="1"/>
      <c r="G1838" s="1"/>
      <c r="H1838" s="1"/>
      <c r="I1838" s="1"/>
    </row>
    <row r="1839" spans="1:9">
      <c r="A1839" s="1"/>
      <c r="C1839" s="1"/>
      <c r="D1839" s="1"/>
      <c r="E1839" s="1"/>
      <c r="F1839" s="1"/>
      <c r="G1839" s="1"/>
      <c r="H1839" s="1"/>
      <c r="I1839" s="1"/>
    </row>
    <row r="1840" spans="1:9">
      <c r="A1840" s="1"/>
      <c r="C1840" s="1"/>
      <c r="D1840" s="1"/>
      <c r="E1840" s="1"/>
      <c r="F1840" s="1"/>
      <c r="G1840" s="1"/>
      <c r="H1840" s="1"/>
      <c r="I1840" s="1"/>
    </row>
    <row r="1841" spans="1:9">
      <c r="A1841" s="1"/>
      <c r="C1841" s="1"/>
      <c r="D1841" s="1"/>
      <c r="E1841" s="1"/>
      <c r="F1841" s="1"/>
      <c r="G1841" s="1"/>
      <c r="H1841" s="1"/>
      <c r="I1841" s="1"/>
    </row>
    <row r="1842" spans="1:9">
      <c r="A1842" s="1"/>
      <c r="C1842" s="1"/>
      <c r="D1842" s="1"/>
      <c r="E1842" s="1"/>
      <c r="F1842" s="1"/>
      <c r="G1842" s="1"/>
      <c r="H1842" s="1"/>
      <c r="I1842" s="1"/>
    </row>
    <row r="1843" spans="1:9">
      <c r="A1843" s="1"/>
      <c r="C1843" s="1"/>
      <c r="D1843" s="1"/>
      <c r="E1843" s="1"/>
      <c r="F1843" s="1"/>
      <c r="G1843" s="1"/>
      <c r="H1843" s="1"/>
      <c r="I1843" s="1"/>
    </row>
    <row r="1844" spans="1:9">
      <c r="A1844" s="1"/>
      <c r="C1844" s="1"/>
      <c r="D1844" s="1"/>
      <c r="E1844" s="1"/>
      <c r="F1844" s="1"/>
      <c r="G1844" s="1"/>
      <c r="H1844" s="1"/>
      <c r="I1844" s="1"/>
    </row>
    <row r="1845" spans="1:9">
      <c r="A1845" s="1"/>
      <c r="C1845" s="1"/>
      <c r="D1845" s="1"/>
      <c r="E1845" s="1"/>
      <c r="F1845" s="1"/>
      <c r="G1845" s="1"/>
      <c r="H1845" s="1"/>
      <c r="I1845" s="1"/>
    </row>
    <row r="1846" spans="1:9">
      <c r="A1846" s="1"/>
      <c r="C1846" s="1"/>
      <c r="D1846" s="1"/>
      <c r="E1846" s="1"/>
      <c r="F1846" s="1"/>
      <c r="G1846" s="1"/>
      <c r="H1846" s="1"/>
      <c r="I1846" s="1"/>
    </row>
    <row r="1847" spans="1:9">
      <c r="A1847" s="1"/>
      <c r="C1847" s="1"/>
      <c r="D1847" s="1"/>
      <c r="E1847" s="1"/>
      <c r="F1847" s="1"/>
      <c r="G1847" s="1"/>
      <c r="H1847" s="1"/>
      <c r="I1847" s="1"/>
    </row>
    <row r="1848" spans="1:9">
      <c r="A1848" s="1"/>
      <c r="C1848" s="1"/>
      <c r="D1848" s="1"/>
      <c r="E1848" s="1"/>
      <c r="F1848" s="1"/>
      <c r="G1848" s="1"/>
      <c r="H1848" s="1"/>
      <c r="I1848" s="1"/>
    </row>
    <row r="1849" spans="1:9">
      <c r="A1849" s="1"/>
      <c r="C1849" s="1"/>
      <c r="D1849" s="1"/>
      <c r="E1849" s="1"/>
      <c r="F1849" s="1"/>
      <c r="G1849" s="1"/>
      <c r="H1849" s="1"/>
      <c r="I1849" s="1"/>
    </row>
    <row r="1850" spans="1:9">
      <c r="A1850" s="1"/>
      <c r="C1850" s="1"/>
      <c r="D1850" s="1"/>
      <c r="E1850" s="1"/>
      <c r="F1850" s="1"/>
      <c r="G1850" s="1"/>
      <c r="H1850" s="1"/>
      <c r="I1850" s="1"/>
    </row>
    <row r="1851" spans="1:9">
      <c r="A1851" s="1"/>
      <c r="C1851" s="1"/>
      <c r="D1851" s="1"/>
      <c r="E1851" s="1"/>
      <c r="F1851" s="1"/>
      <c r="G1851" s="1"/>
      <c r="H1851" s="1"/>
      <c r="I1851" s="1"/>
    </row>
    <row r="1852" spans="1:9">
      <c r="A1852" s="1"/>
      <c r="C1852" s="1"/>
      <c r="D1852" s="1"/>
      <c r="E1852" s="1"/>
      <c r="F1852" s="1"/>
      <c r="G1852" s="1"/>
      <c r="H1852" s="1"/>
      <c r="I1852" s="1"/>
    </row>
    <row r="1853" spans="1:9">
      <c r="A1853" s="1"/>
      <c r="C1853" s="1"/>
      <c r="D1853" s="1"/>
      <c r="E1853" s="1"/>
      <c r="F1853" s="1"/>
      <c r="G1853" s="1"/>
      <c r="H1853" s="1"/>
      <c r="I1853" s="1"/>
    </row>
    <row r="1854" spans="1:9">
      <c r="A1854" s="1"/>
      <c r="C1854" s="1"/>
      <c r="D1854" s="1"/>
      <c r="E1854" s="1"/>
      <c r="F1854" s="1"/>
      <c r="G1854" s="1"/>
      <c r="H1854" s="1"/>
      <c r="I1854" s="1"/>
    </row>
    <row r="1855" spans="1:9">
      <c r="A1855" s="1"/>
      <c r="C1855" s="1"/>
      <c r="D1855" s="1"/>
      <c r="E1855" s="1"/>
      <c r="F1855" s="1"/>
      <c r="G1855" s="1"/>
      <c r="H1855" s="1"/>
      <c r="I1855" s="1"/>
    </row>
    <row r="1856" spans="1:9">
      <c r="A1856" s="1"/>
      <c r="C1856" s="1"/>
      <c r="D1856" s="1"/>
      <c r="E1856" s="1"/>
      <c r="F1856" s="1"/>
      <c r="G1856" s="1"/>
      <c r="H1856" s="1"/>
      <c r="I1856" s="1"/>
    </row>
    <row r="1857" spans="1:9">
      <c r="A1857" s="1"/>
      <c r="C1857" s="1"/>
      <c r="D1857" s="1"/>
      <c r="E1857" s="1"/>
      <c r="F1857" s="1"/>
      <c r="G1857" s="1"/>
      <c r="H1857" s="1"/>
      <c r="I1857" s="1"/>
    </row>
    <row r="1858" spans="1:9">
      <c r="A1858" s="1"/>
      <c r="C1858" s="1"/>
      <c r="D1858" s="1"/>
      <c r="E1858" s="1"/>
      <c r="F1858" s="1"/>
      <c r="G1858" s="1"/>
      <c r="H1858" s="1"/>
      <c r="I1858" s="1"/>
    </row>
    <row r="1859" spans="1:9">
      <c r="A1859" s="1"/>
      <c r="C1859" s="1"/>
      <c r="D1859" s="1"/>
      <c r="E1859" s="1"/>
      <c r="F1859" s="1"/>
      <c r="G1859" s="1"/>
      <c r="H1859" s="1"/>
      <c r="I1859" s="1"/>
    </row>
    <row r="1860" spans="1:9">
      <c r="A1860" s="1"/>
      <c r="C1860" s="1"/>
      <c r="D1860" s="1"/>
      <c r="E1860" s="1"/>
      <c r="F1860" s="1"/>
      <c r="G1860" s="1"/>
      <c r="H1860" s="1"/>
      <c r="I1860" s="1"/>
    </row>
    <row r="1861" spans="1:9">
      <c r="A1861" s="1"/>
      <c r="C1861" s="1"/>
      <c r="D1861" s="1"/>
      <c r="E1861" s="1"/>
      <c r="F1861" s="1"/>
      <c r="G1861" s="1"/>
      <c r="H1861" s="1"/>
      <c r="I1861" s="1"/>
    </row>
    <row r="1862" spans="1:9">
      <c r="A1862" s="1"/>
      <c r="C1862" s="1"/>
      <c r="D1862" s="1"/>
      <c r="E1862" s="1"/>
      <c r="F1862" s="1"/>
      <c r="G1862" s="1"/>
      <c r="H1862" s="1"/>
      <c r="I1862" s="1"/>
    </row>
    <row r="1863" spans="1:9">
      <c r="A1863" s="1"/>
      <c r="C1863" s="1"/>
      <c r="D1863" s="1"/>
      <c r="E1863" s="1"/>
      <c r="F1863" s="1"/>
      <c r="G1863" s="1"/>
      <c r="H1863" s="1"/>
      <c r="I1863" s="1"/>
    </row>
    <row r="1864" spans="1:9">
      <c r="A1864" s="1"/>
      <c r="C1864" s="1"/>
      <c r="D1864" s="1"/>
      <c r="E1864" s="1"/>
      <c r="F1864" s="1"/>
      <c r="G1864" s="1"/>
      <c r="H1864" s="1"/>
      <c r="I1864" s="1"/>
    </row>
    <row r="1865" spans="1:9">
      <c r="A1865" s="1"/>
      <c r="C1865" s="1"/>
      <c r="D1865" s="1"/>
      <c r="E1865" s="1"/>
      <c r="F1865" s="1"/>
      <c r="G1865" s="1"/>
      <c r="H1865" s="1"/>
      <c r="I1865" s="1"/>
    </row>
    <row r="1866" spans="1:9">
      <c r="A1866" s="1"/>
      <c r="C1866" s="1"/>
      <c r="D1866" s="1"/>
      <c r="E1866" s="1"/>
      <c r="F1866" s="1"/>
      <c r="G1866" s="1"/>
      <c r="H1866" s="1"/>
      <c r="I1866" s="1"/>
    </row>
    <row r="1867" spans="1:9">
      <c r="A1867" s="1"/>
      <c r="C1867" s="1"/>
      <c r="D1867" s="1"/>
      <c r="E1867" s="1"/>
      <c r="F1867" s="1"/>
      <c r="G1867" s="1"/>
      <c r="H1867" s="1"/>
      <c r="I1867" s="1"/>
    </row>
    <row r="1868" spans="1:9">
      <c r="A1868" s="1"/>
      <c r="C1868" s="1"/>
      <c r="D1868" s="1"/>
      <c r="E1868" s="1"/>
      <c r="F1868" s="1"/>
      <c r="G1868" s="1"/>
      <c r="H1868" s="1"/>
      <c r="I1868" s="1"/>
    </row>
    <row r="1869" spans="1:9">
      <c r="A1869" s="1"/>
      <c r="C1869" s="1"/>
      <c r="D1869" s="1"/>
      <c r="E1869" s="1"/>
      <c r="F1869" s="1"/>
      <c r="G1869" s="1"/>
      <c r="H1869" s="1"/>
      <c r="I1869" s="1"/>
    </row>
    <row r="1870" spans="1:9">
      <c r="A1870" s="1"/>
      <c r="C1870" s="1"/>
      <c r="D1870" s="1"/>
      <c r="E1870" s="1"/>
      <c r="F1870" s="1"/>
      <c r="G1870" s="1"/>
      <c r="H1870" s="1"/>
      <c r="I1870" s="1"/>
    </row>
    <row r="1871" spans="1:9">
      <c r="A1871" s="1"/>
      <c r="C1871" s="1"/>
      <c r="D1871" s="1"/>
      <c r="E1871" s="1"/>
      <c r="F1871" s="1"/>
      <c r="G1871" s="1"/>
      <c r="H1871" s="1"/>
      <c r="I1871" s="1"/>
    </row>
    <row r="1872" spans="1:9">
      <c r="A1872" s="1"/>
      <c r="C1872" s="1"/>
      <c r="D1872" s="1"/>
      <c r="E1872" s="1"/>
      <c r="F1872" s="1"/>
      <c r="G1872" s="1"/>
      <c r="H1872" s="1"/>
      <c r="I1872" s="1"/>
    </row>
    <row r="1873" spans="1:9">
      <c r="A1873" s="1"/>
      <c r="C1873" s="1"/>
      <c r="D1873" s="1"/>
      <c r="E1873" s="1"/>
      <c r="F1873" s="1"/>
      <c r="G1873" s="1"/>
      <c r="H1873" s="1"/>
      <c r="I1873" s="1"/>
    </row>
    <row r="1874" spans="1:9">
      <c r="A1874" s="1"/>
      <c r="C1874" s="1"/>
      <c r="D1874" s="1"/>
      <c r="E1874" s="1"/>
      <c r="F1874" s="1"/>
      <c r="G1874" s="1"/>
      <c r="H1874" s="1"/>
      <c r="I1874" s="1"/>
    </row>
    <row r="1875" spans="1:9">
      <c r="A1875" s="1"/>
      <c r="C1875" s="1"/>
      <c r="D1875" s="1"/>
      <c r="E1875" s="1"/>
      <c r="F1875" s="1"/>
      <c r="G1875" s="1"/>
      <c r="H1875" s="1"/>
      <c r="I1875" s="1"/>
    </row>
    <row r="1876" spans="1:9">
      <c r="A1876" s="1"/>
      <c r="C1876" s="1"/>
      <c r="D1876" s="1"/>
      <c r="E1876" s="1"/>
      <c r="F1876" s="1"/>
      <c r="G1876" s="1"/>
      <c r="H1876" s="1"/>
      <c r="I1876" s="1"/>
    </row>
    <row r="1877" spans="1:9">
      <c r="A1877" s="1"/>
      <c r="C1877" s="1"/>
      <c r="D1877" s="1"/>
      <c r="E1877" s="1"/>
      <c r="F1877" s="1"/>
      <c r="G1877" s="1"/>
      <c r="H1877" s="1"/>
      <c r="I1877" s="1"/>
    </row>
    <row r="1878" spans="1:9">
      <c r="A1878" s="1"/>
      <c r="C1878" s="1"/>
      <c r="D1878" s="1"/>
      <c r="E1878" s="1"/>
      <c r="F1878" s="1"/>
      <c r="G1878" s="1"/>
      <c r="H1878" s="1"/>
      <c r="I1878" s="1"/>
    </row>
    <row r="1879" spans="1:9">
      <c r="A1879" s="1"/>
      <c r="C1879" s="1"/>
      <c r="D1879" s="1"/>
      <c r="E1879" s="1"/>
      <c r="F1879" s="1"/>
      <c r="G1879" s="1"/>
      <c r="H1879" s="1"/>
      <c r="I1879" s="1"/>
    </row>
    <row r="1880" spans="1:9">
      <c r="A1880" s="1"/>
      <c r="C1880" s="1"/>
      <c r="D1880" s="1"/>
      <c r="E1880" s="1"/>
      <c r="F1880" s="1"/>
      <c r="G1880" s="1"/>
      <c r="H1880" s="1"/>
      <c r="I1880" s="1"/>
    </row>
    <row r="1881" spans="1:9">
      <c r="A1881" s="1"/>
      <c r="C1881" s="1"/>
      <c r="D1881" s="1"/>
      <c r="E1881" s="1"/>
      <c r="F1881" s="1"/>
      <c r="G1881" s="1"/>
      <c r="H1881" s="1"/>
      <c r="I1881" s="1"/>
    </row>
    <row r="1882" spans="1:9">
      <c r="A1882" s="1"/>
      <c r="C1882" s="1"/>
      <c r="D1882" s="1"/>
      <c r="E1882" s="1"/>
      <c r="F1882" s="1"/>
      <c r="G1882" s="1"/>
      <c r="H1882" s="1"/>
      <c r="I1882" s="1"/>
    </row>
    <row r="1883" spans="1:9">
      <c r="A1883" s="1"/>
      <c r="C1883" s="1"/>
      <c r="D1883" s="1"/>
      <c r="E1883" s="1"/>
      <c r="F1883" s="1"/>
      <c r="G1883" s="1"/>
      <c r="H1883" s="1"/>
      <c r="I1883" s="1"/>
    </row>
    <row r="1884" spans="1:9">
      <c r="A1884" s="1"/>
      <c r="C1884" s="1"/>
      <c r="D1884" s="1"/>
      <c r="E1884" s="1"/>
      <c r="F1884" s="1"/>
      <c r="G1884" s="1"/>
      <c r="H1884" s="1"/>
      <c r="I1884" s="1"/>
    </row>
    <row r="1885" spans="1:9">
      <c r="A1885" s="1"/>
      <c r="C1885" s="1"/>
      <c r="D1885" s="1"/>
      <c r="E1885" s="1"/>
      <c r="F1885" s="1"/>
      <c r="G1885" s="1"/>
      <c r="H1885" s="1"/>
      <c r="I1885" s="1"/>
    </row>
    <row r="1886" spans="1:9">
      <c r="A1886" s="1"/>
      <c r="C1886" s="1"/>
      <c r="D1886" s="1"/>
      <c r="E1886" s="1"/>
      <c r="F1886" s="1"/>
      <c r="G1886" s="1"/>
      <c r="H1886" s="1"/>
      <c r="I1886" s="1"/>
    </row>
    <row r="1887" spans="1:9">
      <c r="A1887" s="1"/>
      <c r="C1887" s="1"/>
      <c r="D1887" s="1"/>
      <c r="E1887" s="1"/>
      <c r="F1887" s="1"/>
      <c r="G1887" s="1"/>
      <c r="H1887" s="1"/>
      <c r="I1887" s="1"/>
    </row>
    <row r="1888" spans="1:9">
      <c r="A1888" s="1"/>
      <c r="C1888" s="1"/>
      <c r="D1888" s="1"/>
      <c r="E1888" s="1"/>
      <c r="F1888" s="1"/>
      <c r="G1888" s="1"/>
      <c r="H1888" s="1"/>
      <c r="I1888" s="1"/>
    </row>
    <row r="1889" spans="1:9">
      <c r="A1889" s="1"/>
      <c r="C1889" s="1"/>
      <c r="D1889" s="1"/>
      <c r="E1889" s="1"/>
      <c r="F1889" s="1"/>
      <c r="G1889" s="1"/>
      <c r="H1889" s="1"/>
      <c r="I1889" s="1"/>
    </row>
    <row r="1890" spans="1:9">
      <c r="A1890" s="1"/>
      <c r="C1890" s="1"/>
      <c r="D1890" s="1"/>
      <c r="E1890" s="1"/>
      <c r="F1890" s="1"/>
      <c r="G1890" s="1"/>
      <c r="H1890" s="1"/>
      <c r="I1890" s="1"/>
    </row>
    <row r="1891" spans="1:9">
      <c r="A1891" s="1"/>
      <c r="C1891" s="1"/>
      <c r="D1891" s="1"/>
      <c r="E1891" s="1"/>
      <c r="F1891" s="1"/>
      <c r="G1891" s="1"/>
      <c r="H1891" s="1"/>
      <c r="I1891" s="1"/>
    </row>
    <row r="1892" spans="1:9">
      <c r="A1892" s="1"/>
      <c r="C1892" s="1"/>
      <c r="D1892" s="1"/>
      <c r="E1892" s="1"/>
      <c r="F1892" s="1"/>
      <c r="G1892" s="1"/>
      <c r="H1892" s="1"/>
      <c r="I1892" s="1"/>
    </row>
    <row r="1893" spans="1:9">
      <c r="A1893" s="1"/>
      <c r="C1893" s="1"/>
      <c r="D1893" s="1"/>
      <c r="E1893" s="1"/>
      <c r="F1893" s="1"/>
      <c r="G1893" s="1"/>
      <c r="H1893" s="1"/>
      <c r="I1893" s="1"/>
    </row>
    <row r="1894" spans="1:9">
      <c r="A1894" s="1"/>
      <c r="C1894" s="1"/>
      <c r="D1894" s="1"/>
      <c r="E1894" s="1"/>
      <c r="F1894" s="1"/>
      <c r="G1894" s="1"/>
      <c r="H1894" s="1"/>
      <c r="I1894" s="1"/>
    </row>
    <row r="1895" spans="1:9">
      <c r="A1895" s="1"/>
      <c r="C1895" s="1"/>
      <c r="D1895" s="1"/>
      <c r="E1895" s="1"/>
      <c r="F1895" s="1"/>
      <c r="G1895" s="1"/>
      <c r="H1895" s="1"/>
      <c r="I1895" s="1"/>
    </row>
    <row r="1896" spans="1:9">
      <c r="A1896" s="1"/>
      <c r="C1896" s="1"/>
      <c r="D1896" s="1"/>
      <c r="E1896" s="1"/>
      <c r="F1896" s="1"/>
      <c r="G1896" s="1"/>
      <c r="H1896" s="1"/>
      <c r="I1896" s="1"/>
    </row>
    <row r="1897" spans="1:9">
      <c r="A1897" s="1"/>
      <c r="C1897" s="1"/>
      <c r="D1897" s="1"/>
      <c r="E1897" s="1"/>
      <c r="F1897" s="1"/>
      <c r="G1897" s="1"/>
      <c r="H1897" s="1"/>
      <c r="I1897" s="1"/>
    </row>
    <row r="1898" spans="1:9">
      <c r="A1898" s="1"/>
      <c r="C1898" s="1"/>
      <c r="D1898" s="1"/>
      <c r="E1898" s="1"/>
      <c r="F1898" s="1"/>
      <c r="G1898" s="1"/>
      <c r="H1898" s="1"/>
      <c r="I1898" s="1"/>
    </row>
    <row r="1899" spans="1:9">
      <c r="A1899" s="1"/>
      <c r="C1899" s="1"/>
      <c r="D1899" s="1"/>
      <c r="E1899" s="1"/>
      <c r="F1899" s="1"/>
      <c r="G1899" s="1"/>
      <c r="H1899" s="1"/>
      <c r="I1899" s="1"/>
    </row>
    <row r="1900" spans="1:9">
      <c r="A1900" s="1"/>
      <c r="C1900" s="1"/>
      <c r="D1900" s="1"/>
      <c r="E1900" s="1"/>
      <c r="F1900" s="1"/>
      <c r="G1900" s="1"/>
      <c r="H1900" s="1"/>
      <c r="I1900" s="1"/>
    </row>
    <row r="1901" spans="1:9">
      <c r="A1901" s="1"/>
      <c r="C1901" s="1"/>
      <c r="D1901" s="1"/>
      <c r="E1901" s="1"/>
      <c r="F1901" s="1"/>
      <c r="G1901" s="1"/>
      <c r="H1901" s="1"/>
      <c r="I1901" s="1"/>
    </row>
    <row r="1902" spans="1:9">
      <c r="A1902" s="1"/>
      <c r="C1902" s="1"/>
      <c r="D1902" s="1"/>
      <c r="E1902" s="1"/>
      <c r="F1902" s="1"/>
      <c r="G1902" s="1"/>
      <c r="H1902" s="1"/>
      <c r="I1902" s="1"/>
    </row>
    <row r="1903" spans="1:9">
      <c r="A1903" s="1"/>
      <c r="C1903" s="1"/>
      <c r="D1903" s="1"/>
      <c r="E1903" s="1"/>
      <c r="F1903" s="1"/>
      <c r="G1903" s="1"/>
      <c r="H1903" s="1"/>
      <c r="I1903" s="1"/>
    </row>
    <row r="1904" spans="1:9">
      <c r="A1904" s="1"/>
      <c r="C1904" s="1"/>
      <c r="D1904" s="1"/>
      <c r="E1904" s="1"/>
      <c r="F1904" s="1"/>
      <c r="G1904" s="1"/>
      <c r="H1904" s="1"/>
      <c r="I1904" s="1"/>
    </row>
    <row r="1905" spans="1:9">
      <c r="A1905" s="1"/>
      <c r="C1905" s="1"/>
      <c r="D1905" s="1"/>
      <c r="E1905" s="1"/>
      <c r="F1905" s="1"/>
      <c r="G1905" s="1"/>
      <c r="H1905" s="1"/>
      <c r="I1905" s="1"/>
    </row>
    <row r="1906" spans="1:9">
      <c r="A1906" s="1"/>
      <c r="C1906" s="1"/>
      <c r="D1906" s="1"/>
      <c r="E1906" s="1"/>
      <c r="F1906" s="1"/>
      <c r="G1906" s="1"/>
      <c r="H1906" s="1"/>
      <c r="I1906" s="1"/>
    </row>
    <row r="1907" spans="1:9">
      <c r="A1907" s="1"/>
      <c r="C1907" s="1"/>
      <c r="D1907" s="1"/>
      <c r="E1907" s="1"/>
      <c r="F1907" s="1"/>
      <c r="G1907" s="1"/>
      <c r="H1907" s="1"/>
      <c r="I1907" s="1"/>
    </row>
    <row r="1908" spans="1:9">
      <c r="A1908" s="1"/>
      <c r="C1908" s="1"/>
      <c r="D1908" s="1"/>
      <c r="E1908" s="1"/>
      <c r="F1908" s="1"/>
      <c r="G1908" s="1"/>
      <c r="H1908" s="1"/>
      <c r="I1908" s="1"/>
    </row>
    <row r="1909" spans="1:9">
      <c r="A1909" s="1"/>
      <c r="C1909" s="1"/>
      <c r="D1909" s="1"/>
      <c r="E1909" s="1"/>
      <c r="F1909" s="1"/>
      <c r="G1909" s="1"/>
      <c r="H1909" s="1"/>
      <c r="I1909" s="1"/>
    </row>
    <row r="1910" spans="1:9">
      <c r="A1910" s="1"/>
      <c r="C1910" s="1"/>
      <c r="D1910" s="1"/>
      <c r="E1910" s="1"/>
      <c r="F1910" s="1"/>
      <c r="G1910" s="1"/>
      <c r="H1910" s="1"/>
      <c r="I1910" s="1"/>
    </row>
    <row r="1911" spans="1:9">
      <c r="A1911" s="1"/>
      <c r="C1911" s="1"/>
      <c r="D1911" s="1"/>
      <c r="E1911" s="1"/>
      <c r="F1911" s="1"/>
      <c r="G1911" s="1"/>
      <c r="H1911" s="1"/>
      <c r="I1911" s="1"/>
    </row>
    <row r="1912" spans="1:9">
      <c r="A1912" s="1"/>
      <c r="C1912" s="1"/>
      <c r="D1912" s="1"/>
      <c r="E1912" s="1"/>
      <c r="F1912" s="1"/>
      <c r="G1912" s="1"/>
      <c r="H1912" s="1"/>
      <c r="I1912" s="1"/>
    </row>
    <row r="1913" spans="1:9">
      <c r="A1913" s="1"/>
      <c r="C1913" s="1"/>
      <c r="D1913" s="1"/>
      <c r="E1913" s="1"/>
      <c r="F1913" s="1"/>
      <c r="G1913" s="1"/>
      <c r="H1913" s="1"/>
      <c r="I1913" s="1"/>
    </row>
    <row r="1914" spans="1:9">
      <c r="A1914" s="1"/>
      <c r="C1914" s="1"/>
      <c r="D1914" s="1"/>
      <c r="E1914" s="1"/>
      <c r="F1914" s="1"/>
      <c r="G1914" s="1"/>
      <c r="H1914" s="1"/>
      <c r="I1914" s="1"/>
    </row>
    <row r="1915" spans="1:9">
      <c r="A1915" s="1"/>
      <c r="C1915" s="1"/>
      <c r="D1915" s="1"/>
      <c r="E1915" s="1"/>
      <c r="F1915" s="1"/>
      <c r="G1915" s="1"/>
      <c r="H1915" s="1"/>
      <c r="I1915" s="1"/>
    </row>
    <row r="1916" spans="1:9">
      <c r="A1916" s="1"/>
      <c r="C1916" s="1"/>
      <c r="D1916" s="1"/>
      <c r="E1916" s="1"/>
      <c r="F1916" s="1"/>
      <c r="G1916" s="1"/>
      <c r="H1916" s="1"/>
      <c r="I1916" s="1"/>
    </row>
    <row r="1917" spans="1:9">
      <c r="A1917" s="1"/>
      <c r="C1917" s="1"/>
      <c r="D1917" s="1"/>
      <c r="E1917" s="1"/>
      <c r="F1917" s="1"/>
      <c r="G1917" s="1"/>
      <c r="H1917" s="1"/>
      <c r="I1917" s="1"/>
    </row>
    <row r="1918" spans="1:9">
      <c r="A1918" s="1"/>
      <c r="C1918" s="1"/>
      <c r="D1918" s="1"/>
      <c r="E1918" s="1"/>
      <c r="F1918" s="1"/>
      <c r="G1918" s="1"/>
      <c r="H1918" s="1"/>
      <c r="I1918" s="1"/>
    </row>
    <row r="1919" spans="1:9">
      <c r="A1919" s="1"/>
      <c r="C1919" s="1"/>
      <c r="D1919" s="1"/>
      <c r="E1919" s="1"/>
      <c r="F1919" s="1"/>
      <c r="G1919" s="1"/>
      <c r="H1919" s="1"/>
      <c r="I1919" s="1"/>
    </row>
    <row r="1920" spans="1:9">
      <c r="A1920" s="1"/>
      <c r="C1920" s="1"/>
      <c r="D1920" s="1"/>
      <c r="E1920" s="1"/>
      <c r="F1920" s="1"/>
      <c r="G1920" s="1"/>
      <c r="H1920" s="1"/>
      <c r="I1920" s="1"/>
    </row>
    <row r="1921" spans="1:9">
      <c r="A1921" s="1"/>
      <c r="C1921" s="1"/>
      <c r="D1921" s="1"/>
      <c r="E1921" s="1"/>
      <c r="F1921" s="1"/>
      <c r="G1921" s="1"/>
      <c r="H1921" s="1"/>
      <c r="I1921" s="1"/>
    </row>
    <row r="1922" spans="1:9">
      <c r="A1922" s="1"/>
      <c r="C1922" s="1"/>
      <c r="D1922" s="1"/>
      <c r="E1922" s="1"/>
      <c r="F1922" s="1"/>
      <c r="G1922" s="1"/>
      <c r="H1922" s="1"/>
      <c r="I1922" s="1"/>
    </row>
    <row r="1923" spans="1:9">
      <c r="A1923" s="1"/>
      <c r="C1923" s="1"/>
      <c r="D1923" s="1"/>
      <c r="E1923" s="1"/>
      <c r="F1923" s="1"/>
      <c r="G1923" s="1"/>
      <c r="H1923" s="1"/>
      <c r="I1923" s="1"/>
    </row>
    <row r="1924" spans="1:9">
      <c r="A1924" s="1"/>
      <c r="C1924" s="1"/>
      <c r="D1924" s="1"/>
      <c r="E1924" s="1"/>
      <c r="F1924" s="1"/>
      <c r="G1924" s="1"/>
      <c r="H1924" s="1"/>
      <c r="I1924" s="1"/>
    </row>
    <row r="1925" spans="1:9">
      <c r="A1925" s="1"/>
      <c r="C1925" s="1"/>
      <c r="D1925" s="1"/>
      <c r="E1925" s="1"/>
      <c r="F1925" s="1"/>
      <c r="G1925" s="1"/>
      <c r="H1925" s="1"/>
      <c r="I1925" s="1"/>
    </row>
    <row r="1926" spans="1:9">
      <c r="A1926" s="1"/>
      <c r="C1926" s="1"/>
      <c r="D1926" s="1"/>
      <c r="E1926" s="1"/>
      <c r="F1926" s="1"/>
      <c r="G1926" s="1"/>
      <c r="H1926" s="1"/>
      <c r="I1926" s="1"/>
    </row>
    <row r="1927" spans="1:9">
      <c r="A1927" s="1"/>
      <c r="C1927" s="1"/>
      <c r="D1927" s="1"/>
      <c r="E1927" s="1"/>
      <c r="F1927" s="1"/>
      <c r="G1927" s="1"/>
      <c r="H1927" s="1"/>
      <c r="I1927" s="1"/>
    </row>
    <row r="1928" spans="1:9">
      <c r="A1928" s="1"/>
      <c r="C1928" s="1"/>
      <c r="D1928" s="1"/>
      <c r="E1928" s="1"/>
      <c r="F1928" s="1"/>
      <c r="G1928" s="1"/>
      <c r="H1928" s="1"/>
      <c r="I1928" s="1"/>
    </row>
    <row r="1929" spans="1:9">
      <c r="A1929" s="1"/>
      <c r="C1929" s="1"/>
      <c r="D1929" s="1"/>
      <c r="E1929" s="1"/>
      <c r="F1929" s="1"/>
      <c r="G1929" s="1"/>
      <c r="H1929" s="1"/>
      <c r="I1929" s="1"/>
    </row>
    <row r="1930" spans="1:9">
      <c r="A1930" s="1"/>
      <c r="C1930" s="1"/>
      <c r="D1930" s="1"/>
      <c r="E1930" s="1"/>
      <c r="F1930" s="1"/>
      <c r="G1930" s="1"/>
      <c r="H1930" s="1"/>
      <c r="I1930" s="1"/>
    </row>
    <row r="1931" spans="1:9">
      <c r="A1931" s="1"/>
      <c r="C1931" s="1"/>
      <c r="D1931" s="1"/>
      <c r="E1931" s="1"/>
      <c r="F1931" s="1"/>
      <c r="G1931" s="1"/>
      <c r="H1931" s="1"/>
      <c r="I1931" s="1"/>
    </row>
    <row r="1932" spans="1:9">
      <c r="A1932" s="1"/>
      <c r="C1932" s="1"/>
      <c r="D1932" s="1"/>
      <c r="E1932" s="1"/>
      <c r="F1932" s="1"/>
      <c r="G1932" s="1"/>
      <c r="H1932" s="1"/>
      <c r="I1932" s="1"/>
    </row>
    <row r="1933" spans="1:9">
      <c r="A1933" s="1"/>
      <c r="C1933" s="1"/>
      <c r="D1933" s="1"/>
      <c r="E1933" s="1"/>
      <c r="F1933" s="1"/>
      <c r="G1933" s="1"/>
      <c r="H1933" s="1"/>
      <c r="I1933" s="1"/>
    </row>
    <row r="1934" spans="1:9">
      <c r="A1934" s="1"/>
      <c r="C1934" s="1"/>
      <c r="D1934" s="1"/>
      <c r="E1934" s="1"/>
      <c r="F1934" s="1"/>
      <c r="G1934" s="1"/>
      <c r="H1934" s="1"/>
      <c r="I1934" s="1"/>
    </row>
    <row r="1935" spans="1:9">
      <c r="A1935" s="1"/>
      <c r="C1935" s="1"/>
      <c r="D1935" s="1"/>
      <c r="E1935" s="1"/>
      <c r="F1935" s="1"/>
      <c r="G1935" s="1"/>
      <c r="H1935" s="1"/>
      <c r="I1935" s="1"/>
    </row>
    <row r="1936" spans="1:9">
      <c r="A1936" s="1"/>
      <c r="C1936" s="1"/>
      <c r="D1936" s="1"/>
      <c r="E1936" s="1"/>
      <c r="F1936" s="1"/>
      <c r="G1936" s="1"/>
      <c r="H1936" s="1"/>
      <c r="I1936" s="1"/>
    </row>
    <row r="1937" spans="1:9">
      <c r="A1937" s="1"/>
      <c r="C1937" s="1"/>
      <c r="D1937" s="1"/>
      <c r="E1937" s="1"/>
      <c r="F1937" s="1"/>
      <c r="G1937" s="1"/>
      <c r="H1937" s="1"/>
      <c r="I1937" s="1"/>
    </row>
    <row r="1938" spans="1:9">
      <c r="A1938" s="1"/>
      <c r="C1938" s="1"/>
      <c r="D1938" s="1"/>
      <c r="E1938" s="1"/>
      <c r="F1938" s="1"/>
      <c r="G1938" s="1"/>
      <c r="H1938" s="1"/>
      <c r="I1938" s="1"/>
    </row>
    <row r="1939" spans="1:9">
      <c r="A1939" s="1"/>
      <c r="C1939" s="1"/>
      <c r="D1939" s="1"/>
      <c r="E1939" s="1"/>
      <c r="F1939" s="1"/>
      <c r="G1939" s="1"/>
      <c r="H1939" s="1"/>
      <c r="I1939" s="1"/>
    </row>
    <row r="1940" spans="1:9">
      <c r="A1940" s="1"/>
      <c r="C1940" s="1"/>
      <c r="D1940" s="1"/>
      <c r="E1940" s="1"/>
      <c r="F1940" s="1"/>
      <c r="G1940" s="1"/>
      <c r="H1940" s="1"/>
      <c r="I1940" s="1"/>
    </row>
    <row r="1941" spans="1:9">
      <c r="A1941" s="1"/>
      <c r="C1941" s="1"/>
      <c r="D1941" s="1"/>
      <c r="E1941" s="1"/>
      <c r="F1941" s="1"/>
      <c r="G1941" s="1"/>
      <c r="H1941" s="1"/>
      <c r="I1941" s="1"/>
    </row>
    <row r="1942" spans="1:9">
      <c r="A1942" s="1"/>
      <c r="C1942" s="1"/>
      <c r="D1942" s="1"/>
      <c r="E1942" s="1"/>
      <c r="F1942" s="1"/>
      <c r="G1942" s="1"/>
      <c r="H1942" s="1"/>
      <c r="I1942" s="1"/>
    </row>
    <row r="1943" spans="1:9">
      <c r="A1943" s="1"/>
      <c r="C1943" s="1"/>
      <c r="D1943" s="1"/>
      <c r="E1943" s="1"/>
      <c r="F1943" s="1"/>
      <c r="G1943" s="1"/>
      <c r="H1943" s="1"/>
      <c r="I1943" s="1"/>
    </row>
    <row r="1944" spans="1:9">
      <c r="A1944" s="1"/>
      <c r="C1944" s="1"/>
      <c r="D1944" s="1"/>
      <c r="E1944" s="1"/>
      <c r="F1944" s="1"/>
      <c r="G1944" s="1"/>
      <c r="H1944" s="1"/>
      <c r="I1944" s="1"/>
    </row>
    <row r="1945" spans="1:9">
      <c r="A1945" s="1"/>
      <c r="C1945" s="1"/>
      <c r="D1945" s="1"/>
      <c r="E1945" s="1"/>
      <c r="F1945" s="1"/>
      <c r="G1945" s="1"/>
      <c r="H1945" s="1"/>
      <c r="I1945" s="1"/>
    </row>
    <row r="1946" spans="1:9">
      <c r="A1946" s="1"/>
      <c r="C1946" s="1"/>
      <c r="D1946" s="1"/>
      <c r="E1946" s="1"/>
      <c r="F1946" s="1"/>
      <c r="G1946" s="1"/>
      <c r="H1946" s="1"/>
      <c r="I1946" s="1"/>
    </row>
    <row r="1947" spans="1:9">
      <c r="A1947" s="1"/>
      <c r="C1947" s="1"/>
      <c r="D1947" s="1"/>
      <c r="E1947" s="1"/>
      <c r="F1947" s="1"/>
      <c r="G1947" s="1"/>
      <c r="H1947" s="1"/>
      <c r="I1947" s="1"/>
    </row>
    <row r="1948" spans="1:9">
      <c r="A1948" s="1"/>
      <c r="C1948" s="1"/>
      <c r="D1948" s="1"/>
      <c r="E1948" s="1"/>
      <c r="F1948" s="1"/>
      <c r="G1948" s="1"/>
      <c r="H1948" s="1"/>
      <c r="I1948" s="1"/>
    </row>
    <row r="1949" spans="1:9">
      <c r="A1949" s="1"/>
      <c r="C1949" s="1"/>
      <c r="D1949" s="1"/>
      <c r="E1949" s="1"/>
      <c r="F1949" s="1"/>
      <c r="G1949" s="1"/>
      <c r="H1949" s="1"/>
      <c r="I1949" s="1"/>
    </row>
    <row r="1950" spans="1:9">
      <c r="A1950" s="1"/>
      <c r="C1950" s="1"/>
      <c r="D1950" s="1"/>
      <c r="E1950" s="1"/>
      <c r="F1950" s="1"/>
      <c r="G1950" s="1"/>
      <c r="H1950" s="1"/>
      <c r="I1950" s="1"/>
    </row>
    <row r="1951" spans="1:9">
      <c r="A1951" s="1"/>
      <c r="C1951" s="1"/>
      <c r="D1951" s="1"/>
      <c r="E1951" s="1"/>
      <c r="F1951" s="1"/>
      <c r="G1951" s="1"/>
      <c r="H1951" s="1"/>
      <c r="I1951" s="1"/>
    </row>
    <row r="1952" spans="1:9">
      <c r="A1952" s="1"/>
      <c r="C1952" s="1"/>
      <c r="D1952" s="1"/>
      <c r="E1952" s="1"/>
      <c r="F1952" s="1"/>
      <c r="G1952" s="1"/>
      <c r="H1952" s="1"/>
      <c r="I1952" s="1"/>
    </row>
    <row r="1953" spans="1:9">
      <c r="A1953" s="1"/>
      <c r="C1953" s="1"/>
      <c r="D1953" s="1"/>
      <c r="E1953" s="1"/>
      <c r="F1953" s="1"/>
      <c r="G1953" s="1"/>
      <c r="H1953" s="1"/>
      <c r="I1953" s="1"/>
    </row>
    <row r="1954" spans="1:9">
      <c r="A1954" s="1"/>
      <c r="C1954" s="1"/>
      <c r="D1954" s="1"/>
      <c r="E1954" s="1"/>
      <c r="F1954" s="1"/>
      <c r="G1954" s="1"/>
      <c r="H1954" s="1"/>
      <c r="I1954" s="1"/>
    </row>
    <row r="1955" spans="1:9">
      <c r="A1955" s="1"/>
      <c r="C1955" s="1"/>
      <c r="D1955" s="1"/>
      <c r="E1955" s="1"/>
      <c r="F1955" s="1"/>
      <c r="G1955" s="1"/>
      <c r="H1955" s="1"/>
      <c r="I1955" s="1"/>
    </row>
    <row r="1956" spans="1:9">
      <c r="A1956" s="1"/>
      <c r="C1956" s="1"/>
      <c r="D1956" s="1"/>
      <c r="E1956" s="1"/>
      <c r="F1956" s="1"/>
      <c r="G1956" s="1"/>
      <c r="H1956" s="1"/>
      <c r="I1956" s="1"/>
    </row>
    <row r="1957" spans="1:9">
      <c r="A1957" s="1"/>
      <c r="C1957" s="1"/>
      <c r="D1957" s="1"/>
      <c r="E1957" s="1"/>
      <c r="F1957" s="1"/>
      <c r="G1957" s="1"/>
      <c r="H1957" s="1"/>
      <c r="I1957" s="1"/>
    </row>
    <row r="1958" spans="1:9">
      <c r="A1958" s="1"/>
      <c r="C1958" s="1"/>
      <c r="D1958" s="1"/>
      <c r="E1958" s="1"/>
      <c r="F1958" s="1"/>
      <c r="G1958" s="1"/>
      <c r="H1958" s="1"/>
      <c r="I1958" s="1"/>
    </row>
    <row r="1959" spans="1:9">
      <c r="A1959" s="1"/>
      <c r="C1959" s="1"/>
      <c r="D1959" s="1"/>
      <c r="E1959" s="1"/>
      <c r="F1959" s="1"/>
      <c r="G1959" s="1"/>
      <c r="H1959" s="1"/>
      <c r="I1959" s="1"/>
    </row>
    <row r="1960" spans="1:9">
      <c r="A1960" s="1"/>
      <c r="C1960" s="1"/>
      <c r="D1960" s="1"/>
      <c r="E1960" s="1"/>
      <c r="F1960" s="1"/>
      <c r="G1960" s="1"/>
      <c r="H1960" s="1"/>
      <c r="I1960" s="1"/>
    </row>
    <row r="1961" spans="1:9">
      <c r="A1961" s="1"/>
      <c r="C1961" s="1"/>
      <c r="D1961" s="1"/>
      <c r="E1961" s="1"/>
      <c r="F1961" s="1"/>
      <c r="G1961" s="1"/>
      <c r="H1961" s="1"/>
      <c r="I1961" s="1"/>
    </row>
    <row r="1962" spans="1:9">
      <c r="A1962" s="1"/>
      <c r="C1962" s="1"/>
      <c r="D1962" s="1"/>
      <c r="E1962" s="1"/>
      <c r="F1962" s="1"/>
      <c r="G1962" s="1"/>
      <c r="H1962" s="1"/>
      <c r="I1962" s="1"/>
    </row>
    <row r="1963" spans="1:9">
      <c r="A1963" s="1"/>
      <c r="C1963" s="1"/>
      <c r="D1963" s="1"/>
      <c r="E1963" s="1"/>
      <c r="F1963" s="1"/>
      <c r="G1963" s="1"/>
      <c r="H1963" s="1"/>
      <c r="I1963" s="1"/>
    </row>
    <row r="1964" spans="1:9">
      <c r="A1964" s="1"/>
      <c r="C1964" s="1"/>
      <c r="D1964" s="1"/>
      <c r="E1964" s="1"/>
      <c r="F1964" s="1"/>
      <c r="G1964" s="1"/>
      <c r="H1964" s="1"/>
      <c r="I1964" s="1"/>
    </row>
    <row r="1965" spans="1:9">
      <c r="A1965" s="1"/>
      <c r="C1965" s="1"/>
      <c r="D1965" s="1"/>
      <c r="E1965" s="1"/>
      <c r="F1965" s="1"/>
      <c r="G1965" s="1"/>
      <c r="H1965" s="1"/>
      <c r="I1965" s="1"/>
    </row>
    <row r="1966" spans="1:9">
      <c r="A1966" s="1"/>
      <c r="C1966" s="1"/>
      <c r="D1966" s="1"/>
      <c r="E1966" s="1"/>
      <c r="F1966" s="1"/>
      <c r="G1966" s="1"/>
      <c r="H1966" s="1"/>
      <c r="I1966" s="1"/>
    </row>
    <row r="1967" spans="1:9">
      <c r="A1967" s="1"/>
      <c r="C1967" s="1"/>
      <c r="D1967" s="1"/>
      <c r="E1967" s="1"/>
      <c r="F1967" s="1"/>
      <c r="G1967" s="1"/>
      <c r="H1967" s="1"/>
      <c r="I1967" s="1"/>
    </row>
    <row r="1968" spans="1:9">
      <c r="A1968" s="1"/>
      <c r="C1968" s="1"/>
      <c r="D1968" s="1"/>
      <c r="E1968" s="1"/>
      <c r="F1968" s="1"/>
      <c r="G1968" s="1"/>
      <c r="H1968" s="1"/>
      <c r="I1968" s="1"/>
    </row>
    <row r="1969" spans="1:9">
      <c r="A1969" s="1"/>
      <c r="C1969" s="1"/>
      <c r="D1969" s="1"/>
      <c r="E1969" s="1"/>
      <c r="F1969" s="1"/>
      <c r="G1969" s="1"/>
      <c r="H1969" s="1"/>
      <c r="I1969" s="1"/>
    </row>
    <row r="1970" spans="1:9">
      <c r="A1970" s="1"/>
      <c r="C1970" s="1"/>
      <c r="D1970" s="1"/>
      <c r="E1970" s="1"/>
      <c r="F1970" s="1"/>
      <c r="G1970" s="1"/>
      <c r="H1970" s="1"/>
      <c r="I1970" s="1"/>
    </row>
    <row r="1971" spans="1:9">
      <c r="A1971" s="1"/>
      <c r="C1971" s="1"/>
      <c r="D1971" s="1"/>
      <c r="E1971" s="1"/>
      <c r="F1971" s="1"/>
      <c r="G1971" s="1"/>
      <c r="H1971" s="1"/>
      <c r="I1971" s="1"/>
    </row>
    <row r="1972" spans="1:9">
      <c r="A1972" s="1"/>
      <c r="C1972" s="1"/>
      <c r="D1972" s="1"/>
      <c r="E1972" s="1"/>
      <c r="F1972" s="1"/>
      <c r="G1972" s="1"/>
      <c r="H1972" s="1"/>
      <c r="I1972" s="1"/>
    </row>
    <row r="1973" spans="1:9">
      <c r="A1973" s="1"/>
      <c r="C1973" s="1"/>
      <c r="D1973" s="1"/>
      <c r="E1973" s="1"/>
      <c r="F1973" s="1"/>
      <c r="G1973" s="1"/>
      <c r="H1973" s="1"/>
      <c r="I1973" s="1"/>
    </row>
    <row r="1974" spans="1:9">
      <c r="A1974" s="1"/>
      <c r="C1974" s="1"/>
      <c r="D1974" s="1"/>
      <c r="E1974" s="1"/>
      <c r="F1974" s="1"/>
      <c r="G1974" s="1"/>
      <c r="H1974" s="1"/>
      <c r="I1974" s="1"/>
    </row>
    <row r="1975" spans="1:9">
      <c r="A1975" s="1"/>
      <c r="C1975" s="1"/>
      <c r="D1975" s="1"/>
      <c r="E1975" s="1"/>
      <c r="F1975" s="1"/>
      <c r="G1975" s="1"/>
      <c r="H1975" s="1"/>
      <c r="I1975" s="1"/>
    </row>
    <row r="1976" spans="1:9">
      <c r="A1976" s="1"/>
      <c r="C1976" s="1"/>
      <c r="D1976" s="1"/>
      <c r="E1976" s="1"/>
      <c r="F1976" s="1"/>
      <c r="G1976" s="1"/>
      <c r="H1976" s="1"/>
      <c r="I1976" s="1"/>
    </row>
    <row r="1977" spans="1:9">
      <c r="A1977" s="1"/>
      <c r="C1977" s="1"/>
      <c r="D1977" s="1"/>
      <c r="E1977" s="1"/>
      <c r="F1977" s="1"/>
      <c r="G1977" s="1"/>
      <c r="H1977" s="1"/>
      <c r="I1977" s="1"/>
    </row>
    <row r="1978" spans="1:9">
      <c r="A1978" s="1"/>
      <c r="C1978" s="1"/>
      <c r="D1978" s="1"/>
      <c r="E1978" s="1"/>
      <c r="F1978" s="1"/>
      <c r="G1978" s="1"/>
      <c r="H1978" s="1"/>
      <c r="I1978" s="1"/>
    </row>
    <row r="1979" spans="1:9">
      <c r="A1979" s="1"/>
      <c r="C1979" s="1"/>
      <c r="D1979" s="1"/>
      <c r="E1979" s="1"/>
      <c r="F1979" s="1"/>
      <c r="G1979" s="1"/>
      <c r="H1979" s="1"/>
      <c r="I1979" s="1"/>
    </row>
    <row r="1980" spans="1:9">
      <c r="A1980" s="1"/>
      <c r="C1980" s="1"/>
      <c r="D1980" s="1"/>
      <c r="E1980" s="1"/>
      <c r="F1980" s="1"/>
      <c r="G1980" s="1"/>
      <c r="H1980" s="1"/>
      <c r="I1980" s="1"/>
    </row>
    <row r="1981" spans="1:9">
      <c r="A1981" s="1"/>
      <c r="C1981" s="1"/>
      <c r="D1981" s="1"/>
      <c r="E1981" s="1"/>
      <c r="F1981" s="1"/>
      <c r="G1981" s="1"/>
      <c r="H1981" s="1"/>
      <c r="I1981" s="1"/>
    </row>
    <row r="1982" spans="1:9">
      <c r="A1982" s="1"/>
      <c r="C1982" s="1"/>
      <c r="D1982" s="1"/>
      <c r="E1982" s="1"/>
      <c r="F1982" s="1"/>
      <c r="G1982" s="1"/>
      <c r="H1982" s="1"/>
      <c r="I1982" s="1"/>
    </row>
    <row r="1983" spans="1:9">
      <c r="A1983" s="1"/>
      <c r="C1983" s="1"/>
      <c r="D1983" s="1"/>
      <c r="E1983" s="1"/>
      <c r="F1983" s="1"/>
      <c r="G1983" s="1"/>
      <c r="H1983" s="1"/>
      <c r="I1983" s="1"/>
    </row>
    <row r="1984" spans="1:9">
      <c r="A1984" s="1"/>
      <c r="C1984" s="1"/>
      <c r="D1984" s="1"/>
      <c r="E1984" s="1"/>
      <c r="F1984" s="1"/>
      <c r="G1984" s="1"/>
      <c r="H1984" s="1"/>
      <c r="I1984" s="1"/>
    </row>
    <row r="1985" spans="1:9">
      <c r="A1985" s="1"/>
      <c r="C1985" s="1"/>
      <c r="D1985" s="1"/>
      <c r="E1985" s="1"/>
      <c r="F1985" s="1"/>
      <c r="G1985" s="1"/>
      <c r="H1985" s="1"/>
      <c r="I1985" s="1"/>
    </row>
    <row r="1986" spans="1:9">
      <c r="A1986" s="1"/>
      <c r="C1986" s="1"/>
      <c r="D1986" s="1"/>
      <c r="E1986" s="1"/>
      <c r="F1986" s="1"/>
      <c r="G1986" s="1"/>
      <c r="H1986" s="1"/>
      <c r="I1986" s="1"/>
    </row>
    <row r="1987" spans="1:9">
      <c r="A1987" s="1"/>
      <c r="C1987" s="1"/>
      <c r="D1987" s="1"/>
      <c r="E1987" s="1"/>
      <c r="F1987" s="1"/>
      <c r="G1987" s="1"/>
      <c r="H1987" s="1"/>
      <c r="I1987" s="1"/>
    </row>
    <row r="1988" spans="1:9">
      <c r="A1988" s="1"/>
      <c r="C1988" s="1"/>
      <c r="D1988" s="1"/>
      <c r="E1988" s="1"/>
      <c r="F1988" s="1"/>
      <c r="G1988" s="1"/>
      <c r="H1988" s="1"/>
      <c r="I1988" s="1"/>
    </row>
    <row r="1989" spans="1:9">
      <c r="A1989" s="1"/>
      <c r="C1989" s="1"/>
      <c r="D1989" s="1"/>
      <c r="E1989" s="1"/>
      <c r="F1989" s="1"/>
      <c r="G1989" s="1"/>
      <c r="H1989" s="1"/>
      <c r="I1989" s="1"/>
    </row>
    <row r="1990" spans="1:9">
      <c r="A1990" s="1"/>
      <c r="C1990" s="1"/>
      <c r="D1990" s="1"/>
      <c r="E1990" s="1"/>
      <c r="F1990" s="1"/>
      <c r="G1990" s="1"/>
      <c r="H1990" s="1"/>
      <c r="I1990" s="1"/>
    </row>
    <row r="1991" spans="1:9">
      <c r="A1991" s="1"/>
      <c r="C1991" s="1"/>
      <c r="D1991" s="1"/>
      <c r="E1991" s="1"/>
      <c r="F1991" s="1"/>
      <c r="G1991" s="1"/>
      <c r="H1991" s="1"/>
      <c r="I1991" s="1"/>
    </row>
    <row r="1992" spans="1:9">
      <c r="A1992" s="1"/>
      <c r="C1992" s="1"/>
      <c r="D1992" s="1"/>
      <c r="E1992" s="1"/>
      <c r="F1992" s="1"/>
      <c r="G1992" s="1"/>
      <c r="H1992" s="1"/>
      <c r="I1992" s="1"/>
    </row>
    <row r="1993" spans="1:9">
      <c r="A1993" s="1"/>
      <c r="C1993" s="1"/>
      <c r="D1993" s="1"/>
      <c r="E1993" s="1"/>
      <c r="F1993" s="1"/>
      <c r="G1993" s="1"/>
      <c r="H1993" s="1"/>
      <c r="I1993" s="1"/>
    </row>
    <row r="1994" spans="1:9">
      <c r="A1994" s="1"/>
      <c r="C1994" s="1"/>
      <c r="D1994" s="1"/>
      <c r="E1994" s="1"/>
      <c r="F1994" s="1"/>
      <c r="G1994" s="1"/>
      <c r="H1994" s="1"/>
      <c r="I1994" s="1"/>
    </row>
    <row r="1995" spans="1:9">
      <c r="A1995" s="1"/>
      <c r="C1995" s="1"/>
      <c r="D1995" s="1"/>
      <c r="E1995" s="1"/>
      <c r="F1995" s="1"/>
      <c r="G1995" s="1"/>
      <c r="H1995" s="1"/>
      <c r="I1995" s="1"/>
    </row>
    <row r="1996" spans="1:9">
      <c r="A1996" s="1"/>
      <c r="C1996" s="1"/>
      <c r="D1996" s="1"/>
      <c r="E1996" s="1"/>
      <c r="F1996" s="1"/>
      <c r="G1996" s="1"/>
      <c r="H1996" s="1"/>
      <c r="I1996" s="1"/>
    </row>
    <row r="1997" spans="1:9">
      <c r="A1997" s="1"/>
      <c r="C1997" s="1"/>
      <c r="D1997" s="1"/>
      <c r="E1997" s="1"/>
      <c r="F1997" s="1"/>
      <c r="G1997" s="1"/>
      <c r="H1997" s="1"/>
      <c r="I1997" s="1"/>
    </row>
    <row r="1998" spans="1:9">
      <c r="A1998" s="1"/>
      <c r="C1998" s="1"/>
      <c r="D1998" s="1"/>
      <c r="E1998" s="1"/>
      <c r="F1998" s="1"/>
      <c r="G1998" s="1"/>
      <c r="H1998" s="1"/>
      <c r="I1998" s="1"/>
    </row>
    <row r="1999" spans="1:9">
      <c r="A1999" s="1"/>
      <c r="C1999" s="1"/>
      <c r="D1999" s="1"/>
      <c r="E1999" s="1"/>
      <c r="F1999" s="1"/>
      <c r="G1999" s="1"/>
      <c r="H1999" s="1"/>
      <c r="I1999" s="1"/>
    </row>
    <row r="2000" spans="1:9">
      <c r="A2000" s="1"/>
      <c r="C2000" s="1"/>
      <c r="D2000" s="1"/>
      <c r="E2000" s="1"/>
      <c r="F2000" s="1"/>
      <c r="G2000" s="1"/>
      <c r="H2000" s="1"/>
      <c r="I2000" s="1"/>
    </row>
    <row r="2001" spans="1:9">
      <c r="A2001" s="1"/>
      <c r="C2001" s="1"/>
      <c r="D2001" s="1"/>
      <c r="E2001" s="1"/>
      <c r="F2001" s="1"/>
      <c r="G2001" s="1"/>
      <c r="H2001" s="1"/>
      <c r="I2001" s="1"/>
    </row>
    <row r="2002" spans="1:9">
      <c r="A2002" s="1"/>
      <c r="C2002" s="1"/>
      <c r="D2002" s="1"/>
      <c r="E2002" s="1"/>
      <c r="F2002" s="1"/>
      <c r="G2002" s="1"/>
      <c r="H2002" s="1"/>
      <c r="I2002" s="1"/>
    </row>
    <row r="2003" spans="1:9">
      <c r="A2003" s="1"/>
      <c r="C2003" s="1"/>
      <c r="D2003" s="1"/>
      <c r="E2003" s="1"/>
      <c r="F2003" s="1"/>
      <c r="G2003" s="1"/>
      <c r="H2003" s="1"/>
      <c r="I2003" s="1"/>
    </row>
    <row r="2004" spans="1:9">
      <c r="A2004" s="1"/>
      <c r="C2004" s="1"/>
      <c r="D2004" s="1"/>
      <c r="E2004" s="1"/>
      <c r="F2004" s="1"/>
      <c r="G2004" s="1"/>
      <c r="H2004" s="1"/>
      <c r="I2004" s="1"/>
    </row>
    <row r="2005" spans="1:9">
      <c r="A2005" s="1"/>
      <c r="C2005" s="1"/>
      <c r="D2005" s="1"/>
      <c r="E2005" s="1"/>
      <c r="F2005" s="1"/>
      <c r="G2005" s="1"/>
      <c r="H2005" s="1"/>
      <c r="I2005" s="1"/>
    </row>
    <row r="2006" spans="1:9">
      <c r="A2006" s="1"/>
      <c r="C2006" s="1"/>
      <c r="D2006" s="1"/>
      <c r="E2006" s="1"/>
      <c r="F2006" s="1"/>
      <c r="G2006" s="1"/>
      <c r="H2006" s="1"/>
      <c r="I2006" s="1"/>
    </row>
    <row r="2007" spans="1:9">
      <c r="A2007" s="1"/>
      <c r="C2007" s="1"/>
      <c r="D2007" s="1"/>
      <c r="E2007" s="1"/>
      <c r="F2007" s="1"/>
      <c r="G2007" s="1"/>
      <c r="H2007" s="1"/>
      <c r="I2007" s="1"/>
    </row>
    <row r="2008" spans="1:9">
      <c r="A2008" s="1"/>
      <c r="C2008" s="1"/>
      <c r="D2008" s="1"/>
      <c r="E2008" s="1"/>
      <c r="F2008" s="1"/>
      <c r="G2008" s="1"/>
      <c r="H2008" s="1"/>
      <c r="I2008" s="1"/>
    </row>
    <row r="2009" spans="1:9">
      <c r="A2009" s="1"/>
      <c r="C2009" s="1"/>
      <c r="D2009" s="1"/>
      <c r="E2009" s="1"/>
      <c r="F2009" s="1"/>
      <c r="G2009" s="1"/>
      <c r="H2009" s="1"/>
      <c r="I2009" s="1"/>
    </row>
    <row r="2010" spans="1:9">
      <c r="A2010" s="1"/>
      <c r="C2010" s="1"/>
      <c r="D2010" s="1"/>
      <c r="E2010" s="1"/>
      <c r="F2010" s="1"/>
      <c r="G2010" s="1"/>
      <c r="H2010" s="1"/>
      <c r="I2010" s="1"/>
    </row>
    <row r="2011" spans="1:9">
      <c r="A2011" s="1"/>
      <c r="C2011" s="1"/>
      <c r="D2011" s="1"/>
      <c r="E2011" s="1"/>
      <c r="F2011" s="1"/>
      <c r="G2011" s="1"/>
      <c r="H2011" s="1"/>
      <c r="I2011" s="1"/>
    </row>
    <row r="2012" spans="1:9">
      <c r="A2012" s="1"/>
      <c r="C2012" s="1"/>
      <c r="D2012" s="1"/>
      <c r="E2012" s="1"/>
      <c r="F2012" s="1"/>
      <c r="G2012" s="1"/>
      <c r="H2012" s="1"/>
      <c r="I2012" s="1"/>
    </row>
    <row r="2013" spans="1:9">
      <c r="A2013" s="1"/>
      <c r="C2013" s="1"/>
      <c r="D2013" s="1"/>
      <c r="E2013" s="1"/>
      <c r="F2013" s="1"/>
      <c r="G2013" s="1"/>
      <c r="H2013" s="1"/>
      <c r="I2013" s="1"/>
    </row>
    <row r="2014" spans="1:9">
      <c r="A2014" s="1"/>
      <c r="C2014" s="1"/>
      <c r="D2014" s="1"/>
      <c r="E2014" s="1"/>
      <c r="F2014" s="1"/>
      <c r="G2014" s="1"/>
      <c r="H2014" s="1"/>
      <c r="I2014" s="1"/>
    </row>
    <row r="2015" spans="1:9">
      <c r="A2015" s="1"/>
      <c r="C2015" s="1"/>
      <c r="D2015" s="1"/>
      <c r="E2015" s="1"/>
      <c r="F2015" s="1"/>
      <c r="G2015" s="1"/>
      <c r="H2015" s="1"/>
      <c r="I2015" s="1"/>
    </row>
    <row r="2016" spans="1:9">
      <c r="A2016" s="1"/>
      <c r="C2016" s="1"/>
      <c r="D2016" s="1"/>
      <c r="E2016" s="1"/>
      <c r="F2016" s="1"/>
      <c r="G2016" s="1"/>
      <c r="H2016" s="1"/>
      <c r="I2016" s="1"/>
    </row>
    <row r="2017" spans="1:9">
      <c r="A2017" s="1"/>
      <c r="C2017" s="1"/>
      <c r="D2017" s="1"/>
      <c r="E2017" s="1"/>
      <c r="F2017" s="1"/>
      <c r="G2017" s="1"/>
      <c r="H2017" s="1"/>
      <c r="I2017" s="1"/>
    </row>
    <row r="2018" spans="1:9">
      <c r="A2018" s="1"/>
      <c r="C2018" s="1"/>
      <c r="D2018" s="1"/>
      <c r="E2018" s="1"/>
      <c r="F2018" s="1"/>
      <c r="G2018" s="1"/>
      <c r="H2018" s="1"/>
      <c r="I2018" s="1"/>
    </row>
    <row r="2019" spans="1:9">
      <c r="A2019" s="1"/>
      <c r="C2019" s="1"/>
      <c r="D2019" s="1"/>
      <c r="E2019" s="1"/>
      <c r="F2019" s="1"/>
      <c r="G2019" s="1"/>
      <c r="H2019" s="1"/>
      <c r="I2019" s="1"/>
    </row>
    <row r="2020" spans="1:9">
      <c r="A2020" s="1"/>
      <c r="C2020" s="1"/>
      <c r="D2020" s="1"/>
      <c r="E2020" s="1"/>
      <c r="F2020" s="1"/>
      <c r="G2020" s="1"/>
      <c r="H2020" s="1"/>
      <c r="I2020" s="1"/>
    </row>
    <row r="2021" spans="1:9">
      <c r="A2021" s="1"/>
      <c r="C2021" s="1"/>
      <c r="D2021" s="1"/>
      <c r="E2021" s="1"/>
      <c r="F2021" s="1"/>
      <c r="G2021" s="1"/>
      <c r="H2021" s="1"/>
      <c r="I2021" s="1"/>
    </row>
    <row r="2022" spans="1:9">
      <c r="A2022" s="1"/>
      <c r="C2022" s="1"/>
      <c r="D2022" s="1"/>
      <c r="E2022" s="1"/>
      <c r="F2022" s="1"/>
      <c r="G2022" s="1"/>
      <c r="H2022" s="1"/>
      <c r="I2022" s="1"/>
    </row>
    <row r="2023" spans="1:9">
      <c r="A2023" s="1"/>
      <c r="C2023" s="1"/>
      <c r="D2023" s="1"/>
      <c r="E2023" s="1"/>
      <c r="F2023" s="1"/>
      <c r="G2023" s="1"/>
      <c r="H2023" s="1"/>
      <c r="I2023" s="1"/>
    </row>
    <row r="2024" spans="1:9">
      <c r="A2024" s="1"/>
      <c r="C2024" s="1"/>
      <c r="D2024" s="1"/>
      <c r="E2024" s="1"/>
      <c r="F2024" s="1"/>
      <c r="G2024" s="1"/>
      <c r="H2024" s="1"/>
      <c r="I2024" s="1"/>
    </row>
    <row r="2025" spans="1:9">
      <c r="A2025" s="1"/>
      <c r="C2025" s="1"/>
      <c r="D2025" s="1"/>
      <c r="E2025" s="1"/>
      <c r="F2025" s="1"/>
      <c r="G2025" s="1"/>
      <c r="H2025" s="1"/>
      <c r="I2025" s="1"/>
    </row>
    <row r="2026" spans="1:9">
      <c r="A2026" s="1"/>
      <c r="C2026" s="1"/>
      <c r="D2026" s="1"/>
      <c r="E2026" s="1"/>
      <c r="F2026" s="1"/>
      <c r="G2026" s="1"/>
      <c r="H2026" s="1"/>
      <c r="I2026" s="1"/>
    </row>
    <row r="2027" spans="1:9">
      <c r="A2027" s="1"/>
      <c r="C2027" s="1"/>
      <c r="D2027" s="1"/>
      <c r="E2027" s="1"/>
      <c r="F2027" s="1"/>
      <c r="G2027" s="1"/>
      <c r="H2027" s="1"/>
      <c r="I2027" s="1"/>
    </row>
    <row r="2028" spans="1:9">
      <c r="A2028" s="1"/>
      <c r="C2028" s="1"/>
      <c r="D2028" s="1"/>
      <c r="E2028" s="1"/>
      <c r="F2028" s="1"/>
      <c r="G2028" s="1"/>
      <c r="H2028" s="1"/>
      <c r="I2028" s="1"/>
    </row>
    <row r="2029" spans="1:9">
      <c r="A2029" s="1"/>
      <c r="C2029" s="1"/>
      <c r="D2029" s="1"/>
      <c r="E2029" s="1"/>
      <c r="F2029" s="1"/>
      <c r="G2029" s="1"/>
      <c r="H2029" s="1"/>
      <c r="I2029" s="1"/>
    </row>
    <row r="2030" spans="1:9">
      <c r="A2030" s="1"/>
      <c r="C2030" s="1"/>
      <c r="D2030" s="1"/>
      <c r="E2030" s="1"/>
      <c r="F2030" s="1"/>
      <c r="G2030" s="1"/>
      <c r="H2030" s="1"/>
      <c r="I2030" s="1"/>
    </row>
    <row r="2031" spans="1:9">
      <c r="A2031" s="1"/>
      <c r="C2031" s="1"/>
      <c r="D2031" s="1"/>
      <c r="E2031" s="1"/>
      <c r="F2031" s="1"/>
      <c r="G2031" s="1"/>
      <c r="H2031" s="1"/>
      <c r="I2031" s="1"/>
    </row>
    <row r="2032" spans="1:9">
      <c r="A2032" s="1"/>
      <c r="C2032" s="1"/>
      <c r="D2032" s="1"/>
      <c r="E2032" s="1"/>
      <c r="F2032" s="1"/>
      <c r="G2032" s="1"/>
      <c r="H2032" s="1"/>
      <c r="I2032" s="1"/>
    </row>
    <row r="2033" spans="1:9">
      <c r="A2033" s="1"/>
      <c r="C2033" s="1"/>
      <c r="D2033" s="1"/>
      <c r="E2033" s="1"/>
      <c r="F2033" s="1"/>
      <c r="G2033" s="1"/>
      <c r="H2033" s="1"/>
      <c r="I2033" s="1"/>
    </row>
    <row r="2034" spans="1:9">
      <c r="A2034" s="1"/>
      <c r="C2034" s="1"/>
      <c r="D2034" s="1"/>
      <c r="E2034" s="1"/>
      <c r="F2034" s="1"/>
      <c r="G2034" s="1"/>
      <c r="H2034" s="1"/>
      <c r="I2034" s="1"/>
    </row>
    <row r="2035" spans="1:9">
      <c r="A2035" s="1"/>
      <c r="C2035" s="1"/>
      <c r="D2035" s="1"/>
      <c r="E2035" s="1"/>
      <c r="F2035" s="1"/>
      <c r="G2035" s="1"/>
      <c r="H2035" s="1"/>
      <c r="I2035" s="1"/>
    </row>
    <row r="2036" spans="1:9">
      <c r="A2036" s="1"/>
      <c r="C2036" s="1"/>
      <c r="D2036" s="1"/>
      <c r="E2036" s="1"/>
      <c r="F2036" s="1"/>
      <c r="G2036" s="1"/>
      <c r="H2036" s="1"/>
      <c r="I2036" s="1"/>
    </row>
    <row r="2037" spans="1:9">
      <c r="A2037" s="1"/>
      <c r="C2037" s="1"/>
      <c r="D2037" s="1"/>
      <c r="E2037" s="1"/>
      <c r="F2037" s="1"/>
      <c r="G2037" s="1"/>
      <c r="H2037" s="1"/>
      <c r="I2037" s="1"/>
    </row>
    <row r="2038" spans="1:9">
      <c r="A2038" s="1"/>
      <c r="C2038" s="1"/>
      <c r="D2038" s="1"/>
      <c r="E2038" s="1"/>
      <c r="F2038" s="1"/>
      <c r="G2038" s="1"/>
      <c r="H2038" s="1"/>
      <c r="I2038" s="1"/>
    </row>
    <row r="2039" spans="1:9">
      <c r="A2039" s="1"/>
      <c r="C2039" s="1"/>
      <c r="D2039" s="1"/>
      <c r="E2039" s="1"/>
      <c r="F2039" s="1"/>
      <c r="G2039" s="1"/>
      <c r="H2039" s="1"/>
      <c r="I2039" s="1"/>
    </row>
    <row r="2040" spans="1:9">
      <c r="A2040" s="1"/>
      <c r="C2040" s="1"/>
      <c r="D2040" s="1"/>
      <c r="E2040" s="1"/>
      <c r="F2040" s="1"/>
      <c r="G2040" s="1"/>
      <c r="H2040" s="1"/>
      <c r="I2040" s="1"/>
    </row>
    <row r="2041" spans="1:9">
      <c r="A2041" s="1"/>
      <c r="C2041" s="1"/>
      <c r="D2041" s="1"/>
      <c r="E2041" s="1"/>
      <c r="F2041" s="1"/>
      <c r="G2041" s="1"/>
      <c r="H2041" s="1"/>
      <c r="I2041" s="1"/>
    </row>
    <row r="2042" spans="1:9">
      <c r="A2042" s="1"/>
      <c r="C2042" s="1"/>
      <c r="D2042" s="1"/>
      <c r="E2042" s="1"/>
      <c r="F2042" s="1"/>
      <c r="G2042" s="1"/>
      <c r="H2042" s="1"/>
      <c r="I2042" s="1"/>
    </row>
    <row r="2043" spans="1:9">
      <c r="A2043" s="1"/>
      <c r="C2043" s="1"/>
      <c r="D2043" s="1"/>
      <c r="E2043" s="1"/>
      <c r="F2043" s="1"/>
      <c r="G2043" s="1"/>
      <c r="H2043" s="1"/>
      <c r="I2043" s="1"/>
    </row>
    <row r="2044" spans="1:9">
      <c r="A2044" s="1"/>
      <c r="C2044" s="1"/>
      <c r="D2044" s="1"/>
      <c r="E2044" s="1"/>
      <c r="F2044" s="1"/>
      <c r="G2044" s="1"/>
      <c r="H2044" s="1"/>
      <c r="I2044" s="1"/>
    </row>
    <row r="2045" spans="1:9">
      <c r="A2045" s="1"/>
      <c r="C2045" s="1"/>
      <c r="D2045" s="1"/>
      <c r="E2045" s="1"/>
      <c r="F2045" s="1"/>
      <c r="G2045" s="1"/>
      <c r="H2045" s="1"/>
      <c r="I2045" s="1"/>
    </row>
    <row r="2046" spans="1:9">
      <c r="A2046" s="1"/>
      <c r="C2046" s="1"/>
      <c r="D2046" s="1"/>
      <c r="E2046" s="1"/>
      <c r="F2046" s="1"/>
      <c r="G2046" s="1"/>
      <c r="H2046" s="1"/>
      <c r="I2046" s="1"/>
    </row>
    <row r="2047" spans="1:9">
      <c r="A2047" s="1"/>
      <c r="C2047" s="1"/>
      <c r="D2047" s="1"/>
      <c r="E2047" s="1"/>
      <c r="F2047" s="1"/>
      <c r="G2047" s="1"/>
      <c r="H2047" s="1"/>
      <c r="I2047" s="1"/>
    </row>
    <row r="2048" spans="1:9">
      <c r="A2048" s="1"/>
      <c r="C2048" s="1"/>
      <c r="D2048" s="1"/>
      <c r="E2048" s="1"/>
      <c r="F2048" s="1"/>
      <c r="G2048" s="1"/>
      <c r="H2048" s="1"/>
      <c r="I2048" s="1"/>
    </row>
    <row r="2049" spans="1:9">
      <c r="A2049" s="1"/>
      <c r="C2049" s="1"/>
      <c r="D2049" s="1"/>
      <c r="E2049" s="1"/>
      <c r="F2049" s="1"/>
      <c r="G2049" s="1"/>
      <c r="H2049" s="1"/>
      <c r="I2049" s="1"/>
    </row>
    <row r="2050" spans="1:9">
      <c r="A2050" s="1"/>
      <c r="C2050" s="1"/>
      <c r="D2050" s="1"/>
      <c r="E2050" s="1"/>
      <c r="F2050" s="1"/>
      <c r="G2050" s="1"/>
      <c r="H2050" s="1"/>
      <c r="I2050" s="1"/>
    </row>
    <row r="2051" spans="1:9">
      <c r="A2051" s="1"/>
      <c r="C2051" s="1"/>
      <c r="D2051" s="1"/>
      <c r="E2051" s="1"/>
      <c r="F2051" s="1"/>
      <c r="G2051" s="1"/>
      <c r="H2051" s="1"/>
      <c r="I2051" s="1"/>
    </row>
    <row r="2052" spans="1:9">
      <c r="A2052" s="1"/>
      <c r="C2052" s="1"/>
      <c r="D2052" s="1"/>
      <c r="E2052" s="1"/>
      <c r="F2052" s="1"/>
      <c r="G2052" s="1"/>
      <c r="H2052" s="1"/>
      <c r="I2052" s="1"/>
    </row>
    <row r="2053" spans="1:9">
      <c r="A2053" s="1"/>
      <c r="C2053" s="1"/>
      <c r="D2053" s="1"/>
      <c r="E2053" s="1"/>
      <c r="F2053" s="1"/>
      <c r="G2053" s="1"/>
      <c r="H2053" s="1"/>
      <c r="I2053" s="1"/>
    </row>
    <row r="2054" spans="1:9">
      <c r="A2054" s="1"/>
      <c r="C2054" s="1"/>
      <c r="D2054" s="1"/>
      <c r="E2054" s="1"/>
      <c r="F2054" s="1"/>
      <c r="G2054" s="1"/>
      <c r="H2054" s="1"/>
      <c r="I2054" s="1"/>
    </row>
    <row r="2055" spans="1:9">
      <c r="A2055" s="1"/>
      <c r="C2055" s="1"/>
      <c r="D2055" s="1"/>
      <c r="E2055" s="1"/>
      <c r="F2055" s="1"/>
      <c r="G2055" s="1"/>
      <c r="H2055" s="1"/>
      <c r="I2055" s="1"/>
    </row>
    <row r="2056" spans="1:9">
      <c r="A2056" s="1"/>
      <c r="C2056" s="1"/>
      <c r="D2056" s="1"/>
      <c r="E2056" s="1"/>
      <c r="F2056" s="1"/>
      <c r="G2056" s="1"/>
      <c r="H2056" s="1"/>
      <c r="I2056" s="1"/>
    </row>
    <row r="2057" spans="1:9">
      <c r="A2057" s="1"/>
      <c r="C2057" s="1"/>
      <c r="D2057" s="1"/>
      <c r="E2057" s="1"/>
      <c r="F2057" s="1"/>
      <c r="G2057" s="1"/>
      <c r="H2057" s="1"/>
      <c r="I2057" s="1"/>
    </row>
    <row r="2058" spans="1:9">
      <c r="A2058" s="1"/>
      <c r="C2058" s="1"/>
      <c r="D2058" s="1"/>
      <c r="E2058" s="1"/>
      <c r="F2058" s="1"/>
      <c r="G2058" s="1"/>
      <c r="H2058" s="1"/>
      <c r="I2058" s="1"/>
    </row>
    <row r="2059" spans="1:9">
      <c r="A2059" s="1"/>
      <c r="C2059" s="1"/>
      <c r="D2059" s="1"/>
      <c r="E2059" s="1"/>
      <c r="F2059" s="1"/>
      <c r="G2059" s="1"/>
      <c r="H2059" s="1"/>
      <c r="I2059" s="1"/>
    </row>
    <row r="2060" spans="1:9">
      <c r="A2060" s="1"/>
      <c r="C2060" s="1"/>
      <c r="D2060" s="1"/>
      <c r="E2060" s="1"/>
      <c r="F2060" s="1"/>
      <c r="G2060" s="1"/>
      <c r="H2060" s="1"/>
      <c r="I2060" s="1"/>
    </row>
    <row r="2061" spans="1:9">
      <c r="A2061" s="1"/>
      <c r="C2061" s="1"/>
      <c r="D2061" s="1"/>
      <c r="E2061" s="1"/>
      <c r="F2061" s="1"/>
      <c r="G2061" s="1"/>
      <c r="H2061" s="1"/>
      <c r="I2061" s="1"/>
    </row>
    <row r="2062" spans="1:9">
      <c r="A2062" s="1"/>
      <c r="C2062" s="1"/>
      <c r="D2062" s="1"/>
      <c r="E2062" s="1"/>
      <c r="F2062" s="1"/>
      <c r="G2062" s="1"/>
      <c r="H2062" s="1"/>
      <c r="I2062" s="1"/>
    </row>
    <row r="2063" spans="1:9">
      <c r="A2063" s="1"/>
      <c r="C2063" s="1"/>
      <c r="D2063" s="1"/>
      <c r="E2063" s="1"/>
      <c r="F2063" s="1"/>
      <c r="G2063" s="1"/>
      <c r="H2063" s="1"/>
      <c r="I2063" s="1"/>
    </row>
    <row r="2064" spans="1:9">
      <c r="A2064" s="1"/>
      <c r="C2064" s="1"/>
      <c r="D2064" s="1"/>
      <c r="E2064" s="1"/>
      <c r="F2064" s="1"/>
      <c r="G2064" s="1"/>
      <c r="H2064" s="1"/>
      <c r="I2064" s="1"/>
    </row>
    <row r="2065" spans="1:9">
      <c r="A2065" s="1"/>
      <c r="C2065" s="1"/>
      <c r="D2065" s="1"/>
      <c r="E2065" s="1"/>
      <c r="F2065" s="1"/>
      <c r="G2065" s="1"/>
      <c r="H2065" s="1"/>
      <c r="I2065" s="1"/>
    </row>
    <row r="2066" spans="1:9">
      <c r="A2066" s="1"/>
      <c r="C2066" s="1"/>
      <c r="D2066" s="1"/>
      <c r="E2066" s="1"/>
      <c r="F2066" s="1"/>
      <c r="G2066" s="1"/>
      <c r="H2066" s="1"/>
      <c r="I2066" s="1"/>
    </row>
    <row r="2067" spans="1:9">
      <c r="A2067" s="1"/>
      <c r="C2067" s="1"/>
      <c r="D2067" s="1"/>
      <c r="E2067" s="1"/>
      <c r="F2067" s="1"/>
      <c r="G2067" s="1"/>
      <c r="H2067" s="1"/>
      <c r="I2067" s="1"/>
    </row>
    <row r="2068" spans="1:9">
      <c r="A2068" s="1"/>
      <c r="C2068" s="1"/>
      <c r="D2068" s="1"/>
      <c r="E2068" s="1"/>
      <c r="F2068" s="1"/>
      <c r="G2068" s="1"/>
      <c r="H2068" s="1"/>
      <c r="I2068" s="1"/>
    </row>
    <row r="2069" spans="1:9">
      <c r="A2069" s="1"/>
      <c r="C2069" s="1"/>
      <c r="D2069" s="1"/>
      <c r="E2069" s="1"/>
      <c r="F2069" s="1"/>
      <c r="G2069" s="1"/>
      <c r="H2069" s="1"/>
      <c r="I2069" s="1"/>
    </row>
    <row r="2070" spans="1:9">
      <c r="A2070" s="1"/>
      <c r="C2070" s="1"/>
      <c r="D2070" s="1"/>
      <c r="E2070" s="1"/>
      <c r="F2070" s="1"/>
      <c r="G2070" s="1"/>
      <c r="H2070" s="1"/>
      <c r="I2070" s="1"/>
    </row>
    <row r="2071" spans="1:9">
      <c r="A2071" s="1"/>
      <c r="C2071" s="1"/>
      <c r="D2071" s="1"/>
      <c r="E2071" s="1"/>
      <c r="F2071" s="1"/>
      <c r="G2071" s="1"/>
      <c r="H2071" s="1"/>
      <c r="I2071" s="1"/>
    </row>
    <row r="2072" spans="1:9">
      <c r="A2072" s="1"/>
      <c r="C2072" s="1"/>
      <c r="D2072" s="1"/>
      <c r="E2072" s="1"/>
      <c r="F2072" s="1"/>
      <c r="G2072" s="1"/>
      <c r="H2072" s="1"/>
      <c r="I2072" s="1"/>
    </row>
    <row r="2073" spans="1:9">
      <c r="A2073" s="1"/>
      <c r="C2073" s="1"/>
      <c r="D2073" s="1"/>
      <c r="E2073" s="1"/>
      <c r="F2073" s="1"/>
      <c r="G2073" s="1"/>
      <c r="H2073" s="1"/>
      <c r="I2073" s="1"/>
    </row>
    <row r="2074" spans="1:9">
      <c r="A2074" s="1"/>
      <c r="C2074" s="1"/>
      <c r="D2074" s="1"/>
      <c r="E2074" s="1"/>
      <c r="F2074" s="1"/>
      <c r="G2074" s="1"/>
      <c r="H2074" s="1"/>
      <c r="I2074" s="1"/>
    </row>
    <row r="2075" spans="1:9">
      <c r="A2075" s="1"/>
      <c r="C2075" s="1"/>
      <c r="D2075" s="1"/>
      <c r="E2075" s="1"/>
      <c r="F2075" s="1"/>
      <c r="G2075" s="1"/>
      <c r="H2075" s="1"/>
      <c r="I2075" s="1"/>
    </row>
    <row r="2076" spans="1:9">
      <c r="A2076" s="1"/>
      <c r="C2076" s="1"/>
      <c r="D2076" s="1"/>
      <c r="E2076" s="1"/>
      <c r="F2076" s="1"/>
      <c r="G2076" s="1"/>
      <c r="H2076" s="1"/>
      <c r="I2076" s="1"/>
    </row>
    <row r="2077" spans="1:9">
      <c r="A2077" s="1"/>
      <c r="C2077" s="1"/>
      <c r="D2077" s="1"/>
      <c r="E2077" s="1"/>
      <c r="F2077" s="1"/>
      <c r="G2077" s="1"/>
      <c r="H2077" s="1"/>
      <c r="I2077" s="1"/>
    </row>
    <row r="2078" spans="1:9">
      <c r="A2078" s="1"/>
      <c r="C2078" s="1"/>
      <c r="D2078" s="1"/>
      <c r="E2078" s="1"/>
      <c r="F2078" s="1"/>
      <c r="G2078" s="1"/>
      <c r="H2078" s="1"/>
      <c r="I2078" s="1"/>
    </row>
    <row r="2079" spans="1:9">
      <c r="A2079" s="1"/>
      <c r="C2079" s="1"/>
      <c r="D2079" s="1"/>
      <c r="E2079" s="1"/>
      <c r="F2079" s="1"/>
      <c r="G2079" s="1"/>
      <c r="H2079" s="1"/>
      <c r="I2079" s="1"/>
    </row>
    <row r="2080" spans="1:9">
      <c r="A2080" s="1"/>
      <c r="C2080" s="1"/>
      <c r="D2080" s="1"/>
      <c r="E2080" s="1"/>
      <c r="F2080" s="1"/>
      <c r="G2080" s="1"/>
      <c r="H2080" s="1"/>
      <c r="I2080" s="1"/>
    </row>
    <row r="2081" spans="1:9">
      <c r="A2081" s="1"/>
      <c r="C2081" s="1"/>
      <c r="D2081" s="1"/>
      <c r="E2081" s="1"/>
      <c r="F2081" s="1"/>
      <c r="G2081" s="1"/>
      <c r="H2081" s="1"/>
      <c r="I2081" s="1"/>
    </row>
    <row r="2082" spans="1:9">
      <c r="A2082" s="1"/>
      <c r="C2082" s="1"/>
      <c r="D2082" s="1"/>
      <c r="E2082" s="1"/>
      <c r="F2082" s="1"/>
      <c r="G2082" s="1"/>
      <c r="H2082" s="1"/>
      <c r="I2082" s="1"/>
    </row>
    <row r="2083" spans="1:9">
      <c r="A2083" s="1"/>
      <c r="C2083" s="1"/>
      <c r="D2083" s="1"/>
      <c r="E2083" s="1"/>
      <c r="F2083" s="1"/>
      <c r="G2083" s="1"/>
      <c r="H2083" s="1"/>
      <c r="I2083" s="1"/>
    </row>
    <row r="2084" spans="1:9">
      <c r="A2084" s="1"/>
      <c r="C2084" s="1"/>
      <c r="D2084" s="1"/>
      <c r="E2084" s="1"/>
      <c r="F2084" s="1"/>
      <c r="G2084" s="1"/>
      <c r="H2084" s="1"/>
      <c r="I2084" s="1"/>
    </row>
    <row r="2085" spans="1:9">
      <c r="A2085" s="1"/>
      <c r="C2085" s="1"/>
      <c r="D2085" s="1"/>
      <c r="E2085" s="1"/>
      <c r="F2085" s="1"/>
      <c r="G2085" s="1"/>
      <c r="H2085" s="1"/>
      <c r="I2085" s="1"/>
    </row>
    <row r="2086" spans="1:9">
      <c r="A2086" s="1"/>
      <c r="C2086" s="1"/>
      <c r="D2086" s="1"/>
      <c r="E2086" s="1"/>
      <c r="F2086" s="1"/>
      <c r="G2086" s="1"/>
      <c r="H2086" s="1"/>
      <c r="I2086" s="1"/>
    </row>
    <row r="2087" spans="1:9">
      <c r="A2087" s="1"/>
      <c r="C2087" s="1"/>
      <c r="D2087" s="1"/>
      <c r="E2087" s="1"/>
      <c r="F2087" s="1"/>
      <c r="G2087" s="1"/>
      <c r="H2087" s="1"/>
      <c r="I2087" s="1"/>
    </row>
    <row r="2088" spans="1:9">
      <c r="A2088" s="1"/>
      <c r="C2088" s="1"/>
      <c r="D2088" s="1"/>
      <c r="E2088" s="1"/>
      <c r="F2088" s="1"/>
      <c r="G2088" s="1"/>
      <c r="H2088" s="1"/>
      <c r="I2088" s="1"/>
    </row>
    <row r="2089" spans="1:9">
      <c r="A2089" s="1"/>
      <c r="C2089" s="1"/>
      <c r="D2089" s="1"/>
      <c r="E2089" s="1"/>
      <c r="F2089" s="1"/>
      <c r="G2089" s="1"/>
      <c r="H2089" s="1"/>
      <c r="I2089" s="1"/>
    </row>
    <row r="2090" spans="1:9">
      <c r="A2090" s="1"/>
      <c r="C2090" s="1"/>
      <c r="D2090" s="1"/>
      <c r="E2090" s="1"/>
      <c r="F2090" s="1"/>
      <c r="G2090" s="1"/>
      <c r="H2090" s="1"/>
      <c r="I2090" s="1"/>
    </row>
    <row r="2091" spans="1:9">
      <c r="A2091" s="1"/>
      <c r="C2091" s="1"/>
      <c r="D2091" s="1"/>
      <c r="E2091" s="1"/>
      <c r="F2091" s="1"/>
      <c r="G2091" s="1"/>
      <c r="H2091" s="1"/>
      <c r="I2091" s="1"/>
    </row>
    <row r="2092" spans="1:9">
      <c r="A2092" s="1"/>
      <c r="C2092" s="1"/>
      <c r="D2092" s="1"/>
      <c r="E2092" s="1"/>
      <c r="F2092" s="1"/>
      <c r="G2092" s="1"/>
      <c r="H2092" s="1"/>
      <c r="I2092" s="1"/>
    </row>
    <row r="2093" spans="1:9">
      <c r="A2093" s="1"/>
      <c r="C2093" s="1"/>
      <c r="D2093" s="1"/>
      <c r="E2093" s="1"/>
      <c r="F2093" s="1"/>
      <c r="G2093" s="1"/>
      <c r="H2093" s="1"/>
      <c r="I2093" s="1"/>
    </row>
    <row r="2094" spans="1:9">
      <c r="A2094" s="1"/>
      <c r="C2094" s="1"/>
      <c r="D2094" s="1"/>
      <c r="E2094" s="1"/>
      <c r="F2094" s="1"/>
      <c r="G2094" s="1"/>
      <c r="H2094" s="1"/>
      <c r="I2094" s="1"/>
    </row>
    <row r="2095" spans="1:9">
      <c r="A2095" s="1"/>
      <c r="C2095" s="1"/>
      <c r="D2095" s="1"/>
      <c r="E2095" s="1"/>
      <c r="F2095" s="1"/>
      <c r="G2095" s="1"/>
      <c r="H2095" s="1"/>
      <c r="I2095" s="1"/>
    </row>
    <row r="2096" spans="1:9">
      <c r="A2096" s="1"/>
      <c r="C2096" s="1"/>
      <c r="D2096" s="1"/>
      <c r="E2096" s="1"/>
      <c r="F2096" s="1"/>
      <c r="G2096" s="1"/>
      <c r="H2096" s="1"/>
      <c r="I2096" s="1"/>
    </row>
    <row r="2097" spans="1:9">
      <c r="A2097" s="1"/>
      <c r="C2097" s="1"/>
      <c r="D2097" s="1"/>
      <c r="E2097" s="1"/>
      <c r="F2097" s="1"/>
      <c r="G2097" s="1"/>
      <c r="H2097" s="1"/>
      <c r="I2097" s="1"/>
    </row>
    <row r="2098" spans="1:9">
      <c r="A2098" s="1"/>
      <c r="C2098" s="1"/>
      <c r="D2098" s="1"/>
      <c r="E2098" s="1"/>
      <c r="F2098" s="1"/>
      <c r="G2098" s="1"/>
      <c r="H2098" s="1"/>
      <c r="I2098" s="1"/>
    </row>
    <row r="2099" spans="1:9">
      <c r="A2099" s="1"/>
      <c r="C2099" s="1"/>
      <c r="D2099" s="1"/>
      <c r="E2099" s="1"/>
      <c r="F2099" s="1"/>
      <c r="G2099" s="1"/>
      <c r="H2099" s="1"/>
      <c r="I2099" s="1"/>
    </row>
    <row r="2100" spans="1:9">
      <c r="A2100" s="1"/>
      <c r="C2100" s="1"/>
      <c r="D2100" s="1"/>
      <c r="E2100" s="1"/>
      <c r="F2100" s="1"/>
      <c r="G2100" s="1"/>
      <c r="H2100" s="1"/>
      <c r="I2100" s="1"/>
    </row>
    <row r="2101" spans="1:9">
      <c r="A2101" s="1"/>
      <c r="C2101" s="1"/>
      <c r="D2101" s="1"/>
      <c r="E2101" s="1"/>
      <c r="F2101" s="1"/>
      <c r="G2101" s="1"/>
      <c r="H2101" s="1"/>
      <c r="I2101" s="1"/>
    </row>
    <row r="2102" spans="1:9">
      <c r="A2102" s="1"/>
      <c r="C2102" s="1"/>
      <c r="D2102" s="1"/>
      <c r="E2102" s="1"/>
      <c r="F2102" s="1"/>
      <c r="G2102" s="1"/>
      <c r="H2102" s="1"/>
      <c r="I2102" s="1"/>
    </row>
    <row r="2103" spans="1:9">
      <c r="A2103" s="1"/>
      <c r="C2103" s="1"/>
      <c r="D2103" s="1"/>
      <c r="E2103" s="1"/>
      <c r="F2103" s="1"/>
      <c r="G2103" s="1"/>
      <c r="H2103" s="1"/>
      <c r="I2103" s="1"/>
    </row>
    <row r="2104" spans="1:9">
      <c r="A2104" s="1"/>
      <c r="C2104" s="1"/>
      <c r="D2104" s="1"/>
      <c r="E2104" s="1"/>
      <c r="F2104" s="1"/>
      <c r="G2104" s="1"/>
      <c r="H2104" s="1"/>
      <c r="I2104" s="1"/>
    </row>
    <row r="2105" spans="1:9">
      <c r="A2105" s="1"/>
      <c r="C2105" s="1"/>
      <c r="D2105" s="1"/>
      <c r="E2105" s="1"/>
      <c r="F2105" s="1"/>
      <c r="G2105" s="1"/>
      <c r="H2105" s="1"/>
      <c r="I2105" s="1"/>
    </row>
    <row r="2106" spans="1:9">
      <c r="A2106" s="1"/>
      <c r="C2106" s="1"/>
      <c r="D2106" s="1"/>
      <c r="E2106" s="1"/>
      <c r="F2106" s="1"/>
      <c r="G2106" s="1"/>
      <c r="H2106" s="1"/>
      <c r="I2106" s="1"/>
    </row>
    <row r="2107" spans="1:9">
      <c r="A2107" s="1"/>
      <c r="C2107" s="1"/>
      <c r="D2107" s="1"/>
      <c r="E2107" s="1"/>
      <c r="F2107" s="1"/>
      <c r="G2107" s="1"/>
      <c r="H2107" s="1"/>
      <c r="I2107" s="1"/>
    </row>
    <row r="2108" spans="1:9">
      <c r="A2108" s="1"/>
      <c r="C2108" s="1"/>
      <c r="D2108" s="1"/>
      <c r="E2108" s="1"/>
      <c r="F2108" s="1"/>
      <c r="G2108" s="1"/>
      <c r="H2108" s="1"/>
      <c r="I2108" s="1"/>
    </row>
    <row r="2109" spans="1:9">
      <c r="A2109" s="1"/>
      <c r="C2109" s="1"/>
      <c r="D2109" s="1"/>
      <c r="E2109" s="1"/>
      <c r="F2109" s="1"/>
      <c r="G2109" s="1"/>
      <c r="H2109" s="1"/>
      <c r="I2109" s="1"/>
    </row>
    <row r="2110" spans="1:9">
      <c r="A2110" s="1"/>
      <c r="C2110" s="1"/>
      <c r="D2110" s="1"/>
      <c r="E2110" s="1"/>
      <c r="F2110" s="1"/>
      <c r="G2110" s="1"/>
      <c r="H2110" s="1"/>
      <c r="I2110" s="1"/>
    </row>
    <row r="2111" spans="1:9">
      <c r="A2111" s="1"/>
      <c r="C2111" s="1"/>
      <c r="D2111" s="1"/>
      <c r="E2111" s="1"/>
      <c r="F2111" s="1"/>
      <c r="G2111" s="1"/>
      <c r="H2111" s="1"/>
      <c r="I2111" s="1"/>
    </row>
    <row r="2112" spans="1:9">
      <c r="A2112" s="1"/>
      <c r="C2112" s="1"/>
      <c r="D2112" s="1"/>
      <c r="E2112" s="1"/>
      <c r="F2112" s="1"/>
      <c r="G2112" s="1"/>
      <c r="H2112" s="1"/>
      <c r="I2112" s="1"/>
    </row>
    <row r="2113" spans="1:9">
      <c r="A2113" s="1"/>
      <c r="C2113" s="1"/>
      <c r="D2113" s="1"/>
      <c r="E2113" s="1"/>
      <c r="F2113" s="1"/>
      <c r="G2113" s="1"/>
      <c r="H2113" s="1"/>
      <c r="I2113" s="1"/>
    </row>
    <row r="2114" spans="1:9">
      <c r="A2114" s="1"/>
      <c r="C2114" s="1"/>
      <c r="D2114" s="1"/>
      <c r="E2114" s="1"/>
      <c r="F2114" s="1"/>
      <c r="G2114" s="1"/>
      <c r="H2114" s="1"/>
      <c r="I2114" s="1"/>
    </row>
    <row r="2115" spans="1:9">
      <c r="A2115" s="1"/>
      <c r="C2115" s="1"/>
      <c r="D2115" s="1"/>
      <c r="E2115" s="1"/>
      <c r="F2115" s="1"/>
      <c r="G2115" s="1"/>
      <c r="H2115" s="1"/>
      <c r="I2115" s="1"/>
    </row>
    <row r="2116" spans="1:9">
      <c r="A2116" s="1"/>
      <c r="C2116" s="1"/>
      <c r="D2116" s="1"/>
      <c r="E2116" s="1"/>
      <c r="F2116" s="1"/>
      <c r="G2116" s="1"/>
      <c r="H2116" s="1"/>
      <c r="I2116" s="1"/>
    </row>
    <row r="2117" spans="1:9">
      <c r="A2117" s="1"/>
      <c r="C2117" s="1"/>
      <c r="D2117" s="1"/>
      <c r="E2117" s="1"/>
      <c r="F2117" s="1"/>
      <c r="G2117" s="1"/>
      <c r="H2117" s="1"/>
      <c r="I2117" s="1"/>
    </row>
    <row r="2118" spans="1:9">
      <c r="A2118" s="1"/>
      <c r="C2118" s="1"/>
      <c r="D2118" s="1"/>
      <c r="E2118" s="1"/>
      <c r="F2118" s="1"/>
      <c r="G2118" s="1"/>
      <c r="H2118" s="1"/>
      <c r="I2118" s="1"/>
    </row>
    <row r="2119" spans="1:9">
      <c r="A2119" s="1"/>
      <c r="C2119" s="1"/>
      <c r="D2119" s="1"/>
      <c r="E2119" s="1"/>
      <c r="F2119" s="1"/>
      <c r="G2119" s="1"/>
      <c r="H2119" s="1"/>
      <c r="I2119" s="1"/>
    </row>
    <row r="2120" spans="1:9">
      <c r="A2120" s="1"/>
      <c r="C2120" s="1"/>
      <c r="D2120" s="1"/>
      <c r="E2120" s="1"/>
      <c r="F2120" s="1"/>
      <c r="G2120" s="1"/>
      <c r="H2120" s="1"/>
      <c r="I2120" s="1"/>
    </row>
    <row r="2121" spans="1:9">
      <c r="A2121" s="1"/>
      <c r="C2121" s="1"/>
      <c r="D2121" s="1"/>
      <c r="E2121" s="1"/>
      <c r="F2121" s="1"/>
      <c r="G2121" s="1"/>
      <c r="H2121" s="1"/>
      <c r="I2121" s="1"/>
    </row>
    <row r="2122" spans="1:9">
      <c r="A2122" s="1"/>
      <c r="C2122" s="1"/>
      <c r="D2122" s="1"/>
      <c r="E2122" s="1"/>
      <c r="F2122" s="1"/>
      <c r="G2122" s="1"/>
      <c r="H2122" s="1"/>
      <c r="I2122" s="1"/>
    </row>
    <row r="2123" spans="1:9">
      <c r="A2123" s="1"/>
      <c r="C2123" s="1"/>
      <c r="D2123" s="1"/>
      <c r="E2123" s="1"/>
      <c r="F2123" s="1"/>
      <c r="G2123" s="1"/>
      <c r="H2123" s="1"/>
      <c r="I2123" s="1"/>
    </row>
    <row r="2124" spans="1:9">
      <c r="A2124" s="1"/>
      <c r="C2124" s="1"/>
      <c r="D2124" s="1"/>
      <c r="E2124" s="1"/>
      <c r="F2124" s="1"/>
      <c r="G2124" s="1"/>
      <c r="H2124" s="1"/>
      <c r="I2124" s="1"/>
    </row>
    <row r="2125" spans="1:9">
      <c r="A2125" s="1"/>
      <c r="C2125" s="1"/>
      <c r="D2125" s="1"/>
      <c r="E2125" s="1"/>
      <c r="F2125" s="1"/>
      <c r="G2125" s="1"/>
      <c r="H2125" s="1"/>
      <c r="I2125" s="1"/>
    </row>
    <row r="2126" spans="1:9">
      <c r="A2126" s="1"/>
      <c r="C2126" s="1"/>
      <c r="D2126" s="1"/>
      <c r="E2126" s="1"/>
      <c r="F2126" s="1"/>
      <c r="G2126" s="1"/>
      <c r="H2126" s="1"/>
      <c r="I2126" s="1"/>
    </row>
    <row r="2127" spans="1:9">
      <c r="A2127" s="1"/>
      <c r="C2127" s="1"/>
      <c r="D2127" s="1"/>
      <c r="E2127" s="1"/>
      <c r="F2127" s="1"/>
      <c r="G2127" s="1"/>
      <c r="H2127" s="1"/>
      <c r="I2127" s="1"/>
    </row>
    <row r="2128" spans="1:9">
      <c r="A2128" s="1"/>
      <c r="C2128" s="1"/>
      <c r="D2128" s="1"/>
      <c r="E2128" s="1"/>
      <c r="F2128" s="1"/>
      <c r="G2128" s="1"/>
      <c r="H2128" s="1"/>
      <c r="I2128" s="1"/>
    </row>
    <row r="2129" spans="1:9">
      <c r="A2129" s="1"/>
      <c r="C2129" s="1"/>
      <c r="D2129" s="1"/>
      <c r="E2129" s="1"/>
      <c r="F2129" s="1"/>
      <c r="G2129" s="1"/>
      <c r="H2129" s="1"/>
      <c r="I2129" s="1"/>
    </row>
    <row r="2130" spans="1:9">
      <c r="A2130" s="1"/>
      <c r="C2130" s="1"/>
      <c r="D2130" s="1"/>
      <c r="E2130" s="1"/>
      <c r="F2130" s="1"/>
      <c r="G2130" s="1"/>
      <c r="H2130" s="1"/>
      <c r="I2130" s="1"/>
    </row>
    <row r="2131" spans="1:9">
      <c r="A2131" s="1"/>
      <c r="C2131" s="1"/>
      <c r="D2131" s="1"/>
      <c r="E2131" s="1"/>
      <c r="F2131" s="1"/>
      <c r="G2131" s="1"/>
      <c r="H2131" s="1"/>
      <c r="I2131" s="1"/>
    </row>
    <row r="2132" spans="1:9">
      <c r="A2132" s="1"/>
      <c r="C2132" s="1"/>
      <c r="D2132" s="1"/>
      <c r="E2132" s="1"/>
      <c r="F2132" s="1"/>
      <c r="G2132" s="1"/>
      <c r="H2132" s="1"/>
      <c r="I2132" s="1"/>
    </row>
    <row r="2133" spans="1:9">
      <c r="A2133" s="1"/>
      <c r="C2133" s="1"/>
      <c r="D2133" s="1"/>
      <c r="E2133" s="1"/>
      <c r="F2133" s="1"/>
      <c r="G2133" s="1"/>
      <c r="H2133" s="1"/>
      <c r="I2133" s="1"/>
    </row>
    <row r="2134" spans="1:9">
      <c r="A2134" s="1"/>
      <c r="C2134" s="1"/>
      <c r="D2134" s="1"/>
      <c r="E2134" s="1"/>
      <c r="F2134" s="1"/>
      <c r="G2134" s="1"/>
      <c r="H2134" s="1"/>
      <c r="I2134" s="1"/>
    </row>
    <row r="2135" spans="1:9">
      <c r="A2135" s="1"/>
      <c r="C2135" s="1"/>
      <c r="D2135" s="1"/>
      <c r="E2135" s="1"/>
      <c r="F2135" s="1"/>
      <c r="G2135" s="1"/>
      <c r="H2135" s="1"/>
      <c r="I2135" s="1"/>
    </row>
    <row r="2136" spans="1:9">
      <c r="A2136" s="1"/>
      <c r="C2136" s="1"/>
      <c r="D2136" s="1"/>
      <c r="E2136" s="1"/>
      <c r="F2136" s="1"/>
      <c r="G2136" s="1"/>
      <c r="H2136" s="1"/>
      <c r="I2136" s="1"/>
    </row>
    <row r="2137" spans="1:9">
      <c r="A2137" s="1"/>
      <c r="C2137" s="1"/>
      <c r="D2137" s="1"/>
      <c r="E2137" s="1"/>
      <c r="F2137" s="1"/>
      <c r="G2137" s="1"/>
      <c r="H2137" s="1"/>
      <c r="I2137" s="1"/>
    </row>
    <row r="2138" spans="1:9">
      <c r="A2138" s="1"/>
      <c r="C2138" s="1"/>
      <c r="D2138" s="1"/>
      <c r="E2138" s="1"/>
      <c r="F2138" s="1"/>
      <c r="G2138" s="1"/>
      <c r="H2138" s="1"/>
      <c r="I2138" s="1"/>
    </row>
    <row r="2139" spans="1:9">
      <c r="A2139" s="1"/>
      <c r="C2139" s="1"/>
      <c r="D2139" s="1"/>
      <c r="E2139" s="1"/>
      <c r="F2139" s="1"/>
      <c r="G2139" s="1"/>
      <c r="H2139" s="1"/>
      <c r="I2139" s="1"/>
    </row>
    <row r="2140" spans="1:9">
      <c r="A2140" s="1"/>
      <c r="C2140" s="1"/>
      <c r="D2140" s="1"/>
      <c r="E2140" s="1"/>
      <c r="F2140" s="1"/>
      <c r="G2140" s="1"/>
      <c r="H2140" s="1"/>
      <c r="I2140" s="1"/>
    </row>
    <row r="2141" spans="1:9">
      <c r="A2141" s="1"/>
      <c r="C2141" s="1"/>
      <c r="D2141" s="1"/>
      <c r="E2141" s="1"/>
      <c r="F2141" s="1"/>
      <c r="G2141" s="1"/>
      <c r="H2141" s="1"/>
      <c r="I2141" s="1"/>
    </row>
    <row r="2142" spans="1:9">
      <c r="A2142" s="1"/>
      <c r="C2142" s="1"/>
      <c r="D2142" s="1"/>
      <c r="E2142" s="1"/>
      <c r="F2142" s="1"/>
      <c r="G2142" s="1"/>
      <c r="H2142" s="1"/>
      <c r="I2142" s="1"/>
    </row>
    <row r="2143" spans="1:9">
      <c r="A2143" s="1"/>
      <c r="C2143" s="1"/>
      <c r="D2143" s="1"/>
      <c r="E2143" s="1"/>
      <c r="F2143" s="1"/>
      <c r="G2143" s="1"/>
      <c r="H2143" s="1"/>
      <c r="I2143" s="1"/>
    </row>
    <row r="2144" spans="1:9">
      <c r="A2144" s="1"/>
      <c r="C2144" s="1"/>
      <c r="D2144" s="1"/>
      <c r="E2144" s="1"/>
      <c r="F2144" s="1"/>
      <c r="G2144" s="1"/>
      <c r="H2144" s="1"/>
      <c r="I2144" s="1"/>
    </row>
    <row r="2145" spans="1:9">
      <c r="A2145" s="1"/>
      <c r="C2145" s="1"/>
      <c r="D2145" s="1"/>
      <c r="E2145" s="1"/>
      <c r="F2145" s="1"/>
      <c r="G2145" s="1"/>
      <c r="H2145" s="1"/>
      <c r="I2145" s="1"/>
    </row>
    <row r="2146" spans="1:9">
      <c r="A2146" s="1"/>
      <c r="C2146" s="1"/>
      <c r="D2146" s="1"/>
      <c r="E2146" s="1"/>
      <c r="F2146" s="1"/>
      <c r="G2146" s="1"/>
      <c r="H2146" s="1"/>
      <c r="I2146" s="1"/>
    </row>
    <row r="2147" spans="1:9">
      <c r="A2147" s="1"/>
      <c r="C2147" s="1"/>
      <c r="D2147" s="1"/>
      <c r="E2147" s="1"/>
      <c r="F2147" s="1"/>
      <c r="G2147" s="1"/>
      <c r="H2147" s="1"/>
      <c r="I2147" s="1"/>
    </row>
    <row r="2148" spans="1:9">
      <c r="A2148" s="1"/>
      <c r="C2148" s="1"/>
      <c r="D2148" s="1"/>
      <c r="E2148" s="1"/>
      <c r="F2148" s="1"/>
      <c r="G2148" s="1"/>
      <c r="H2148" s="1"/>
      <c r="I2148" s="1"/>
    </row>
    <row r="2149" spans="1:9">
      <c r="A2149" s="1"/>
      <c r="C2149" s="1"/>
      <c r="D2149" s="1"/>
      <c r="E2149" s="1"/>
      <c r="F2149" s="1"/>
      <c r="G2149" s="1"/>
      <c r="H2149" s="1"/>
      <c r="I2149" s="1"/>
    </row>
    <row r="2150" spans="1:9">
      <c r="A2150" s="1"/>
      <c r="C2150" s="1"/>
      <c r="D2150" s="1"/>
      <c r="E2150" s="1"/>
      <c r="F2150" s="1"/>
      <c r="G2150" s="1"/>
      <c r="H2150" s="1"/>
      <c r="I2150" s="1"/>
    </row>
    <row r="2151" spans="1:9">
      <c r="A2151" s="1"/>
      <c r="C2151" s="1"/>
      <c r="D2151" s="1"/>
      <c r="E2151" s="1"/>
      <c r="F2151" s="1"/>
      <c r="G2151" s="1"/>
      <c r="H2151" s="1"/>
      <c r="I2151" s="1"/>
    </row>
    <row r="2152" spans="1:9">
      <c r="A2152" s="1"/>
      <c r="C2152" s="1"/>
      <c r="D2152" s="1"/>
      <c r="E2152" s="1"/>
      <c r="F2152" s="1"/>
      <c r="G2152" s="1"/>
      <c r="H2152" s="1"/>
      <c r="I2152" s="1"/>
    </row>
    <row r="2153" spans="1:9">
      <c r="A2153" s="1"/>
      <c r="C2153" s="1"/>
      <c r="D2153" s="1"/>
      <c r="E2153" s="1"/>
      <c r="F2153" s="1"/>
      <c r="G2153" s="1"/>
      <c r="H2153" s="1"/>
      <c r="I2153" s="1"/>
    </row>
    <row r="2154" spans="1:9">
      <c r="A2154" s="1"/>
      <c r="C2154" s="1"/>
      <c r="D2154" s="1"/>
      <c r="E2154" s="1"/>
      <c r="F2154" s="1"/>
      <c r="G2154" s="1"/>
      <c r="H2154" s="1"/>
      <c r="I2154" s="1"/>
    </row>
    <row r="2155" spans="1:9">
      <c r="A2155" s="1"/>
      <c r="C2155" s="1"/>
      <c r="D2155" s="1"/>
      <c r="E2155" s="1"/>
      <c r="F2155" s="1"/>
      <c r="G2155" s="1"/>
      <c r="H2155" s="1"/>
      <c r="I2155" s="1"/>
    </row>
    <row r="2156" spans="1:9">
      <c r="A2156" s="1"/>
      <c r="C2156" s="1"/>
      <c r="D2156" s="1"/>
      <c r="E2156" s="1"/>
      <c r="F2156" s="1"/>
      <c r="G2156" s="1"/>
      <c r="H2156" s="1"/>
      <c r="I2156" s="1"/>
    </row>
    <row r="2157" spans="1:9">
      <c r="A2157" s="1"/>
      <c r="C2157" s="1"/>
      <c r="D2157" s="1"/>
      <c r="E2157" s="1"/>
      <c r="F2157" s="1"/>
      <c r="G2157" s="1"/>
      <c r="H2157" s="1"/>
      <c r="I2157" s="1"/>
    </row>
    <row r="2158" spans="1:9">
      <c r="A2158" s="1"/>
      <c r="C2158" s="1"/>
      <c r="D2158" s="1"/>
      <c r="E2158" s="1"/>
      <c r="F2158" s="1"/>
      <c r="G2158" s="1"/>
      <c r="H2158" s="1"/>
      <c r="I2158" s="1"/>
    </row>
    <row r="2159" spans="1:9">
      <c r="A2159" s="1"/>
      <c r="C2159" s="1"/>
      <c r="D2159" s="1"/>
      <c r="E2159" s="1"/>
      <c r="F2159" s="1"/>
      <c r="G2159" s="1"/>
      <c r="H2159" s="1"/>
      <c r="I2159" s="1"/>
    </row>
    <row r="2160" spans="1:9">
      <c r="A2160" s="1"/>
      <c r="C2160" s="1"/>
      <c r="D2160" s="1"/>
      <c r="E2160" s="1"/>
      <c r="F2160" s="1"/>
      <c r="G2160" s="1"/>
      <c r="H2160" s="1"/>
      <c r="I2160" s="1"/>
    </row>
    <row r="2161" spans="1:9">
      <c r="A2161" s="1"/>
      <c r="C2161" s="1"/>
      <c r="D2161" s="1"/>
      <c r="E2161" s="1"/>
      <c r="F2161" s="1"/>
      <c r="G2161" s="1"/>
      <c r="H2161" s="1"/>
      <c r="I2161" s="1"/>
    </row>
    <row r="2162" spans="1:9">
      <c r="A2162" s="1"/>
      <c r="C2162" s="1"/>
      <c r="D2162" s="1"/>
      <c r="E2162" s="1"/>
      <c r="F2162" s="1"/>
      <c r="G2162" s="1"/>
      <c r="H2162" s="1"/>
      <c r="I2162" s="1"/>
    </row>
    <row r="2163" spans="1:9">
      <c r="A2163" s="1"/>
      <c r="C2163" s="1"/>
      <c r="D2163" s="1"/>
      <c r="E2163" s="1"/>
      <c r="F2163" s="1"/>
      <c r="G2163" s="1"/>
      <c r="H2163" s="1"/>
      <c r="I2163" s="1"/>
    </row>
    <row r="2164" spans="1:9">
      <c r="A2164" s="1"/>
      <c r="C2164" s="1"/>
      <c r="D2164" s="1"/>
      <c r="E2164" s="1"/>
      <c r="F2164" s="1"/>
      <c r="G2164" s="1"/>
      <c r="H2164" s="1"/>
      <c r="I2164" s="1"/>
    </row>
    <row r="2165" spans="1:9">
      <c r="A2165" s="1"/>
      <c r="C2165" s="1"/>
      <c r="D2165" s="1"/>
      <c r="E2165" s="1"/>
      <c r="F2165" s="1"/>
      <c r="G2165" s="1"/>
      <c r="H2165" s="1"/>
      <c r="I2165" s="1"/>
    </row>
    <row r="2166" spans="1:9">
      <c r="A2166" s="1"/>
      <c r="C2166" s="1"/>
      <c r="D2166" s="1"/>
      <c r="E2166" s="1"/>
      <c r="F2166" s="1"/>
      <c r="G2166" s="1"/>
      <c r="H2166" s="1"/>
      <c r="I2166" s="1"/>
    </row>
    <row r="2167" spans="1:9">
      <c r="A2167" s="1"/>
      <c r="C2167" s="1"/>
      <c r="D2167" s="1"/>
      <c r="E2167" s="1"/>
      <c r="F2167" s="1"/>
      <c r="G2167" s="1"/>
      <c r="H2167" s="1"/>
      <c r="I2167" s="1"/>
    </row>
    <row r="2168" spans="1:9">
      <c r="A2168" s="1"/>
      <c r="C2168" s="1"/>
      <c r="D2168" s="1"/>
      <c r="E2168" s="1"/>
      <c r="F2168" s="1"/>
      <c r="G2168" s="1"/>
      <c r="H2168" s="1"/>
      <c r="I2168" s="1"/>
    </row>
    <row r="2169" spans="1:9">
      <c r="A2169" s="1"/>
      <c r="C2169" s="1"/>
      <c r="D2169" s="1"/>
      <c r="E2169" s="1"/>
      <c r="F2169" s="1"/>
      <c r="G2169" s="1"/>
      <c r="H2169" s="1"/>
      <c r="I2169" s="1"/>
    </row>
    <row r="2170" spans="1:9">
      <c r="A2170" s="1"/>
      <c r="C2170" s="1"/>
      <c r="D2170" s="1"/>
      <c r="E2170" s="1"/>
      <c r="F2170" s="1"/>
      <c r="G2170" s="1"/>
      <c r="H2170" s="1"/>
      <c r="I2170" s="1"/>
    </row>
    <row r="2171" spans="1:9">
      <c r="A2171" s="1"/>
      <c r="C2171" s="1"/>
      <c r="D2171" s="1"/>
      <c r="E2171" s="1"/>
      <c r="F2171" s="1"/>
      <c r="G2171" s="1"/>
      <c r="H2171" s="1"/>
      <c r="I2171" s="1"/>
    </row>
    <row r="2172" spans="1:9">
      <c r="A2172" s="1"/>
      <c r="C2172" s="1"/>
      <c r="D2172" s="1"/>
      <c r="E2172" s="1"/>
      <c r="F2172" s="1"/>
      <c r="G2172" s="1"/>
      <c r="H2172" s="1"/>
      <c r="I2172" s="1"/>
    </row>
    <row r="2173" spans="1:9">
      <c r="A2173" s="1"/>
      <c r="C2173" s="1"/>
      <c r="D2173" s="1"/>
      <c r="E2173" s="1"/>
      <c r="F2173" s="1"/>
      <c r="G2173" s="1"/>
      <c r="H2173" s="1"/>
      <c r="I2173" s="1"/>
    </row>
    <row r="2174" spans="1:9">
      <c r="A2174" s="1"/>
      <c r="C2174" s="1"/>
      <c r="D2174" s="1"/>
      <c r="E2174" s="1"/>
      <c r="F2174" s="1"/>
      <c r="G2174" s="1"/>
      <c r="H2174" s="1"/>
      <c r="I2174" s="1"/>
    </row>
    <row r="2175" spans="1:9">
      <c r="A2175" s="1"/>
      <c r="C2175" s="1"/>
      <c r="D2175" s="1"/>
      <c r="E2175" s="1"/>
      <c r="F2175" s="1"/>
      <c r="G2175" s="1"/>
      <c r="H2175" s="1"/>
      <c r="I2175" s="1"/>
    </row>
    <row r="2176" spans="1:9">
      <c r="A2176" s="1"/>
      <c r="C2176" s="1"/>
      <c r="D2176" s="1"/>
      <c r="E2176" s="1"/>
      <c r="F2176" s="1"/>
      <c r="G2176" s="1"/>
      <c r="H2176" s="1"/>
      <c r="I2176" s="1"/>
    </row>
    <row r="2177" spans="1:9">
      <c r="A2177" s="1"/>
      <c r="C2177" s="1"/>
      <c r="D2177" s="1"/>
      <c r="E2177" s="1"/>
      <c r="F2177" s="1"/>
      <c r="G2177" s="1"/>
      <c r="H2177" s="1"/>
      <c r="I2177" s="1"/>
    </row>
    <row r="2178" spans="1:9">
      <c r="A2178" s="1"/>
      <c r="C2178" s="1"/>
      <c r="D2178" s="1"/>
      <c r="E2178" s="1"/>
      <c r="F2178" s="1"/>
      <c r="G2178" s="1"/>
      <c r="H2178" s="1"/>
      <c r="I2178" s="1"/>
    </row>
    <row r="2179" spans="1:9">
      <c r="A2179" s="1"/>
      <c r="C2179" s="1"/>
      <c r="D2179" s="1"/>
      <c r="E2179" s="1"/>
      <c r="F2179" s="1"/>
      <c r="G2179" s="1"/>
      <c r="H2179" s="1"/>
      <c r="I2179" s="1"/>
    </row>
    <row r="2180" spans="1:9">
      <c r="A2180" s="1"/>
      <c r="C2180" s="1"/>
      <c r="D2180" s="1"/>
      <c r="E2180" s="1"/>
      <c r="F2180" s="1"/>
      <c r="G2180" s="1"/>
      <c r="H2180" s="1"/>
      <c r="I2180" s="1"/>
    </row>
    <row r="2181" spans="1:9">
      <c r="A2181" s="1"/>
      <c r="C2181" s="1"/>
      <c r="D2181" s="1"/>
      <c r="E2181" s="1"/>
      <c r="F2181" s="1"/>
      <c r="G2181" s="1"/>
      <c r="H2181" s="1"/>
      <c r="I2181" s="1"/>
    </row>
    <row r="2182" spans="1:9">
      <c r="A2182" s="1"/>
      <c r="C2182" s="1"/>
      <c r="D2182" s="1"/>
      <c r="E2182" s="1"/>
      <c r="F2182" s="1"/>
      <c r="G2182" s="1"/>
      <c r="H2182" s="1"/>
      <c r="I2182" s="1"/>
    </row>
    <row r="2183" spans="1:9">
      <c r="A2183" s="1"/>
      <c r="C2183" s="1"/>
      <c r="D2183" s="1"/>
      <c r="E2183" s="1"/>
      <c r="F2183" s="1"/>
      <c r="G2183" s="1"/>
      <c r="H2183" s="1"/>
      <c r="I2183" s="1"/>
    </row>
    <row r="2184" spans="1:9">
      <c r="A2184" s="1"/>
      <c r="C2184" s="1"/>
      <c r="D2184" s="1"/>
      <c r="E2184" s="1"/>
      <c r="F2184" s="1"/>
      <c r="G2184" s="1"/>
      <c r="H2184" s="1"/>
      <c r="I2184" s="1"/>
    </row>
    <row r="2185" spans="1:9">
      <c r="A2185" s="1"/>
      <c r="C2185" s="1"/>
      <c r="D2185" s="1"/>
      <c r="E2185" s="1"/>
      <c r="F2185" s="1"/>
      <c r="G2185" s="1"/>
      <c r="H2185" s="1"/>
      <c r="I2185" s="1"/>
    </row>
    <row r="2186" spans="1:9">
      <c r="A2186" s="1"/>
      <c r="C2186" s="1"/>
      <c r="D2186" s="1"/>
      <c r="E2186" s="1"/>
      <c r="F2186" s="1"/>
      <c r="G2186" s="1"/>
      <c r="H2186" s="1"/>
      <c r="I2186" s="1"/>
    </row>
    <row r="2187" spans="1:9">
      <c r="A2187" s="1"/>
      <c r="C2187" s="1"/>
      <c r="D2187" s="1"/>
      <c r="E2187" s="1"/>
      <c r="F2187" s="1"/>
      <c r="G2187" s="1"/>
      <c r="H2187" s="1"/>
      <c r="I2187" s="1"/>
    </row>
    <row r="2188" spans="1:9">
      <c r="A2188" s="1"/>
      <c r="C2188" s="1"/>
      <c r="D2188" s="1"/>
      <c r="E2188" s="1"/>
      <c r="F2188" s="1"/>
      <c r="G2188" s="1"/>
      <c r="H2188" s="1"/>
      <c r="I2188" s="1"/>
    </row>
    <row r="2189" spans="1:9">
      <c r="A2189" s="1"/>
      <c r="C2189" s="1"/>
      <c r="D2189" s="1"/>
      <c r="E2189" s="1"/>
      <c r="F2189" s="1"/>
      <c r="G2189" s="1"/>
      <c r="H2189" s="1"/>
      <c r="I2189" s="1"/>
    </row>
    <row r="2190" spans="1:9">
      <c r="A2190" s="1"/>
      <c r="C2190" s="1"/>
      <c r="D2190" s="1"/>
      <c r="E2190" s="1"/>
      <c r="F2190" s="1"/>
      <c r="G2190" s="1"/>
      <c r="H2190" s="1"/>
      <c r="I2190" s="1"/>
    </row>
    <row r="2191" spans="1:9">
      <c r="A2191" s="1"/>
      <c r="C2191" s="1"/>
      <c r="D2191" s="1"/>
      <c r="E2191" s="1"/>
      <c r="F2191" s="1"/>
      <c r="G2191" s="1"/>
      <c r="H2191" s="1"/>
      <c r="I2191" s="1"/>
    </row>
    <row r="2192" spans="1:9">
      <c r="A2192" s="1"/>
      <c r="C2192" s="1"/>
      <c r="D2192" s="1"/>
      <c r="E2192" s="1"/>
      <c r="F2192" s="1"/>
      <c r="G2192" s="1"/>
      <c r="H2192" s="1"/>
      <c r="I2192" s="1"/>
    </row>
    <row r="2193" spans="1:9">
      <c r="A2193" s="1"/>
      <c r="C2193" s="1"/>
      <c r="D2193" s="1"/>
      <c r="E2193" s="1"/>
      <c r="F2193" s="1"/>
      <c r="G2193" s="1"/>
      <c r="H2193" s="1"/>
      <c r="I2193" s="1"/>
    </row>
    <row r="2194" spans="1:9">
      <c r="A2194" s="1"/>
      <c r="C2194" s="1"/>
      <c r="D2194" s="1"/>
      <c r="E2194" s="1"/>
      <c r="F2194" s="1"/>
      <c r="G2194" s="1"/>
      <c r="H2194" s="1"/>
      <c r="I2194" s="1"/>
    </row>
    <row r="2195" spans="1:9">
      <c r="A2195" s="1"/>
      <c r="C2195" s="1"/>
      <c r="D2195" s="1"/>
      <c r="E2195" s="1"/>
      <c r="F2195" s="1"/>
      <c r="G2195" s="1"/>
      <c r="H2195" s="1"/>
      <c r="I2195" s="1"/>
    </row>
    <row r="2196" spans="1:9">
      <c r="A2196" s="1"/>
      <c r="C2196" s="1"/>
      <c r="D2196" s="1"/>
      <c r="E2196" s="1"/>
      <c r="F2196" s="1"/>
      <c r="G2196" s="1"/>
      <c r="H2196" s="1"/>
      <c r="I2196" s="1"/>
    </row>
    <row r="2197" spans="1:9">
      <c r="A2197" s="1"/>
      <c r="C2197" s="1"/>
      <c r="D2197" s="1"/>
      <c r="E2197" s="1"/>
      <c r="F2197" s="1"/>
      <c r="G2197" s="1"/>
      <c r="H2197" s="1"/>
      <c r="I2197" s="1"/>
    </row>
    <row r="2198" spans="1:9">
      <c r="A2198" s="1"/>
      <c r="C2198" s="1"/>
      <c r="D2198" s="1"/>
      <c r="E2198" s="1"/>
      <c r="F2198" s="1"/>
      <c r="G2198" s="1"/>
      <c r="H2198" s="1"/>
      <c r="I2198" s="1"/>
    </row>
    <row r="2199" spans="1:9">
      <c r="A2199" s="1"/>
      <c r="C2199" s="1"/>
      <c r="D2199" s="1"/>
      <c r="E2199" s="1"/>
      <c r="F2199" s="1"/>
      <c r="G2199" s="1"/>
      <c r="H2199" s="1"/>
      <c r="I2199" s="1"/>
    </row>
    <row r="2200" spans="1:9">
      <c r="A2200" s="1"/>
      <c r="C2200" s="1"/>
      <c r="D2200" s="1"/>
      <c r="E2200" s="1"/>
      <c r="F2200" s="1"/>
      <c r="G2200" s="1"/>
      <c r="H2200" s="1"/>
      <c r="I2200" s="1"/>
    </row>
    <row r="2201" spans="1:9">
      <c r="A2201" s="1"/>
      <c r="C2201" s="1"/>
      <c r="D2201" s="1"/>
      <c r="E2201" s="1"/>
      <c r="F2201" s="1"/>
      <c r="G2201" s="1"/>
      <c r="H2201" s="1"/>
      <c r="I2201" s="1"/>
    </row>
    <row r="2202" spans="1:9">
      <c r="A2202" s="1"/>
      <c r="C2202" s="1"/>
      <c r="D2202" s="1"/>
      <c r="E2202" s="1"/>
      <c r="F2202" s="1"/>
      <c r="G2202" s="1"/>
      <c r="H2202" s="1"/>
      <c r="I2202" s="1"/>
    </row>
    <row r="2203" spans="1:9">
      <c r="A2203" s="1"/>
      <c r="C2203" s="1"/>
      <c r="D2203" s="1"/>
      <c r="E2203" s="1"/>
      <c r="F2203" s="1"/>
      <c r="G2203" s="1"/>
      <c r="H2203" s="1"/>
      <c r="I2203" s="1"/>
    </row>
    <row r="2204" spans="1:9">
      <c r="A2204" s="1"/>
      <c r="C2204" s="1"/>
      <c r="D2204" s="1"/>
      <c r="E2204" s="1"/>
      <c r="F2204" s="1"/>
      <c r="G2204" s="1"/>
      <c r="H2204" s="1"/>
      <c r="I2204" s="1"/>
    </row>
    <row r="2205" spans="1:9">
      <c r="A2205" s="1"/>
      <c r="C2205" s="1"/>
      <c r="D2205" s="1"/>
      <c r="E2205" s="1"/>
      <c r="F2205" s="1"/>
      <c r="G2205" s="1"/>
      <c r="H2205" s="1"/>
      <c r="I2205" s="1"/>
    </row>
    <row r="2206" spans="1:9">
      <c r="A2206" s="1"/>
      <c r="C2206" s="1"/>
      <c r="D2206" s="1"/>
      <c r="E2206" s="1"/>
      <c r="F2206" s="1"/>
      <c r="G2206" s="1"/>
      <c r="H2206" s="1"/>
      <c r="I2206" s="1"/>
    </row>
    <row r="2207" spans="1:9">
      <c r="A2207" s="1"/>
      <c r="C2207" s="1"/>
      <c r="D2207" s="1"/>
      <c r="E2207" s="1"/>
      <c r="F2207" s="1"/>
      <c r="G2207" s="1"/>
      <c r="H2207" s="1"/>
      <c r="I2207" s="1"/>
    </row>
    <row r="2208" spans="1:9">
      <c r="A2208" s="1"/>
      <c r="C2208" s="1"/>
      <c r="D2208" s="1"/>
      <c r="E2208" s="1"/>
      <c r="F2208" s="1"/>
      <c r="G2208" s="1"/>
      <c r="H2208" s="1"/>
      <c r="I2208" s="1"/>
    </row>
    <row r="2209" spans="1:9">
      <c r="A2209" s="1"/>
      <c r="C2209" s="1"/>
      <c r="D2209" s="1"/>
      <c r="E2209" s="1"/>
      <c r="F2209" s="1"/>
      <c r="G2209" s="1"/>
      <c r="H2209" s="1"/>
      <c r="I2209" s="1"/>
    </row>
    <row r="2210" spans="1:9">
      <c r="A2210" s="1"/>
      <c r="C2210" s="1"/>
      <c r="D2210" s="1"/>
      <c r="E2210" s="1"/>
      <c r="F2210" s="1"/>
      <c r="G2210" s="1"/>
      <c r="H2210" s="1"/>
      <c r="I2210" s="1"/>
    </row>
    <row r="2211" spans="1:9">
      <c r="A2211" s="1"/>
      <c r="C2211" s="1"/>
      <c r="D2211" s="1"/>
      <c r="E2211" s="1"/>
      <c r="F2211" s="1"/>
      <c r="G2211" s="1"/>
      <c r="H2211" s="1"/>
      <c r="I2211" s="1"/>
    </row>
    <row r="2212" spans="1:9">
      <c r="A2212" s="1"/>
      <c r="C2212" s="1"/>
      <c r="D2212" s="1"/>
      <c r="E2212" s="1"/>
      <c r="F2212" s="1"/>
      <c r="G2212" s="1"/>
      <c r="H2212" s="1"/>
      <c r="I2212" s="1"/>
    </row>
    <row r="2213" spans="1:9">
      <c r="A2213" s="1"/>
      <c r="C2213" s="1"/>
      <c r="D2213" s="1"/>
      <c r="E2213" s="1"/>
      <c r="F2213" s="1"/>
      <c r="G2213" s="1"/>
      <c r="H2213" s="1"/>
      <c r="I2213" s="1"/>
    </row>
    <row r="2214" spans="1:9">
      <c r="A2214" s="1"/>
      <c r="C2214" s="1"/>
      <c r="D2214" s="1"/>
      <c r="E2214" s="1"/>
      <c r="F2214" s="1"/>
      <c r="G2214" s="1"/>
      <c r="H2214" s="1"/>
      <c r="I2214" s="1"/>
    </row>
    <row r="2215" spans="1:9">
      <c r="A2215" s="1"/>
      <c r="C2215" s="1"/>
      <c r="D2215" s="1"/>
      <c r="E2215" s="1"/>
      <c r="F2215" s="1"/>
      <c r="G2215" s="1"/>
      <c r="H2215" s="1"/>
      <c r="I2215" s="1"/>
    </row>
    <row r="2216" spans="1:9">
      <c r="A2216" s="1"/>
      <c r="C2216" s="1"/>
      <c r="D2216" s="1"/>
      <c r="E2216" s="1"/>
      <c r="F2216" s="1"/>
      <c r="G2216" s="1"/>
      <c r="H2216" s="1"/>
      <c r="I2216" s="1"/>
    </row>
    <row r="2217" spans="1:9">
      <c r="A2217" s="1"/>
      <c r="C2217" s="1"/>
      <c r="D2217" s="1"/>
      <c r="E2217" s="1"/>
      <c r="F2217" s="1"/>
      <c r="G2217" s="1"/>
      <c r="H2217" s="1"/>
      <c r="I2217" s="1"/>
    </row>
    <row r="2218" spans="1:9">
      <c r="A2218" s="1"/>
      <c r="C2218" s="1"/>
      <c r="D2218" s="1"/>
      <c r="E2218" s="1"/>
      <c r="F2218" s="1"/>
      <c r="G2218" s="1"/>
      <c r="H2218" s="1"/>
      <c r="I2218" s="1"/>
    </row>
    <row r="2219" spans="1:9">
      <c r="A2219" s="1"/>
      <c r="C2219" s="1"/>
      <c r="D2219" s="1"/>
      <c r="E2219" s="1"/>
      <c r="F2219" s="1"/>
      <c r="G2219" s="1"/>
      <c r="H2219" s="1"/>
      <c r="I2219" s="1"/>
    </row>
    <row r="2220" spans="1:9">
      <c r="A2220" s="1"/>
      <c r="C2220" s="1"/>
      <c r="D2220" s="1"/>
      <c r="E2220" s="1"/>
      <c r="F2220" s="1"/>
      <c r="G2220" s="1"/>
      <c r="H2220" s="1"/>
      <c r="I2220" s="1"/>
    </row>
    <row r="2221" spans="1:9">
      <c r="A2221" s="1"/>
      <c r="C2221" s="1"/>
      <c r="D2221" s="1"/>
      <c r="E2221" s="1"/>
      <c r="F2221" s="1"/>
      <c r="G2221" s="1"/>
      <c r="H2221" s="1"/>
      <c r="I2221" s="1"/>
    </row>
    <row r="2222" spans="1:9">
      <c r="A2222" s="1"/>
      <c r="C2222" s="1"/>
      <c r="D2222" s="1"/>
      <c r="E2222" s="1"/>
      <c r="F2222" s="1"/>
      <c r="G2222" s="1"/>
      <c r="H2222" s="1"/>
      <c r="I2222" s="1"/>
    </row>
    <row r="2223" spans="1:9">
      <c r="A2223" s="1"/>
      <c r="C2223" s="1"/>
      <c r="D2223" s="1"/>
      <c r="E2223" s="1"/>
      <c r="F2223" s="1"/>
      <c r="G2223" s="1"/>
      <c r="H2223" s="1"/>
      <c r="I2223" s="1"/>
    </row>
    <row r="2224" spans="1:9">
      <c r="A2224" s="1"/>
      <c r="C2224" s="1"/>
      <c r="D2224" s="1"/>
      <c r="E2224" s="1"/>
      <c r="F2224" s="1"/>
      <c r="G2224" s="1"/>
      <c r="H2224" s="1"/>
      <c r="I2224" s="1"/>
    </row>
    <row r="2225" spans="1:9">
      <c r="A2225" s="1"/>
      <c r="C2225" s="1"/>
      <c r="D2225" s="1"/>
      <c r="E2225" s="1"/>
      <c r="F2225" s="1"/>
      <c r="G2225" s="1"/>
      <c r="H2225" s="1"/>
      <c r="I2225" s="1"/>
    </row>
    <row r="2226" spans="1:9">
      <c r="A2226" s="1"/>
      <c r="C2226" s="1"/>
      <c r="D2226" s="1"/>
      <c r="E2226" s="1"/>
      <c r="F2226" s="1"/>
      <c r="G2226" s="1"/>
      <c r="H2226" s="1"/>
      <c r="I2226" s="1"/>
    </row>
    <row r="2227" spans="1:9">
      <c r="A2227" s="1"/>
      <c r="C2227" s="1"/>
      <c r="D2227" s="1"/>
      <c r="E2227" s="1"/>
      <c r="F2227" s="1"/>
      <c r="G2227" s="1"/>
      <c r="H2227" s="1"/>
      <c r="I2227" s="1"/>
    </row>
    <row r="2228" spans="1:9">
      <c r="A2228" s="1"/>
      <c r="C2228" s="1"/>
      <c r="D2228" s="1"/>
      <c r="E2228" s="1"/>
      <c r="F2228" s="1"/>
      <c r="G2228" s="1"/>
      <c r="H2228" s="1"/>
      <c r="I2228" s="1"/>
    </row>
    <row r="2229" spans="1:9">
      <c r="A2229" s="1"/>
      <c r="C2229" s="1"/>
      <c r="D2229" s="1"/>
      <c r="E2229" s="1"/>
      <c r="F2229" s="1"/>
      <c r="G2229" s="1"/>
      <c r="H2229" s="1"/>
      <c r="I2229" s="1"/>
    </row>
    <row r="2230" spans="1:9">
      <c r="A2230" s="1"/>
      <c r="C2230" s="1"/>
      <c r="D2230" s="1"/>
      <c r="E2230" s="1"/>
      <c r="F2230" s="1"/>
      <c r="G2230" s="1"/>
      <c r="H2230" s="1"/>
      <c r="I2230" s="1"/>
    </row>
    <row r="2231" spans="1:9">
      <c r="A2231" s="1"/>
      <c r="C2231" s="1"/>
      <c r="D2231" s="1"/>
      <c r="E2231" s="1"/>
      <c r="F2231" s="1"/>
      <c r="G2231" s="1"/>
      <c r="H2231" s="1"/>
      <c r="I2231" s="1"/>
    </row>
    <row r="2232" spans="1:9">
      <c r="A2232" s="1"/>
      <c r="C2232" s="1"/>
      <c r="D2232" s="1"/>
      <c r="E2232" s="1"/>
      <c r="F2232" s="1"/>
      <c r="G2232" s="1"/>
      <c r="H2232" s="1"/>
      <c r="I2232" s="1"/>
    </row>
    <row r="2233" spans="1:9">
      <c r="A2233" s="1"/>
      <c r="C2233" s="1"/>
      <c r="D2233" s="1"/>
      <c r="E2233" s="1"/>
      <c r="F2233" s="1"/>
      <c r="G2233" s="1"/>
      <c r="H2233" s="1"/>
      <c r="I2233" s="1"/>
    </row>
    <row r="2234" spans="1:9">
      <c r="A2234" s="1"/>
      <c r="C2234" s="1"/>
      <c r="D2234" s="1"/>
      <c r="E2234" s="1"/>
      <c r="F2234" s="1"/>
      <c r="G2234" s="1"/>
      <c r="H2234" s="1"/>
      <c r="I2234" s="1"/>
    </row>
    <row r="2235" spans="1:9">
      <c r="A2235" s="1"/>
      <c r="C2235" s="1"/>
      <c r="D2235" s="1"/>
      <c r="E2235" s="1"/>
      <c r="F2235" s="1"/>
      <c r="G2235" s="1"/>
      <c r="H2235" s="1"/>
      <c r="I2235" s="1"/>
    </row>
    <row r="2236" spans="1:9">
      <c r="A2236" s="1"/>
      <c r="C2236" s="1"/>
      <c r="D2236" s="1"/>
      <c r="E2236" s="1"/>
      <c r="F2236" s="1"/>
      <c r="G2236" s="1"/>
      <c r="H2236" s="1"/>
      <c r="I2236" s="1"/>
    </row>
    <row r="2237" spans="1:9">
      <c r="A2237" s="1"/>
      <c r="C2237" s="1"/>
      <c r="D2237" s="1"/>
      <c r="E2237" s="1"/>
      <c r="F2237" s="1"/>
      <c r="G2237" s="1"/>
      <c r="H2237" s="1"/>
      <c r="I2237" s="1"/>
    </row>
    <row r="2238" spans="1:9">
      <c r="A2238" s="1"/>
      <c r="C2238" s="1"/>
      <c r="D2238" s="1"/>
      <c r="E2238" s="1"/>
      <c r="F2238" s="1"/>
      <c r="G2238" s="1"/>
      <c r="H2238" s="1"/>
      <c r="I2238" s="1"/>
    </row>
    <row r="2239" spans="1:9">
      <c r="A2239" s="1"/>
      <c r="C2239" s="1"/>
      <c r="D2239" s="1"/>
      <c r="E2239" s="1"/>
      <c r="F2239" s="1"/>
      <c r="G2239" s="1"/>
      <c r="H2239" s="1"/>
      <c r="I2239" s="1"/>
    </row>
    <row r="2240" spans="1:9">
      <c r="A2240" s="1"/>
      <c r="C2240" s="1"/>
      <c r="D2240" s="1"/>
      <c r="E2240" s="1"/>
      <c r="F2240" s="1"/>
      <c r="G2240" s="1"/>
      <c r="H2240" s="1"/>
      <c r="I2240" s="1"/>
    </row>
    <row r="2241" spans="1:9">
      <c r="A2241" s="1"/>
      <c r="C2241" s="1"/>
      <c r="D2241" s="1"/>
      <c r="E2241" s="1"/>
      <c r="F2241" s="1"/>
      <c r="G2241" s="1"/>
      <c r="H2241" s="1"/>
      <c r="I2241" s="1"/>
    </row>
    <row r="2242" spans="1:9">
      <c r="A2242" s="1"/>
      <c r="C2242" s="1"/>
      <c r="D2242" s="1"/>
      <c r="E2242" s="1"/>
      <c r="F2242" s="1"/>
      <c r="G2242" s="1"/>
      <c r="H2242" s="1"/>
      <c r="I2242" s="1"/>
    </row>
    <row r="2243" spans="1:9">
      <c r="A2243" s="1"/>
      <c r="C2243" s="1"/>
      <c r="D2243" s="1"/>
      <c r="E2243" s="1"/>
      <c r="F2243" s="1"/>
      <c r="G2243" s="1"/>
      <c r="H2243" s="1"/>
      <c r="I2243" s="1"/>
    </row>
    <row r="2244" spans="1:9">
      <c r="A2244" s="1"/>
      <c r="C2244" s="1"/>
      <c r="D2244" s="1"/>
      <c r="E2244" s="1"/>
      <c r="F2244" s="1"/>
      <c r="G2244" s="1"/>
      <c r="H2244" s="1"/>
      <c r="I2244" s="1"/>
    </row>
    <row r="2245" spans="1:9">
      <c r="A2245" s="1"/>
      <c r="C2245" s="1"/>
      <c r="D2245" s="1"/>
      <c r="E2245" s="1"/>
      <c r="F2245" s="1"/>
      <c r="G2245" s="1"/>
      <c r="H2245" s="1"/>
      <c r="I2245" s="1"/>
    </row>
    <row r="2246" spans="1:9">
      <c r="A2246" s="1"/>
      <c r="C2246" s="1"/>
      <c r="D2246" s="1"/>
      <c r="E2246" s="1"/>
      <c r="F2246" s="1"/>
      <c r="G2246" s="1"/>
      <c r="H2246" s="1"/>
      <c r="I2246" s="1"/>
    </row>
    <row r="2247" spans="1:9">
      <c r="A2247" s="1"/>
      <c r="C2247" s="1"/>
      <c r="D2247" s="1"/>
      <c r="E2247" s="1"/>
      <c r="F2247" s="1"/>
      <c r="G2247" s="1"/>
      <c r="H2247" s="1"/>
      <c r="I2247" s="1"/>
    </row>
    <row r="2248" spans="1:9">
      <c r="A2248" s="1"/>
      <c r="C2248" s="1"/>
      <c r="D2248" s="1"/>
      <c r="E2248" s="1"/>
      <c r="F2248" s="1"/>
      <c r="G2248" s="1"/>
      <c r="H2248" s="1"/>
      <c r="I2248" s="1"/>
    </row>
    <row r="2249" spans="1:9">
      <c r="A2249" s="1"/>
      <c r="C2249" s="1"/>
      <c r="D2249" s="1"/>
      <c r="E2249" s="1"/>
      <c r="F2249" s="1"/>
      <c r="G2249" s="1"/>
      <c r="H2249" s="1"/>
      <c r="I2249" s="1"/>
    </row>
    <row r="2250" spans="1:9">
      <c r="A2250" s="1"/>
      <c r="C2250" s="1"/>
      <c r="D2250" s="1"/>
      <c r="E2250" s="1"/>
      <c r="F2250" s="1"/>
      <c r="G2250" s="1"/>
      <c r="H2250" s="1"/>
      <c r="I2250" s="1"/>
    </row>
    <row r="2251" spans="1:9">
      <c r="A2251" s="1"/>
      <c r="C2251" s="1"/>
      <c r="D2251" s="1"/>
      <c r="E2251" s="1"/>
      <c r="F2251" s="1"/>
      <c r="G2251" s="1"/>
      <c r="H2251" s="1"/>
      <c r="I2251" s="1"/>
    </row>
    <row r="2252" spans="1:9">
      <c r="A2252" s="1"/>
      <c r="C2252" s="1"/>
      <c r="D2252" s="1"/>
      <c r="E2252" s="1"/>
      <c r="F2252" s="1"/>
      <c r="G2252" s="1"/>
      <c r="H2252" s="1"/>
      <c r="I2252" s="1"/>
    </row>
    <row r="2253" spans="1:9">
      <c r="A2253" s="1"/>
      <c r="C2253" s="1"/>
      <c r="D2253" s="1"/>
      <c r="E2253" s="1"/>
      <c r="F2253" s="1"/>
      <c r="G2253" s="1"/>
      <c r="H2253" s="1"/>
      <c r="I2253" s="1"/>
    </row>
    <row r="2254" spans="1:9">
      <c r="A2254" s="1"/>
      <c r="C2254" s="1"/>
      <c r="D2254" s="1"/>
      <c r="E2254" s="1"/>
      <c r="F2254" s="1"/>
      <c r="G2254" s="1"/>
      <c r="H2254" s="1"/>
      <c r="I2254" s="1"/>
    </row>
    <row r="2255" spans="1:9">
      <c r="A2255" s="1"/>
      <c r="C2255" s="1"/>
      <c r="D2255" s="1"/>
      <c r="E2255" s="1"/>
      <c r="F2255" s="1"/>
      <c r="G2255" s="1"/>
      <c r="H2255" s="1"/>
      <c r="I2255" s="1"/>
    </row>
    <row r="2256" spans="1:9">
      <c r="A2256" s="1"/>
      <c r="C2256" s="1"/>
      <c r="D2256" s="1"/>
      <c r="E2256" s="1"/>
      <c r="F2256" s="1"/>
      <c r="G2256" s="1"/>
      <c r="H2256" s="1"/>
      <c r="I2256" s="1"/>
    </row>
    <row r="2257" spans="1:9">
      <c r="A2257" s="1"/>
      <c r="C2257" s="1"/>
      <c r="D2257" s="1"/>
      <c r="E2257" s="1"/>
      <c r="F2257" s="1"/>
      <c r="G2257" s="1"/>
      <c r="H2257" s="1"/>
      <c r="I2257" s="1"/>
    </row>
    <row r="2258" spans="1:9">
      <c r="A2258" s="1"/>
      <c r="C2258" s="1"/>
      <c r="D2258" s="1"/>
      <c r="E2258" s="1"/>
      <c r="F2258" s="1"/>
      <c r="G2258" s="1"/>
      <c r="H2258" s="1"/>
      <c r="I2258" s="1"/>
    </row>
    <row r="2259" spans="1:9">
      <c r="A2259" s="1"/>
      <c r="C2259" s="1"/>
      <c r="D2259" s="1"/>
      <c r="E2259" s="1"/>
      <c r="F2259" s="1"/>
      <c r="G2259" s="1"/>
      <c r="H2259" s="1"/>
      <c r="I2259" s="1"/>
    </row>
    <row r="2260" spans="1:9">
      <c r="A2260" s="1"/>
      <c r="C2260" s="1"/>
      <c r="D2260" s="1"/>
      <c r="E2260" s="1"/>
      <c r="F2260" s="1"/>
      <c r="G2260" s="1"/>
      <c r="H2260" s="1"/>
      <c r="I2260" s="1"/>
    </row>
    <row r="2261" spans="1:9">
      <c r="A2261" s="1"/>
      <c r="C2261" s="1"/>
      <c r="D2261" s="1"/>
      <c r="E2261" s="1"/>
      <c r="F2261" s="1"/>
      <c r="G2261" s="1"/>
      <c r="H2261" s="1"/>
      <c r="I2261" s="1"/>
    </row>
    <row r="2262" spans="1:9">
      <c r="A2262" s="1"/>
      <c r="C2262" s="1"/>
      <c r="D2262" s="1"/>
      <c r="E2262" s="1"/>
      <c r="F2262" s="1"/>
      <c r="G2262" s="1"/>
      <c r="H2262" s="1"/>
      <c r="I2262" s="1"/>
    </row>
    <row r="2263" spans="1:9">
      <c r="A2263" s="1"/>
      <c r="C2263" s="1"/>
      <c r="D2263" s="1"/>
      <c r="E2263" s="1"/>
      <c r="F2263" s="1"/>
      <c r="G2263" s="1"/>
      <c r="H2263" s="1"/>
      <c r="I2263" s="1"/>
    </row>
    <row r="2264" spans="1:9">
      <c r="A2264" s="1"/>
      <c r="C2264" s="1"/>
      <c r="D2264" s="1"/>
      <c r="E2264" s="1"/>
      <c r="F2264" s="1"/>
      <c r="G2264" s="1"/>
      <c r="H2264" s="1"/>
      <c r="I2264" s="1"/>
    </row>
    <row r="2265" spans="1:9">
      <c r="A2265" s="1"/>
      <c r="C2265" s="1"/>
      <c r="D2265" s="1"/>
      <c r="E2265" s="1"/>
      <c r="F2265" s="1"/>
      <c r="G2265" s="1"/>
      <c r="H2265" s="1"/>
      <c r="I2265" s="1"/>
    </row>
    <row r="2266" spans="1:9">
      <c r="A2266" s="1"/>
      <c r="C2266" s="1"/>
      <c r="D2266" s="1"/>
      <c r="E2266" s="1"/>
      <c r="F2266" s="1"/>
      <c r="G2266" s="1"/>
      <c r="H2266" s="1"/>
      <c r="I2266" s="1"/>
    </row>
    <row r="2267" spans="1:9">
      <c r="A2267" s="1"/>
      <c r="C2267" s="1"/>
      <c r="D2267" s="1"/>
      <c r="E2267" s="1"/>
      <c r="F2267" s="1"/>
      <c r="G2267" s="1"/>
      <c r="H2267" s="1"/>
      <c r="I2267" s="1"/>
    </row>
    <row r="2268" spans="1:9">
      <c r="A2268" s="1"/>
      <c r="C2268" s="1"/>
      <c r="D2268" s="1"/>
      <c r="E2268" s="1"/>
      <c r="F2268" s="1"/>
      <c r="G2268" s="1"/>
      <c r="H2268" s="1"/>
      <c r="I2268" s="1"/>
    </row>
    <row r="2269" spans="1:9">
      <c r="A2269" s="1"/>
      <c r="C2269" s="1"/>
      <c r="D2269" s="1"/>
      <c r="E2269" s="1"/>
      <c r="F2269" s="1"/>
      <c r="G2269" s="1"/>
      <c r="H2269" s="1"/>
      <c r="I2269" s="1"/>
    </row>
    <row r="2270" spans="1:9">
      <c r="A2270" s="1"/>
      <c r="C2270" s="1"/>
      <c r="D2270" s="1"/>
      <c r="E2270" s="1"/>
      <c r="F2270" s="1"/>
      <c r="G2270" s="1"/>
      <c r="H2270" s="1"/>
      <c r="I2270" s="1"/>
    </row>
    <row r="2271" spans="1:9">
      <c r="A2271" s="1"/>
      <c r="C2271" s="1"/>
      <c r="D2271" s="1"/>
      <c r="E2271" s="1"/>
      <c r="F2271" s="1"/>
      <c r="G2271" s="1"/>
      <c r="H2271" s="1"/>
      <c r="I2271" s="1"/>
    </row>
    <row r="2272" spans="1:9">
      <c r="A2272" s="1"/>
      <c r="C2272" s="1"/>
      <c r="D2272" s="1"/>
      <c r="E2272" s="1"/>
      <c r="F2272" s="1"/>
      <c r="G2272" s="1"/>
      <c r="H2272" s="1"/>
      <c r="I2272" s="1"/>
    </row>
    <row r="2273" spans="1:9">
      <c r="A2273" s="1"/>
      <c r="C2273" s="1"/>
      <c r="D2273" s="1"/>
      <c r="E2273" s="1"/>
      <c r="F2273" s="1"/>
      <c r="G2273" s="1"/>
      <c r="H2273" s="1"/>
      <c r="I2273" s="1"/>
    </row>
    <row r="2274" spans="1:9">
      <c r="A2274" s="1"/>
      <c r="C2274" s="1"/>
      <c r="D2274" s="1"/>
      <c r="E2274" s="1"/>
      <c r="F2274" s="1"/>
      <c r="G2274" s="1"/>
      <c r="H2274" s="1"/>
      <c r="I2274" s="1"/>
    </row>
    <row r="2275" spans="1:9">
      <c r="A2275" s="1"/>
      <c r="C2275" s="1"/>
      <c r="D2275" s="1"/>
      <c r="E2275" s="1"/>
      <c r="F2275" s="1"/>
      <c r="G2275" s="1"/>
      <c r="H2275" s="1"/>
      <c r="I2275" s="1"/>
    </row>
    <row r="2276" spans="1:9">
      <c r="A2276" s="1"/>
      <c r="C2276" s="1"/>
      <c r="D2276" s="1"/>
      <c r="E2276" s="1"/>
      <c r="F2276" s="1"/>
      <c r="G2276" s="1"/>
      <c r="H2276" s="1"/>
      <c r="I2276" s="1"/>
    </row>
    <row r="2277" spans="1:9">
      <c r="A2277" s="1"/>
      <c r="C2277" s="1"/>
      <c r="D2277" s="1"/>
      <c r="E2277" s="1"/>
      <c r="F2277" s="1"/>
      <c r="G2277" s="1"/>
      <c r="H2277" s="1"/>
      <c r="I2277" s="1"/>
    </row>
    <row r="2278" spans="1:9">
      <c r="A2278" s="1"/>
      <c r="C2278" s="1"/>
      <c r="D2278" s="1"/>
      <c r="E2278" s="1"/>
      <c r="F2278" s="1"/>
      <c r="G2278" s="1"/>
      <c r="H2278" s="1"/>
      <c r="I2278" s="1"/>
    </row>
    <row r="2279" spans="1:9">
      <c r="A2279" s="1"/>
      <c r="C2279" s="1"/>
      <c r="D2279" s="1"/>
      <c r="E2279" s="1"/>
      <c r="F2279" s="1"/>
      <c r="G2279" s="1"/>
      <c r="H2279" s="1"/>
      <c r="I2279" s="1"/>
    </row>
    <row r="2280" spans="1:9">
      <c r="A2280" s="1"/>
      <c r="C2280" s="1"/>
      <c r="D2280" s="1"/>
      <c r="E2280" s="1"/>
      <c r="F2280" s="1"/>
      <c r="G2280" s="1"/>
      <c r="H2280" s="1"/>
      <c r="I2280" s="1"/>
    </row>
    <row r="2281" spans="1:9">
      <c r="A2281" s="1"/>
      <c r="C2281" s="1"/>
      <c r="D2281" s="1"/>
      <c r="E2281" s="1"/>
      <c r="F2281" s="1"/>
      <c r="G2281" s="1"/>
      <c r="H2281" s="1"/>
      <c r="I2281" s="1"/>
    </row>
    <row r="2282" spans="1:9">
      <c r="A2282" s="1"/>
      <c r="C2282" s="1"/>
      <c r="D2282" s="1"/>
      <c r="E2282" s="1"/>
      <c r="F2282" s="1"/>
      <c r="G2282" s="1"/>
      <c r="H2282" s="1"/>
      <c r="I2282" s="1"/>
    </row>
    <row r="2283" spans="1:9">
      <c r="A2283" s="1"/>
      <c r="C2283" s="1"/>
      <c r="D2283" s="1"/>
      <c r="E2283" s="1"/>
      <c r="F2283" s="1"/>
      <c r="G2283" s="1"/>
      <c r="H2283" s="1"/>
      <c r="I2283" s="1"/>
    </row>
    <row r="2284" spans="1:9">
      <c r="A2284" s="1"/>
      <c r="C2284" s="1"/>
      <c r="D2284" s="1"/>
      <c r="E2284" s="1"/>
      <c r="F2284" s="1"/>
      <c r="G2284" s="1"/>
      <c r="H2284" s="1"/>
      <c r="I2284" s="1"/>
    </row>
    <row r="2285" spans="1:9">
      <c r="A2285" s="1"/>
      <c r="C2285" s="1"/>
      <c r="D2285" s="1"/>
      <c r="E2285" s="1"/>
      <c r="F2285" s="1"/>
      <c r="G2285" s="1"/>
      <c r="H2285" s="1"/>
      <c r="I2285" s="1"/>
    </row>
    <row r="2286" spans="1:9">
      <c r="A2286" s="1"/>
      <c r="C2286" s="1"/>
      <c r="D2286" s="1"/>
      <c r="E2286" s="1"/>
      <c r="F2286" s="1"/>
      <c r="G2286" s="1"/>
      <c r="H2286" s="1"/>
      <c r="I2286" s="1"/>
    </row>
    <row r="2287" spans="1:9">
      <c r="A2287" s="1"/>
      <c r="C2287" s="1"/>
      <c r="D2287" s="1"/>
      <c r="E2287" s="1"/>
      <c r="F2287" s="1"/>
      <c r="G2287" s="1"/>
      <c r="H2287" s="1"/>
      <c r="I2287" s="1"/>
    </row>
    <row r="2288" spans="1:9">
      <c r="A2288" s="1"/>
      <c r="C2288" s="1"/>
      <c r="D2288" s="1"/>
      <c r="E2288" s="1"/>
      <c r="F2288" s="1"/>
      <c r="G2288" s="1"/>
      <c r="H2288" s="1"/>
      <c r="I2288" s="1"/>
    </row>
    <row r="2289" spans="1:9">
      <c r="A2289" s="1"/>
      <c r="C2289" s="1"/>
      <c r="D2289" s="1"/>
      <c r="E2289" s="1"/>
      <c r="F2289" s="1"/>
      <c r="G2289" s="1"/>
      <c r="H2289" s="1"/>
      <c r="I2289" s="1"/>
    </row>
    <row r="2290" spans="1:9">
      <c r="A2290" s="1"/>
      <c r="C2290" s="1"/>
      <c r="D2290" s="1"/>
      <c r="E2290" s="1"/>
      <c r="F2290" s="1"/>
      <c r="G2290" s="1"/>
      <c r="H2290" s="1"/>
      <c r="I2290" s="1"/>
    </row>
    <row r="2291" spans="1:9">
      <c r="A2291" s="1"/>
      <c r="C2291" s="1"/>
      <c r="D2291" s="1"/>
      <c r="E2291" s="1"/>
      <c r="F2291" s="1"/>
      <c r="G2291" s="1"/>
      <c r="H2291" s="1"/>
      <c r="I2291" s="1"/>
    </row>
    <row r="2292" spans="1:9">
      <c r="A2292" s="1"/>
      <c r="C2292" s="1"/>
      <c r="D2292" s="1"/>
      <c r="E2292" s="1"/>
      <c r="F2292" s="1"/>
      <c r="G2292" s="1"/>
      <c r="H2292" s="1"/>
      <c r="I2292" s="1"/>
    </row>
    <row r="2293" spans="1:9">
      <c r="A2293" s="1"/>
      <c r="C2293" s="1"/>
      <c r="D2293" s="1"/>
      <c r="E2293" s="1"/>
      <c r="F2293" s="1"/>
      <c r="G2293" s="1"/>
      <c r="H2293" s="1"/>
      <c r="I2293" s="1"/>
    </row>
    <row r="2294" spans="1:9">
      <c r="A2294" s="1"/>
      <c r="C2294" s="1"/>
      <c r="D2294" s="1"/>
      <c r="E2294" s="1"/>
      <c r="F2294" s="1"/>
      <c r="G2294" s="1"/>
      <c r="H2294" s="1"/>
      <c r="I2294" s="1"/>
    </row>
    <row r="2295" spans="1:9">
      <c r="A2295" s="1"/>
      <c r="C2295" s="1"/>
      <c r="D2295" s="1"/>
      <c r="E2295" s="1"/>
      <c r="F2295" s="1"/>
      <c r="G2295" s="1"/>
      <c r="H2295" s="1"/>
      <c r="I2295" s="1"/>
    </row>
    <row r="2296" spans="1:9">
      <c r="A2296" s="1"/>
      <c r="C2296" s="1"/>
      <c r="D2296" s="1"/>
      <c r="E2296" s="1"/>
      <c r="F2296" s="1"/>
      <c r="G2296" s="1"/>
      <c r="H2296" s="1"/>
      <c r="I2296" s="1"/>
    </row>
    <row r="2297" spans="1:9">
      <c r="A2297" s="1"/>
      <c r="C2297" s="1"/>
      <c r="D2297" s="1"/>
      <c r="E2297" s="1"/>
      <c r="F2297" s="1"/>
      <c r="G2297" s="1"/>
      <c r="H2297" s="1"/>
      <c r="I2297" s="1"/>
    </row>
    <row r="2298" spans="1:9">
      <c r="A2298" s="1"/>
      <c r="C2298" s="1"/>
      <c r="D2298" s="1"/>
      <c r="E2298" s="1"/>
      <c r="F2298" s="1"/>
      <c r="G2298" s="1"/>
      <c r="H2298" s="1"/>
      <c r="I2298" s="1"/>
    </row>
    <row r="2299" spans="1:9">
      <c r="A2299" s="1"/>
      <c r="C2299" s="1"/>
      <c r="D2299" s="1"/>
      <c r="E2299" s="1"/>
      <c r="F2299" s="1"/>
      <c r="G2299" s="1"/>
      <c r="H2299" s="1"/>
      <c r="I2299" s="1"/>
    </row>
    <row r="2300" spans="1:9">
      <c r="A2300" s="1"/>
      <c r="C2300" s="1"/>
      <c r="D2300" s="1"/>
      <c r="E2300" s="1"/>
      <c r="F2300" s="1"/>
      <c r="G2300" s="1"/>
      <c r="H2300" s="1"/>
      <c r="I2300" s="1"/>
    </row>
    <row r="2301" spans="1:9">
      <c r="A2301" s="1"/>
      <c r="C2301" s="1"/>
      <c r="D2301" s="1"/>
      <c r="E2301" s="1"/>
      <c r="F2301" s="1"/>
      <c r="G2301" s="1"/>
      <c r="H2301" s="1"/>
      <c r="I2301" s="1"/>
    </row>
    <row r="2302" spans="1:9">
      <c r="A2302" s="1"/>
      <c r="C2302" s="1"/>
      <c r="D2302" s="1"/>
      <c r="E2302" s="1"/>
      <c r="F2302" s="1"/>
      <c r="G2302" s="1"/>
      <c r="H2302" s="1"/>
      <c r="I2302" s="1"/>
    </row>
    <row r="2303" spans="1:9">
      <c r="A2303" s="1"/>
      <c r="C2303" s="1"/>
      <c r="D2303" s="1"/>
      <c r="E2303" s="1"/>
      <c r="F2303" s="1"/>
      <c r="G2303" s="1"/>
      <c r="H2303" s="1"/>
      <c r="I2303" s="1"/>
    </row>
    <row r="2304" spans="1:9">
      <c r="A2304" s="1"/>
      <c r="C2304" s="1"/>
      <c r="D2304" s="1"/>
      <c r="E2304" s="1"/>
      <c r="F2304" s="1"/>
      <c r="G2304" s="1"/>
      <c r="H2304" s="1"/>
      <c r="I2304" s="1"/>
    </row>
    <row r="2305" spans="1:9">
      <c r="A2305" s="1"/>
      <c r="C2305" s="1"/>
      <c r="D2305" s="1"/>
      <c r="E2305" s="1"/>
      <c r="F2305" s="1"/>
      <c r="G2305" s="1"/>
      <c r="H2305" s="1"/>
      <c r="I2305" s="1"/>
    </row>
    <row r="2306" spans="1:9">
      <c r="A2306" s="1"/>
      <c r="C2306" s="1"/>
      <c r="D2306" s="1"/>
      <c r="E2306" s="1"/>
      <c r="F2306" s="1"/>
      <c r="G2306" s="1"/>
      <c r="H2306" s="1"/>
      <c r="I2306" s="1"/>
    </row>
    <row r="2307" spans="1:9">
      <c r="A2307" s="1"/>
      <c r="C2307" s="1"/>
      <c r="D2307" s="1"/>
      <c r="E2307" s="1"/>
      <c r="F2307" s="1"/>
      <c r="G2307" s="1"/>
      <c r="H2307" s="1"/>
      <c r="I2307" s="1"/>
    </row>
    <row r="2308" spans="1:9">
      <c r="A2308" s="1"/>
      <c r="C2308" s="1"/>
      <c r="D2308" s="1"/>
      <c r="E2308" s="1"/>
      <c r="F2308" s="1"/>
      <c r="G2308" s="1"/>
      <c r="H2308" s="1"/>
      <c r="I2308" s="1"/>
    </row>
    <row r="2309" spans="1:9">
      <c r="A2309" s="1"/>
      <c r="C2309" s="1"/>
      <c r="D2309" s="1"/>
      <c r="E2309" s="1"/>
      <c r="F2309" s="1"/>
      <c r="G2309" s="1"/>
      <c r="H2309" s="1"/>
      <c r="I2309" s="1"/>
    </row>
    <row r="2310" spans="1:9">
      <c r="A2310" s="1"/>
      <c r="C2310" s="1"/>
      <c r="D2310" s="1"/>
      <c r="E2310" s="1"/>
      <c r="F2310" s="1"/>
      <c r="G2310" s="1"/>
      <c r="H2310" s="1"/>
      <c r="I2310" s="1"/>
    </row>
    <row r="2311" spans="1:9">
      <c r="A2311" s="1"/>
      <c r="C2311" s="1"/>
      <c r="D2311" s="1"/>
      <c r="E2311" s="1"/>
      <c r="F2311" s="1"/>
      <c r="G2311" s="1"/>
      <c r="H2311" s="1"/>
      <c r="I2311" s="1"/>
    </row>
    <row r="2312" spans="1:9">
      <c r="A2312" s="1"/>
      <c r="C2312" s="1"/>
      <c r="D2312" s="1"/>
      <c r="E2312" s="1"/>
      <c r="F2312" s="1"/>
      <c r="G2312" s="1"/>
      <c r="H2312" s="1"/>
      <c r="I2312" s="1"/>
    </row>
    <row r="2313" spans="1:9">
      <c r="A2313" s="1"/>
      <c r="C2313" s="1"/>
      <c r="D2313" s="1"/>
      <c r="E2313" s="1"/>
      <c r="F2313" s="1"/>
      <c r="G2313" s="1"/>
      <c r="H2313" s="1"/>
      <c r="I2313" s="1"/>
    </row>
    <row r="2314" spans="1:9">
      <c r="A2314" s="1"/>
      <c r="C2314" s="1"/>
      <c r="D2314" s="1"/>
      <c r="E2314" s="1"/>
      <c r="F2314" s="1"/>
      <c r="G2314" s="1"/>
      <c r="H2314" s="1"/>
      <c r="I2314" s="1"/>
    </row>
    <row r="2315" spans="1:9">
      <c r="A2315" s="1"/>
      <c r="C2315" s="1"/>
      <c r="D2315" s="1"/>
      <c r="E2315" s="1"/>
      <c r="F2315" s="1"/>
      <c r="G2315" s="1"/>
      <c r="H2315" s="1"/>
      <c r="I2315" s="1"/>
    </row>
    <row r="2316" spans="1:9">
      <c r="A2316" s="1"/>
      <c r="C2316" s="1"/>
      <c r="D2316" s="1"/>
      <c r="E2316" s="1"/>
      <c r="F2316" s="1"/>
      <c r="G2316" s="1"/>
      <c r="H2316" s="1"/>
      <c r="I2316" s="1"/>
    </row>
    <row r="2317" spans="1:9">
      <c r="A2317" s="1"/>
      <c r="C2317" s="1"/>
      <c r="D2317" s="1"/>
      <c r="E2317" s="1"/>
      <c r="F2317" s="1"/>
      <c r="G2317" s="1"/>
      <c r="H2317" s="1"/>
      <c r="I2317" s="1"/>
    </row>
    <row r="2318" spans="1:9">
      <c r="A2318" s="1"/>
      <c r="C2318" s="1"/>
      <c r="D2318" s="1"/>
      <c r="E2318" s="1"/>
      <c r="F2318" s="1"/>
      <c r="G2318" s="1"/>
      <c r="H2318" s="1"/>
      <c r="I2318" s="1"/>
    </row>
    <row r="2319" spans="1:9">
      <c r="A2319" s="1"/>
      <c r="C2319" s="1"/>
      <c r="D2319" s="1"/>
      <c r="E2319" s="1"/>
      <c r="F2319" s="1"/>
      <c r="G2319" s="1"/>
      <c r="H2319" s="1"/>
      <c r="I2319" s="1"/>
    </row>
    <row r="2320" spans="1:9">
      <c r="A2320" s="1"/>
      <c r="C2320" s="1"/>
      <c r="D2320" s="1"/>
      <c r="E2320" s="1"/>
      <c r="F2320" s="1"/>
      <c r="G2320" s="1"/>
      <c r="H2320" s="1"/>
      <c r="I2320" s="1"/>
    </row>
    <row r="2321" spans="1:9">
      <c r="A2321" s="1"/>
      <c r="C2321" s="1"/>
      <c r="D2321" s="1"/>
      <c r="E2321" s="1"/>
      <c r="F2321" s="1"/>
      <c r="G2321" s="1"/>
      <c r="H2321" s="1"/>
      <c r="I2321" s="1"/>
    </row>
    <row r="2322" spans="1:9">
      <c r="A2322" s="1"/>
      <c r="C2322" s="1"/>
      <c r="D2322" s="1"/>
      <c r="E2322" s="1"/>
      <c r="F2322" s="1"/>
      <c r="G2322" s="1"/>
      <c r="H2322" s="1"/>
      <c r="I2322" s="1"/>
    </row>
    <row r="2323" spans="1:9">
      <c r="A2323" s="1"/>
      <c r="C2323" s="1"/>
      <c r="D2323" s="1"/>
      <c r="E2323" s="1"/>
      <c r="F2323" s="1"/>
      <c r="G2323" s="1"/>
      <c r="H2323" s="1"/>
      <c r="I2323" s="1"/>
    </row>
    <row r="2324" spans="1:9">
      <c r="A2324" s="1"/>
      <c r="C2324" s="1"/>
      <c r="D2324" s="1"/>
      <c r="E2324" s="1"/>
      <c r="F2324" s="1"/>
      <c r="G2324" s="1"/>
      <c r="H2324" s="1"/>
      <c r="I2324" s="1"/>
    </row>
    <row r="2325" spans="1:9">
      <c r="A2325" s="1"/>
      <c r="C2325" s="1"/>
      <c r="D2325" s="1"/>
      <c r="E2325" s="1"/>
      <c r="F2325" s="1"/>
      <c r="G2325" s="1"/>
      <c r="H2325" s="1"/>
      <c r="I2325" s="1"/>
    </row>
    <row r="2326" spans="1:9">
      <c r="A2326" s="1"/>
      <c r="C2326" s="1"/>
      <c r="D2326" s="1"/>
      <c r="E2326" s="1"/>
      <c r="F2326" s="1"/>
      <c r="G2326" s="1"/>
      <c r="H2326" s="1"/>
      <c r="I2326" s="1"/>
    </row>
    <row r="2327" spans="1:9">
      <c r="A2327" s="1"/>
      <c r="C2327" s="1"/>
      <c r="D2327" s="1"/>
      <c r="E2327" s="1"/>
      <c r="F2327" s="1"/>
      <c r="G2327" s="1"/>
      <c r="H2327" s="1"/>
      <c r="I2327" s="1"/>
    </row>
    <row r="2328" spans="1:9">
      <c r="A2328" s="1"/>
      <c r="C2328" s="1"/>
      <c r="D2328" s="1"/>
      <c r="E2328" s="1"/>
      <c r="F2328" s="1"/>
      <c r="G2328" s="1"/>
      <c r="H2328" s="1"/>
      <c r="I2328" s="1"/>
    </row>
    <row r="2329" spans="1:9">
      <c r="A2329" s="1"/>
      <c r="C2329" s="1"/>
      <c r="D2329" s="1"/>
      <c r="E2329" s="1"/>
      <c r="F2329" s="1"/>
      <c r="G2329" s="1"/>
      <c r="H2329" s="1"/>
      <c r="I2329" s="1"/>
    </row>
    <row r="2330" spans="1:9">
      <c r="A2330" s="1"/>
      <c r="C2330" s="1"/>
      <c r="D2330" s="1"/>
      <c r="E2330" s="1"/>
      <c r="F2330" s="1"/>
      <c r="G2330" s="1"/>
      <c r="H2330" s="1"/>
      <c r="I2330" s="1"/>
    </row>
    <row r="2331" spans="1:9">
      <c r="A2331" s="1"/>
      <c r="C2331" s="1"/>
      <c r="D2331" s="1"/>
      <c r="E2331" s="1"/>
      <c r="F2331" s="1"/>
      <c r="G2331" s="1"/>
      <c r="H2331" s="1"/>
      <c r="I2331" s="1"/>
    </row>
    <row r="2332" spans="1:9">
      <c r="A2332" s="1"/>
      <c r="C2332" s="1"/>
      <c r="D2332" s="1"/>
      <c r="E2332" s="1"/>
      <c r="F2332" s="1"/>
      <c r="G2332" s="1"/>
      <c r="H2332" s="1"/>
      <c r="I2332" s="1"/>
    </row>
    <row r="2333" spans="1:9">
      <c r="A2333" s="1"/>
      <c r="C2333" s="1"/>
      <c r="D2333" s="1"/>
      <c r="E2333" s="1"/>
      <c r="F2333" s="1"/>
      <c r="G2333" s="1"/>
      <c r="H2333" s="1"/>
      <c r="I2333" s="1"/>
    </row>
    <row r="2334" spans="1:9">
      <c r="A2334" s="1"/>
      <c r="C2334" s="1"/>
      <c r="D2334" s="1"/>
      <c r="E2334" s="1"/>
      <c r="F2334" s="1"/>
      <c r="G2334" s="1"/>
      <c r="H2334" s="1"/>
      <c r="I2334" s="1"/>
    </row>
    <row r="2335" spans="1:9">
      <c r="A2335" s="1"/>
      <c r="C2335" s="1"/>
      <c r="D2335" s="1"/>
      <c r="E2335" s="1"/>
      <c r="F2335" s="1"/>
      <c r="G2335" s="1"/>
      <c r="H2335" s="1"/>
      <c r="I2335" s="1"/>
    </row>
    <row r="2336" spans="1:9">
      <c r="A2336" s="1"/>
      <c r="C2336" s="1"/>
      <c r="D2336" s="1"/>
      <c r="E2336" s="1"/>
      <c r="F2336" s="1"/>
      <c r="G2336" s="1"/>
      <c r="H2336" s="1"/>
      <c r="I2336" s="1"/>
    </row>
    <row r="2337" spans="1:9">
      <c r="A2337" s="1"/>
      <c r="C2337" s="1"/>
      <c r="D2337" s="1"/>
      <c r="E2337" s="1"/>
      <c r="F2337" s="1"/>
      <c r="G2337" s="1"/>
      <c r="H2337" s="1"/>
      <c r="I2337" s="1"/>
    </row>
    <row r="2338" spans="1:9">
      <c r="A2338" s="1"/>
      <c r="C2338" s="1"/>
      <c r="D2338" s="1"/>
      <c r="E2338" s="1"/>
      <c r="F2338" s="1"/>
      <c r="G2338" s="1"/>
      <c r="H2338" s="1"/>
      <c r="I2338" s="1"/>
    </row>
    <row r="2339" spans="1:9">
      <c r="A2339" s="1"/>
      <c r="C2339" s="1"/>
      <c r="D2339" s="1"/>
      <c r="E2339" s="1"/>
      <c r="F2339" s="1"/>
      <c r="G2339" s="1"/>
      <c r="H2339" s="1"/>
      <c r="I2339" s="1"/>
    </row>
    <row r="2340" spans="1:9">
      <c r="A2340" s="1"/>
      <c r="C2340" s="1"/>
      <c r="D2340" s="1"/>
      <c r="E2340" s="1"/>
      <c r="F2340" s="1"/>
      <c r="G2340" s="1"/>
      <c r="H2340" s="1"/>
      <c r="I2340" s="1"/>
    </row>
    <row r="2341" spans="1:9">
      <c r="A2341" s="1"/>
      <c r="C2341" s="1"/>
      <c r="D2341" s="1"/>
      <c r="E2341" s="1"/>
      <c r="F2341" s="1"/>
      <c r="G2341" s="1"/>
      <c r="H2341" s="1"/>
      <c r="I2341" s="1"/>
    </row>
    <row r="2342" spans="1:9">
      <c r="A2342" s="1"/>
      <c r="C2342" s="1"/>
      <c r="D2342" s="1"/>
      <c r="E2342" s="1"/>
      <c r="F2342" s="1"/>
      <c r="G2342" s="1"/>
      <c r="H2342" s="1"/>
      <c r="I2342" s="1"/>
    </row>
    <row r="2343" spans="1:9">
      <c r="A2343" s="1"/>
      <c r="C2343" s="1"/>
      <c r="D2343" s="1"/>
      <c r="E2343" s="1"/>
      <c r="F2343" s="1"/>
      <c r="G2343" s="1"/>
      <c r="H2343" s="1"/>
      <c r="I2343" s="1"/>
    </row>
    <row r="2344" spans="1:9">
      <c r="A2344" s="1"/>
      <c r="C2344" s="1"/>
      <c r="D2344" s="1"/>
      <c r="E2344" s="1"/>
      <c r="F2344" s="1"/>
      <c r="G2344" s="1"/>
      <c r="H2344" s="1"/>
      <c r="I2344" s="1"/>
    </row>
    <row r="2345" spans="1:9">
      <c r="A2345" s="1"/>
      <c r="C2345" s="1"/>
      <c r="D2345" s="1"/>
      <c r="E2345" s="1"/>
      <c r="F2345" s="1"/>
      <c r="G2345" s="1"/>
      <c r="H2345" s="1"/>
      <c r="I2345" s="1"/>
    </row>
    <row r="2346" spans="1:9">
      <c r="A2346" s="1"/>
      <c r="C2346" s="1"/>
      <c r="D2346" s="1"/>
      <c r="E2346" s="1"/>
      <c r="F2346" s="1"/>
      <c r="G2346" s="1"/>
      <c r="H2346" s="1"/>
      <c r="I2346" s="1"/>
    </row>
    <row r="2347" spans="1:9">
      <c r="A2347" s="1"/>
      <c r="C2347" s="1"/>
      <c r="D2347" s="1"/>
      <c r="E2347" s="1"/>
      <c r="F2347" s="1"/>
      <c r="G2347" s="1"/>
      <c r="H2347" s="1"/>
      <c r="I2347" s="1"/>
    </row>
    <row r="2348" spans="1:9">
      <c r="A2348" s="1"/>
      <c r="C2348" s="1"/>
      <c r="D2348" s="1"/>
      <c r="E2348" s="1"/>
      <c r="F2348" s="1"/>
      <c r="G2348" s="1"/>
      <c r="H2348" s="1"/>
      <c r="I2348" s="1"/>
    </row>
    <row r="2349" spans="1:9">
      <c r="A2349" s="1"/>
      <c r="C2349" s="1"/>
      <c r="D2349" s="1"/>
      <c r="E2349" s="1"/>
      <c r="F2349" s="1"/>
      <c r="G2349" s="1"/>
      <c r="H2349" s="1"/>
      <c r="I2349" s="1"/>
    </row>
    <row r="2350" spans="1:9">
      <c r="A2350" s="1"/>
      <c r="C2350" s="1"/>
      <c r="D2350" s="1"/>
      <c r="E2350" s="1"/>
      <c r="F2350" s="1"/>
      <c r="G2350" s="1"/>
      <c r="H2350" s="1"/>
      <c r="I2350" s="1"/>
    </row>
    <row r="2351" spans="1:9">
      <c r="A2351" s="1"/>
      <c r="C2351" s="1"/>
      <c r="D2351" s="1"/>
      <c r="E2351" s="1"/>
      <c r="F2351" s="1"/>
      <c r="G2351" s="1"/>
      <c r="H2351" s="1"/>
      <c r="I2351" s="1"/>
    </row>
    <row r="2352" spans="1:9">
      <c r="A2352" s="1"/>
      <c r="C2352" s="1"/>
      <c r="D2352" s="1"/>
      <c r="E2352" s="1"/>
      <c r="F2352" s="1"/>
      <c r="G2352" s="1"/>
      <c r="H2352" s="1"/>
      <c r="I2352" s="1"/>
    </row>
    <row r="2353" spans="1:9">
      <c r="A2353" s="1"/>
      <c r="C2353" s="1"/>
      <c r="D2353" s="1"/>
      <c r="E2353" s="1"/>
      <c r="F2353" s="1"/>
      <c r="G2353" s="1"/>
      <c r="H2353" s="1"/>
      <c r="I2353" s="1"/>
    </row>
    <row r="2354" spans="1:9">
      <c r="A2354" s="1"/>
      <c r="C2354" s="1"/>
      <c r="D2354" s="1"/>
      <c r="E2354" s="1"/>
      <c r="F2354" s="1"/>
      <c r="G2354" s="1"/>
      <c r="H2354" s="1"/>
      <c r="I2354" s="1"/>
    </row>
    <row r="2355" spans="1:9">
      <c r="A2355" s="1"/>
      <c r="C2355" s="1"/>
      <c r="D2355" s="1"/>
      <c r="E2355" s="1"/>
      <c r="F2355" s="1"/>
      <c r="G2355" s="1"/>
      <c r="H2355" s="1"/>
      <c r="I2355" s="1"/>
    </row>
    <row r="2356" spans="1:9">
      <c r="A2356" s="1"/>
      <c r="C2356" s="1"/>
      <c r="D2356" s="1"/>
      <c r="E2356" s="1"/>
      <c r="F2356" s="1"/>
      <c r="G2356" s="1"/>
      <c r="H2356" s="1"/>
      <c r="I2356" s="1"/>
    </row>
    <row r="2357" spans="1:9">
      <c r="A2357" s="1"/>
      <c r="C2357" s="1"/>
      <c r="D2357" s="1"/>
      <c r="E2357" s="1"/>
      <c r="F2357" s="1"/>
      <c r="G2357" s="1"/>
      <c r="H2357" s="1"/>
      <c r="I2357" s="1"/>
    </row>
    <row r="2358" spans="1:9">
      <c r="A2358" s="1"/>
      <c r="C2358" s="1"/>
      <c r="D2358" s="1"/>
      <c r="E2358" s="1"/>
      <c r="F2358" s="1"/>
      <c r="G2358" s="1"/>
      <c r="H2358" s="1"/>
      <c r="I2358" s="1"/>
    </row>
    <row r="2359" spans="1:9">
      <c r="A2359" s="1"/>
      <c r="C2359" s="1"/>
      <c r="D2359" s="1"/>
      <c r="E2359" s="1"/>
      <c r="F2359" s="1"/>
      <c r="G2359" s="1"/>
      <c r="H2359" s="1"/>
      <c r="I2359" s="1"/>
    </row>
    <row r="2360" spans="1:9">
      <c r="A2360" s="1"/>
      <c r="C2360" s="1"/>
      <c r="D2360" s="1"/>
      <c r="E2360" s="1"/>
      <c r="F2360" s="1"/>
      <c r="G2360" s="1"/>
      <c r="H2360" s="1"/>
      <c r="I2360" s="1"/>
    </row>
    <row r="2361" spans="1:9">
      <c r="A2361" s="1"/>
      <c r="C2361" s="1"/>
      <c r="D2361" s="1"/>
      <c r="E2361" s="1"/>
      <c r="F2361" s="1"/>
      <c r="G2361" s="1"/>
      <c r="H2361" s="1"/>
      <c r="I2361" s="1"/>
    </row>
    <row r="2362" spans="1:9">
      <c r="A2362" s="1"/>
      <c r="C2362" s="1"/>
      <c r="D2362" s="1"/>
      <c r="E2362" s="1"/>
      <c r="F2362" s="1"/>
      <c r="G2362" s="1"/>
      <c r="H2362" s="1"/>
      <c r="I2362" s="1"/>
    </row>
    <row r="2363" spans="1:9">
      <c r="A2363" s="1"/>
      <c r="C2363" s="1"/>
      <c r="D2363" s="1"/>
      <c r="E2363" s="1"/>
      <c r="F2363" s="1"/>
      <c r="G2363" s="1"/>
      <c r="H2363" s="1"/>
      <c r="I2363" s="1"/>
    </row>
    <row r="2364" spans="1:9">
      <c r="A2364" s="1"/>
      <c r="C2364" s="1"/>
      <c r="D2364" s="1"/>
      <c r="E2364" s="1"/>
      <c r="F2364" s="1"/>
      <c r="G2364" s="1"/>
      <c r="H2364" s="1"/>
      <c r="I2364" s="1"/>
    </row>
    <row r="2365" spans="1:9">
      <c r="A2365" s="1"/>
      <c r="C2365" s="1"/>
      <c r="D2365" s="1"/>
      <c r="E2365" s="1"/>
      <c r="F2365" s="1"/>
      <c r="G2365" s="1"/>
      <c r="H2365" s="1"/>
      <c r="I2365" s="1"/>
    </row>
    <row r="2366" spans="1:9">
      <c r="A2366" s="1"/>
      <c r="C2366" s="1"/>
      <c r="D2366" s="1"/>
      <c r="E2366" s="1"/>
      <c r="F2366" s="1"/>
      <c r="G2366" s="1"/>
      <c r="H2366" s="1"/>
      <c r="I2366" s="1"/>
    </row>
    <row r="2367" spans="1:9">
      <c r="A2367" s="1"/>
      <c r="C2367" s="1"/>
      <c r="D2367" s="1"/>
      <c r="E2367" s="1"/>
      <c r="F2367" s="1"/>
      <c r="G2367" s="1"/>
      <c r="H2367" s="1"/>
      <c r="I2367" s="1"/>
    </row>
    <row r="2368" spans="1:9">
      <c r="A2368" s="1"/>
      <c r="C2368" s="1"/>
      <c r="D2368" s="1"/>
      <c r="E2368" s="1"/>
      <c r="F2368" s="1"/>
      <c r="G2368" s="1"/>
      <c r="H2368" s="1"/>
      <c r="I2368" s="1"/>
    </row>
    <row r="2369" spans="1:9">
      <c r="A2369" s="1"/>
      <c r="C2369" s="1"/>
      <c r="D2369" s="1"/>
      <c r="E2369" s="1"/>
      <c r="F2369" s="1"/>
      <c r="G2369" s="1"/>
      <c r="H2369" s="1"/>
      <c r="I2369" s="1"/>
    </row>
    <row r="2370" spans="1:9">
      <c r="A2370" s="1"/>
      <c r="C2370" s="1"/>
      <c r="D2370" s="1"/>
      <c r="E2370" s="1"/>
      <c r="F2370" s="1"/>
      <c r="G2370" s="1"/>
      <c r="H2370" s="1"/>
      <c r="I2370" s="1"/>
    </row>
    <row r="2371" spans="1:9">
      <c r="A2371" s="1"/>
      <c r="C2371" s="1"/>
      <c r="D2371" s="1"/>
      <c r="E2371" s="1"/>
      <c r="F2371" s="1"/>
      <c r="G2371" s="1"/>
      <c r="H2371" s="1"/>
      <c r="I2371" s="1"/>
    </row>
    <row r="2372" spans="1:9">
      <c r="A2372" s="1"/>
      <c r="C2372" s="1"/>
      <c r="D2372" s="1"/>
      <c r="E2372" s="1"/>
      <c r="F2372" s="1"/>
      <c r="G2372" s="1"/>
      <c r="H2372" s="1"/>
      <c r="I2372" s="1"/>
    </row>
    <row r="2373" spans="1:9">
      <c r="A2373" s="1"/>
      <c r="C2373" s="1"/>
      <c r="D2373" s="1"/>
      <c r="E2373" s="1"/>
      <c r="F2373" s="1"/>
      <c r="G2373" s="1"/>
      <c r="H2373" s="1"/>
      <c r="I2373" s="1"/>
    </row>
    <row r="2374" spans="1:9">
      <c r="A2374" s="1"/>
      <c r="C2374" s="1"/>
      <c r="D2374" s="1"/>
      <c r="E2374" s="1"/>
      <c r="F2374" s="1"/>
      <c r="G2374" s="1"/>
      <c r="H2374" s="1"/>
      <c r="I2374" s="1"/>
    </row>
    <row r="2375" spans="1:9">
      <c r="A2375" s="1"/>
      <c r="C2375" s="1"/>
      <c r="D2375" s="1"/>
      <c r="E2375" s="1"/>
      <c r="F2375" s="1"/>
      <c r="G2375" s="1"/>
      <c r="H2375" s="1"/>
      <c r="I2375" s="1"/>
    </row>
    <row r="2376" spans="1:9">
      <c r="A2376" s="1"/>
      <c r="C2376" s="1"/>
      <c r="D2376" s="1"/>
      <c r="E2376" s="1"/>
      <c r="F2376" s="1"/>
      <c r="G2376" s="1"/>
      <c r="H2376" s="1"/>
      <c r="I2376" s="1"/>
    </row>
    <row r="2377" spans="1:9">
      <c r="A2377" s="1"/>
      <c r="C2377" s="1"/>
      <c r="D2377" s="1"/>
      <c r="E2377" s="1"/>
      <c r="F2377" s="1"/>
      <c r="G2377" s="1"/>
      <c r="H2377" s="1"/>
      <c r="I2377" s="1"/>
    </row>
    <row r="2378" spans="1:9">
      <c r="A2378" s="1"/>
      <c r="C2378" s="1"/>
      <c r="D2378" s="1"/>
      <c r="E2378" s="1"/>
      <c r="F2378" s="1"/>
      <c r="G2378" s="1"/>
      <c r="H2378" s="1"/>
      <c r="I2378" s="1"/>
    </row>
    <row r="2379" spans="1:9">
      <c r="A2379" s="1"/>
      <c r="C2379" s="1"/>
      <c r="D2379" s="1"/>
      <c r="E2379" s="1"/>
      <c r="F2379" s="1"/>
      <c r="G2379" s="1"/>
      <c r="H2379" s="1"/>
      <c r="I2379" s="1"/>
    </row>
    <row r="2380" spans="1:9">
      <c r="A2380" s="1"/>
      <c r="C2380" s="1"/>
      <c r="D2380" s="1"/>
      <c r="E2380" s="1"/>
      <c r="F2380" s="1"/>
      <c r="G2380" s="1"/>
      <c r="H2380" s="1"/>
      <c r="I2380" s="1"/>
    </row>
    <row r="2381" spans="1:9">
      <c r="A2381" s="1"/>
      <c r="C2381" s="1"/>
      <c r="D2381" s="1"/>
      <c r="E2381" s="1"/>
      <c r="F2381" s="1"/>
      <c r="G2381" s="1"/>
      <c r="H2381" s="1"/>
      <c r="I2381" s="1"/>
    </row>
    <row r="2382" spans="1:9">
      <c r="A2382" s="1"/>
      <c r="C2382" s="1"/>
      <c r="D2382" s="1"/>
      <c r="E2382" s="1"/>
      <c r="F2382" s="1"/>
      <c r="G2382" s="1"/>
      <c r="H2382" s="1"/>
      <c r="I2382" s="1"/>
    </row>
    <row r="2383" spans="1:9">
      <c r="A2383" s="1"/>
      <c r="C2383" s="1"/>
      <c r="D2383" s="1"/>
      <c r="E2383" s="1"/>
      <c r="F2383" s="1"/>
      <c r="G2383" s="1"/>
      <c r="H2383" s="1"/>
      <c r="I2383" s="1"/>
    </row>
    <row r="2384" spans="1:9">
      <c r="A2384" s="1"/>
      <c r="C2384" s="1"/>
      <c r="D2384" s="1"/>
      <c r="E2384" s="1"/>
      <c r="F2384" s="1"/>
      <c r="G2384" s="1"/>
      <c r="H2384" s="1"/>
      <c r="I2384" s="1"/>
    </row>
    <row r="2385" spans="1:9">
      <c r="A2385" s="1"/>
      <c r="C2385" s="1"/>
      <c r="D2385" s="1"/>
      <c r="E2385" s="1"/>
      <c r="F2385" s="1"/>
      <c r="G2385" s="1"/>
      <c r="H2385" s="1"/>
      <c r="I2385" s="1"/>
    </row>
    <row r="2386" spans="1:9">
      <c r="A2386" s="1"/>
      <c r="C2386" s="1"/>
      <c r="D2386" s="1"/>
      <c r="E2386" s="1"/>
      <c r="F2386" s="1"/>
      <c r="G2386" s="1"/>
      <c r="H2386" s="1"/>
      <c r="I2386" s="1"/>
    </row>
    <row r="2387" spans="1:9">
      <c r="A2387" s="1"/>
      <c r="C2387" s="1"/>
      <c r="D2387" s="1"/>
      <c r="E2387" s="1"/>
      <c r="F2387" s="1"/>
      <c r="G2387" s="1"/>
      <c r="H2387" s="1"/>
      <c r="I2387" s="1"/>
    </row>
    <row r="2388" spans="1:9">
      <c r="A2388" s="1"/>
      <c r="C2388" s="1"/>
      <c r="D2388" s="1"/>
      <c r="E2388" s="1"/>
      <c r="F2388" s="1"/>
      <c r="G2388" s="1"/>
      <c r="H2388" s="1"/>
      <c r="I2388" s="1"/>
    </row>
    <row r="2389" spans="1:9">
      <c r="A2389" s="1"/>
      <c r="C2389" s="1"/>
      <c r="D2389" s="1"/>
      <c r="E2389" s="1"/>
      <c r="F2389" s="1"/>
      <c r="G2389" s="1"/>
      <c r="H2389" s="1"/>
      <c r="I2389" s="1"/>
    </row>
    <row r="2390" spans="1:9">
      <c r="A2390" s="1"/>
      <c r="C2390" s="1"/>
      <c r="D2390" s="1"/>
      <c r="E2390" s="1"/>
      <c r="F2390" s="1"/>
      <c r="G2390" s="1"/>
      <c r="H2390" s="1"/>
      <c r="I2390" s="1"/>
    </row>
    <row r="2391" spans="1:9">
      <c r="A2391" s="1"/>
      <c r="C2391" s="1"/>
      <c r="D2391" s="1"/>
      <c r="E2391" s="1"/>
      <c r="F2391" s="1"/>
      <c r="G2391" s="1"/>
      <c r="H2391" s="1"/>
      <c r="I2391" s="1"/>
    </row>
    <row r="2392" spans="1:9">
      <c r="A2392" s="1"/>
      <c r="C2392" s="1"/>
      <c r="D2392" s="1"/>
      <c r="E2392" s="1"/>
      <c r="F2392" s="1"/>
      <c r="G2392" s="1"/>
      <c r="H2392" s="1"/>
      <c r="I2392" s="1"/>
    </row>
    <row r="2393" spans="1:9">
      <c r="A2393" s="1"/>
      <c r="C2393" s="1"/>
      <c r="D2393" s="1"/>
      <c r="E2393" s="1"/>
      <c r="F2393" s="1"/>
      <c r="G2393" s="1"/>
      <c r="H2393" s="1"/>
      <c r="I2393" s="1"/>
    </row>
    <row r="2394" spans="1:9">
      <c r="A2394" s="1"/>
      <c r="C2394" s="1"/>
      <c r="D2394" s="1"/>
      <c r="E2394" s="1"/>
      <c r="F2394" s="1"/>
      <c r="G2394" s="1"/>
      <c r="H2394" s="1"/>
      <c r="I2394" s="1"/>
    </row>
    <row r="2395" spans="1:9">
      <c r="A2395" s="1"/>
      <c r="C2395" s="1"/>
      <c r="D2395" s="1"/>
      <c r="E2395" s="1"/>
      <c r="F2395" s="1"/>
      <c r="G2395" s="1"/>
      <c r="H2395" s="1"/>
      <c r="I2395" s="1"/>
    </row>
    <row r="2396" spans="1:9">
      <c r="A2396" s="1"/>
      <c r="C2396" s="1"/>
      <c r="D2396" s="1"/>
      <c r="E2396" s="1"/>
      <c r="F2396" s="1"/>
      <c r="G2396" s="1"/>
      <c r="H2396" s="1"/>
      <c r="I2396" s="1"/>
    </row>
    <row r="2397" spans="1:9">
      <c r="A2397" s="1"/>
      <c r="C2397" s="1"/>
      <c r="D2397" s="1"/>
      <c r="E2397" s="1"/>
      <c r="F2397" s="1"/>
      <c r="G2397" s="1"/>
      <c r="H2397" s="1"/>
      <c r="I2397" s="1"/>
    </row>
    <row r="2398" spans="1:9">
      <c r="A2398" s="1"/>
      <c r="C2398" s="1"/>
      <c r="D2398" s="1"/>
      <c r="E2398" s="1"/>
      <c r="F2398" s="1"/>
      <c r="G2398" s="1"/>
      <c r="H2398" s="1"/>
      <c r="I2398" s="1"/>
    </row>
    <row r="2399" spans="1:9">
      <c r="A2399" s="1"/>
      <c r="C2399" s="1"/>
      <c r="D2399" s="1"/>
      <c r="E2399" s="1"/>
      <c r="F2399" s="1"/>
      <c r="G2399" s="1"/>
      <c r="H2399" s="1"/>
      <c r="I2399" s="1"/>
    </row>
    <row r="2400" spans="1:9">
      <c r="A2400" s="1"/>
      <c r="C2400" s="1"/>
      <c r="D2400" s="1"/>
      <c r="E2400" s="1"/>
      <c r="F2400" s="1"/>
      <c r="G2400" s="1"/>
      <c r="H2400" s="1"/>
      <c r="I2400" s="1"/>
    </row>
    <row r="2401" spans="1:9">
      <c r="A2401" s="1"/>
      <c r="C2401" s="1"/>
      <c r="D2401" s="1"/>
      <c r="E2401" s="1"/>
      <c r="F2401" s="1"/>
      <c r="G2401" s="1"/>
      <c r="H2401" s="1"/>
      <c r="I2401" s="1"/>
    </row>
    <row r="2402" spans="1:9">
      <c r="A2402" s="1"/>
      <c r="C2402" s="1"/>
      <c r="D2402" s="1"/>
      <c r="E2402" s="1"/>
      <c r="F2402" s="1"/>
      <c r="G2402" s="1"/>
      <c r="H2402" s="1"/>
      <c r="I2402" s="1"/>
    </row>
    <row r="2403" spans="1:9">
      <c r="A2403" s="1"/>
      <c r="C2403" s="1"/>
      <c r="D2403" s="1"/>
      <c r="E2403" s="1"/>
      <c r="F2403" s="1"/>
      <c r="G2403" s="1"/>
      <c r="H2403" s="1"/>
      <c r="I2403" s="1"/>
    </row>
    <row r="2404" spans="1:9">
      <c r="A2404" s="1"/>
      <c r="C2404" s="1"/>
      <c r="D2404" s="1"/>
      <c r="E2404" s="1"/>
      <c r="F2404" s="1"/>
      <c r="G2404" s="1"/>
      <c r="H2404" s="1"/>
      <c r="I2404" s="1"/>
    </row>
    <row r="2405" spans="1:9">
      <c r="A2405" s="1"/>
      <c r="C2405" s="1"/>
      <c r="D2405" s="1"/>
      <c r="E2405" s="1"/>
      <c r="F2405" s="1"/>
      <c r="G2405" s="1"/>
      <c r="H2405" s="1"/>
      <c r="I2405" s="1"/>
    </row>
    <row r="2406" spans="1:9">
      <c r="A2406" s="1"/>
      <c r="C2406" s="1"/>
      <c r="D2406" s="1"/>
      <c r="E2406" s="1"/>
      <c r="F2406" s="1"/>
      <c r="G2406" s="1"/>
      <c r="H2406" s="1"/>
      <c r="I2406" s="1"/>
    </row>
    <row r="2407" spans="1:9">
      <c r="A2407" s="1"/>
      <c r="C2407" s="1"/>
      <c r="D2407" s="1"/>
      <c r="E2407" s="1"/>
      <c r="F2407" s="1"/>
      <c r="G2407" s="1"/>
      <c r="H2407" s="1"/>
      <c r="I2407" s="1"/>
    </row>
    <row r="2408" spans="1:9">
      <c r="A2408" s="1"/>
      <c r="C2408" s="1"/>
      <c r="D2408" s="1"/>
      <c r="E2408" s="1"/>
      <c r="F2408" s="1"/>
      <c r="G2408" s="1"/>
      <c r="H2408" s="1"/>
      <c r="I2408" s="1"/>
    </row>
    <row r="2409" spans="1:9">
      <c r="A2409" s="1"/>
      <c r="C2409" s="1"/>
      <c r="D2409" s="1"/>
      <c r="E2409" s="1"/>
      <c r="F2409" s="1"/>
      <c r="G2409" s="1"/>
      <c r="H2409" s="1"/>
      <c r="I2409" s="1"/>
    </row>
    <row r="2410" spans="1:9">
      <c r="A2410" s="1"/>
      <c r="C2410" s="1"/>
      <c r="D2410" s="1"/>
      <c r="E2410" s="1"/>
      <c r="F2410" s="1"/>
      <c r="G2410" s="1"/>
      <c r="H2410" s="1"/>
      <c r="I2410" s="1"/>
    </row>
    <row r="2411" spans="1:9">
      <c r="A2411" s="1"/>
      <c r="C2411" s="1"/>
      <c r="D2411" s="1"/>
      <c r="E2411" s="1"/>
      <c r="F2411" s="1"/>
      <c r="G2411" s="1"/>
      <c r="H2411" s="1"/>
      <c r="I2411" s="1"/>
    </row>
    <row r="2412" spans="1:9">
      <c r="A2412" s="1"/>
      <c r="C2412" s="1"/>
      <c r="D2412" s="1"/>
      <c r="E2412" s="1"/>
      <c r="F2412" s="1"/>
      <c r="G2412" s="1"/>
      <c r="H2412" s="1"/>
      <c r="I2412" s="1"/>
    </row>
    <row r="2413" spans="1:9">
      <c r="A2413" s="1"/>
      <c r="C2413" s="1"/>
      <c r="D2413" s="1"/>
      <c r="E2413" s="1"/>
      <c r="F2413" s="1"/>
      <c r="G2413" s="1"/>
      <c r="H2413" s="1"/>
      <c r="I2413" s="1"/>
    </row>
    <row r="2414" spans="1:9">
      <c r="A2414" s="1"/>
      <c r="C2414" s="1"/>
      <c r="D2414" s="1"/>
      <c r="E2414" s="1"/>
      <c r="F2414" s="1"/>
      <c r="G2414" s="1"/>
      <c r="H2414" s="1"/>
      <c r="I2414" s="1"/>
    </row>
    <row r="2415" spans="1:9">
      <c r="A2415" s="1"/>
      <c r="C2415" s="1"/>
      <c r="D2415" s="1"/>
      <c r="E2415" s="1"/>
      <c r="F2415" s="1"/>
      <c r="G2415" s="1"/>
      <c r="H2415" s="1"/>
      <c r="I2415" s="1"/>
    </row>
    <row r="2416" spans="1:9">
      <c r="A2416" s="1"/>
      <c r="C2416" s="1"/>
      <c r="D2416" s="1"/>
      <c r="E2416" s="1"/>
      <c r="F2416" s="1"/>
      <c r="G2416" s="1"/>
      <c r="H2416" s="1"/>
      <c r="I2416" s="1"/>
    </row>
    <row r="2417" spans="1:9">
      <c r="A2417" s="1"/>
      <c r="C2417" s="1"/>
      <c r="D2417" s="1"/>
      <c r="E2417" s="1"/>
      <c r="F2417" s="1"/>
      <c r="G2417" s="1"/>
      <c r="H2417" s="1"/>
      <c r="I2417" s="1"/>
    </row>
    <row r="2418" spans="1:9">
      <c r="A2418" s="1"/>
      <c r="C2418" s="1"/>
      <c r="D2418" s="1"/>
      <c r="E2418" s="1"/>
      <c r="F2418" s="1"/>
      <c r="G2418" s="1"/>
      <c r="H2418" s="1"/>
      <c r="I2418" s="1"/>
    </row>
    <row r="2419" spans="1:9">
      <c r="A2419" s="1"/>
      <c r="C2419" s="1"/>
      <c r="D2419" s="1"/>
      <c r="E2419" s="1"/>
      <c r="F2419" s="1"/>
      <c r="G2419" s="1"/>
      <c r="H2419" s="1"/>
      <c r="I2419" s="1"/>
    </row>
    <row r="2420" spans="1:9">
      <c r="A2420" s="1"/>
      <c r="C2420" s="1"/>
      <c r="D2420" s="1"/>
      <c r="E2420" s="1"/>
      <c r="F2420" s="1"/>
      <c r="G2420" s="1"/>
      <c r="H2420" s="1"/>
      <c r="I2420" s="1"/>
    </row>
    <row r="2421" spans="1:9">
      <c r="A2421" s="1"/>
      <c r="C2421" s="1"/>
      <c r="D2421" s="1"/>
      <c r="E2421" s="1"/>
      <c r="F2421" s="1"/>
      <c r="G2421" s="1"/>
      <c r="H2421" s="1"/>
      <c r="I2421" s="1"/>
    </row>
    <row r="2422" spans="1:9">
      <c r="A2422" s="1"/>
      <c r="C2422" s="1"/>
      <c r="D2422" s="1"/>
      <c r="E2422" s="1"/>
      <c r="F2422" s="1"/>
      <c r="G2422" s="1"/>
      <c r="H2422" s="1"/>
      <c r="I2422" s="1"/>
    </row>
    <row r="2423" spans="1:9">
      <c r="A2423" s="1"/>
      <c r="C2423" s="1"/>
      <c r="D2423" s="1"/>
      <c r="E2423" s="1"/>
      <c r="F2423" s="1"/>
      <c r="G2423" s="1"/>
      <c r="H2423" s="1"/>
      <c r="I2423" s="1"/>
    </row>
    <row r="2424" spans="1:9">
      <c r="A2424" s="1"/>
      <c r="C2424" s="1"/>
      <c r="D2424" s="1"/>
      <c r="E2424" s="1"/>
      <c r="F2424" s="1"/>
      <c r="G2424" s="1"/>
      <c r="H2424" s="1"/>
      <c r="I2424" s="1"/>
    </row>
    <row r="2425" spans="1:9">
      <c r="A2425" s="1"/>
      <c r="C2425" s="1"/>
      <c r="D2425" s="1"/>
      <c r="E2425" s="1"/>
      <c r="F2425" s="1"/>
      <c r="G2425" s="1"/>
      <c r="H2425" s="1"/>
      <c r="I2425" s="1"/>
    </row>
    <row r="2426" spans="1:9">
      <c r="A2426" s="1"/>
      <c r="C2426" s="1"/>
      <c r="D2426" s="1"/>
      <c r="E2426" s="1"/>
      <c r="F2426" s="1"/>
      <c r="G2426" s="1"/>
      <c r="H2426" s="1"/>
      <c r="I2426" s="1"/>
    </row>
    <row r="2427" spans="1:9">
      <c r="A2427" s="1"/>
      <c r="C2427" s="1"/>
      <c r="D2427" s="1"/>
      <c r="E2427" s="1"/>
      <c r="F2427" s="1"/>
      <c r="G2427" s="1"/>
      <c r="H2427" s="1"/>
      <c r="I2427" s="1"/>
    </row>
    <row r="2428" spans="1:9">
      <c r="A2428" s="1"/>
      <c r="C2428" s="1"/>
      <c r="D2428" s="1"/>
      <c r="E2428" s="1"/>
      <c r="F2428" s="1"/>
      <c r="G2428" s="1"/>
      <c r="H2428" s="1"/>
      <c r="I2428" s="1"/>
    </row>
    <row r="2429" spans="1:9">
      <c r="A2429" s="1"/>
      <c r="C2429" s="1"/>
      <c r="D2429" s="1"/>
      <c r="E2429" s="1"/>
      <c r="F2429" s="1"/>
      <c r="G2429" s="1"/>
      <c r="H2429" s="1"/>
      <c r="I2429" s="1"/>
    </row>
    <row r="2430" spans="1:9">
      <c r="A2430" s="1"/>
      <c r="C2430" s="1"/>
      <c r="D2430" s="1"/>
      <c r="E2430" s="1"/>
      <c r="F2430" s="1"/>
      <c r="G2430" s="1"/>
      <c r="H2430" s="1"/>
      <c r="I2430" s="1"/>
    </row>
    <row r="2431" spans="1:9">
      <c r="A2431" s="1"/>
      <c r="C2431" s="1"/>
      <c r="D2431" s="1"/>
      <c r="E2431" s="1"/>
      <c r="F2431" s="1"/>
      <c r="G2431" s="1"/>
      <c r="H2431" s="1"/>
      <c r="I2431" s="1"/>
    </row>
    <row r="2432" spans="1:9">
      <c r="A2432" s="1"/>
      <c r="C2432" s="1"/>
      <c r="D2432" s="1"/>
      <c r="E2432" s="1"/>
      <c r="F2432" s="1"/>
      <c r="G2432" s="1"/>
      <c r="H2432" s="1"/>
      <c r="I2432" s="1"/>
    </row>
    <row r="2433" spans="1:9">
      <c r="A2433" s="1"/>
      <c r="C2433" s="1"/>
      <c r="D2433" s="1"/>
      <c r="E2433" s="1"/>
      <c r="F2433" s="1"/>
      <c r="G2433" s="1"/>
      <c r="H2433" s="1"/>
      <c r="I2433" s="1"/>
    </row>
    <row r="2434" spans="1:9">
      <c r="A2434" s="1"/>
      <c r="C2434" s="1"/>
      <c r="D2434" s="1"/>
      <c r="E2434" s="1"/>
      <c r="F2434" s="1"/>
      <c r="G2434" s="1"/>
      <c r="H2434" s="1"/>
      <c r="I2434" s="1"/>
    </row>
    <row r="2435" spans="1:9">
      <c r="A2435" s="1"/>
      <c r="C2435" s="1"/>
      <c r="D2435" s="1"/>
      <c r="E2435" s="1"/>
      <c r="F2435" s="1"/>
      <c r="G2435" s="1"/>
      <c r="H2435" s="1"/>
      <c r="I2435" s="1"/>
    </row>
    <row r="2436" spans="1:9">
      <c r="A2436" s="1"/>
      <c r="C2436" s="1"/>
      <c r="D2436" s="1"/>
      <c r="E2436" s="1"/>
      <c r="F2436" s="1"/>
      <c r="G2436" s="1"/>
      <c r="H2436" s="1"/>
      <c r="I2436" s="1"/>
    </row>
    <row r="2437" spans="1:9">
      <c r="A2437" s="1"/>
      <c r="C2437" s="1"/>
      <c r="D2437" s="1"/>
      <c r="E2437" s="1"/>
      <c r="F2437" s="1"/>
      <c r="G2437" s="1"/>
      <c r="H2437" s="1"/>
      <c r="I2437" s="1"/>
    </row>
    <row r="2438" spans="1:9">
      <c r="A2438" s="1"/>
      <c r="C2438" s="1"/>
      <c r="D2438" s="1"/>
      <c r="E2438" s="1"/>
      <c r="F2438" s="1"/>
      <c r="G2438" s="1"/>
      <c r="H2438" s="1"/>
      <c r="I2438" s="1"/>
    </row>
    <row r="2439" spans="1:9">
      <c r="A2439" s="1"/>
      <c r="C2439" s="1"/>
      <c r="D2439" s="1"/>
      <c r="E2439" s="1"/>
      <c r="F2439" s="1"/>
      <c r="G2439" s="1"/>
      <c r="H2439" s="1"/>
      <c r="I2439" s="1"/>
    </row>
    <row r="2440" spans="1:9">
      <c r="A2440" s="1"/>
      <c r="C2440" s="1"/>
      <c r="D2440" s="1"/>
      <c r="E2440" s="1"/>
      <c r="F2440" s="1"/>
      <c r="G2440" s="1"/>
      <c r="H2440" s="1"/>
      <c r="I2440" s="1"/>
    </row>
    <row r="2441" spans="1:9">
      <c r="A2441" s="1"/>
      <c r="C2441" s="1"/>
      <c r="D2441" s="1"/>
      <c r="E2441" s="1"/>
      <c r="F2441" s="1"/>
      <c r="G2441" s="1"/>
      <c r="H2441" s="1"/>
      <c r="I2441" s="1"/>
    </row>
    <row r="2442" spans="1:9">
      <c r="A2442" s="1"/>
      <c r="C2442" s="1"/>
      <c r="D2442" s="1"/>
      <c r="E2442" s="1"/>
      <c r="F2442" s="1"/>
      <c r="G2442" s="1"/>
      <c r="H2442" s="1"/>
      <c r="I2442" s="1"/>
    </row>
    <row r="2443" spans="1:9">
      <c r="A2443" s="1"/>
      <c r="C2443" s="1"/>
      <c r="D2443" s="1"/>
      <c r="E2443" s="1"/>
      <c r="F2443" s="1"/>
      <c r="G2443" s="1"/>
      <c r="H2443" s="1"/>
      <c r="I2443" s="1"/>
    </row>
    <row r="2444" spans="1:9">
      <c r="A2444" s="1"/>
      <c r="C2444" s="1"/>
      <c r="D2444" s="1"/>
      <c r="E2444" s="1"/>
      <c r="F2444" s="1"/>
      <c r="G2444" s="1"/>
      <c r="H2444" s="1"/>
      <c r="I2444" s="1"/>
    </row>
    <row r="2445" spans="1:9">
      <c r="A2445" s="1"/>
      <c r="C2445" s="1"/>
      <c r="D2445" s="1"/>
      <c r="E2445" s="1"/>
      <c r="F2445" s="1"/>
      <c r="G2445" s="1"/>
      <c r="H2445" s="1"/>
      <c r="I2445" s="1"/>
    </row>
    <row r="2446" spans="1:9">
      <c r="A2446" s="1"/>
      <c r="C2446" s="1"/>
      <c r="D2446" s="1"/>
      <c r="E2446" s="1"/>
      <c r="F2446" s="1"/>
      <c r="G2446" s="1"/>
      <c r="H2446" s="1"/>
      <c r="I2446" s="1"/>
    </row>
    <row r="2447" spans="1:9">
      <c r="A2447" s="1"/>
      <c r="C2447" s="1"/>
      <c r="D2447" s="1"/>
      <c r="E2447" s="1"/>
      <c r="F2447" s="1"/>
      <c r="G2447" s="1"/>
      <c r="H2447" s="1"/>
      <c r="I2447" s="1"/>
    </row>
    <row r="2448" spans="1:9">
      <c r="A2448" s="1"/>
      <c r="C2448" s="1"/>
      <c r="D2448" s="1"/>
      <c r="E2448" s="1"/>
      <c r="F2448" s="1"/>
      <c r="G2448" s="1"/>
      <c r="H2448" s="1"/>
      <c r="I2448" s="1"/>
    </row>
    <row r="2449" spans="1:9">
      <c r="A2449" s="1"/>
      <c r="C2449" s="1"/>
      <c r="D2449" s="1"/>
      <c r="E2449" s="1"/>
      <c r="F2449" s="1"/>
      <c r="G2449" s="1"/>
      <c r="H2449" s="1"/>
      <c r="I2449" s="1"/>
    </row>
    <row r="2450" spans="1:9">
      <c r="A2450" s="1"/>
      <c r="C2450" s="1"/>
      <c r="D2450" s="1"/>
      <c r="E2450" s="1"/>
      <c r="F2450" s="1"/>
      <c r="G2450" s="1"/>
      <c r="H2450" s="1"/>
      <c r="I2450" s="1"/>
    </row>
    <row r="2451" spans="1:9">
      <c r="A2451" s="1"/>
      <c r="C2451" s="1"/>
      <c r="D2451" s="1"/>
      <c r="E2451" s="1"/>
      <c r="F2451" s="1"/>
      <c r="G2451" s="1"/>
      <c r="H2451" s="1"/>
      <c r="I2451" s="1"/>
    </row>
    <row r="2452" spans="1:9">
      <c r="A2452" s="1"/>
      <c r="C2452" s="1"/>
      <c r="D2452" s="1"/>
      <c r="E2452" s="1"/>
      <c r="F2452" s="1"/>
      <c r="G2452" s="1"/>
      <c r="H2452" s="1"/>
      <c r="I2452" s="1"/>
    </row>
    <row r="2453" spans="1:9">
      <c r="A2453" s="1"/>
      <c r="C2453" s="1"/>
      <c r="D2453" s="1"/>
      <c r="E2453" s="1"/>
      <c r="F2453" s="1"/>
      <c r="G2453" s="1"/>
      <c r="H2453" s="1"/>
      <c r="I2453" s="1"/>
    </row>
    <row r="2454" spans="1:9">
      <c r="A2454" s="1"/>
      <c r="C2454" s="1"/>
      <c r="D2454" s="1"/>
      <c r="E2454" s="1"/>
      <c r="F2454" s="1"/>
      <c r="G2454" s="1"/>
      <c r="H2454" s="1"/>
      <c r="I2454" s="1"/>
    </row>
    <row r="2455" spans="1:9">
      <c r="A2455" s="1"/>
      <c r="C2455" s="1"/>
      <c r="D2455" s="1"/>
      <c r="E2455" s="1"/>
      <c r="F2455" s="1"/>
      <c r="G2455" s="1"/>
      <c r="H2455" s="1"/>
      <c r="I2455" s="1"/>
    </row>
    <row r="2456" spans="1:9">
      <c r="A2456" s="1"/>
      <c r="C2456" s="1"/>
      <c r="D2456" s="1"/>
      <c r="E2456" s="1"/>
      <c r="F2456" s="1"/>
      <c r="G2456" s="1"/>
      <c r="H2456" s="1"/>
      <c r="I2456" s="1"/>
    </row>
    <row r="2457" spans="1:9">
      <c r="A2457" s="1"/>
      <c r="C2457" s="1"/>
      <c r="D2457" s="1"/>
      <c r="E2457" s="1"/>
      <c r="F2457" s="1"/>
      <c r="G2457" s="1"/>
      <c r="H2457" s="1"/>
      <c r="I2457" s="1"/>
    </row>
    <row r="2458" spans="1:9">
      <c r="A2458" s="1"/>
      <c r="C2458" s="1"/>
      <c r="D2458" s="1"/>
      <c r="E2458" s="1"/>
      <c r="F2458" s="1"/>
      <c r="G2458" s="1"/>
      <c r="H2458" s="1"/>
      <c r="I2458" s="1"/>
    </row>
    <row r="2459" spans="1:9">
      <c r="A2459" s="1"/>
      <c r="C2459" s="1"/>
      <c r="D2459" s="1"/>
      <c r="E2459" s="1"/>
      <c r="F2459" s="1"/>
      <c r="G2459" s="1"/>
      <c r="H2459" s="1"/>
      <c r="I2459" s="1"/>
    </row>
    <row r="2460" spans="1:9">
      <c r="A2460" s="1"/>
      <c r="C2460" s="1"/>
      <c r="D2460" s="1"/>
      <c r="E2460" s="1"/>
      <c r="F2460" s="1"/>
      <c r="G2460" s="1"/>
      <c r="H2460" s="1"/>
      <c r="I2460" s="1"/>
    </row>
    <row r="2461" spans="1:9">
      <c r="A2461" s="1"/>
      <c r="C2461" s="1"/>
      <c r="D2461" s="1"/>
      <c r="E2461" s="1"/>
      <c r="F2461" s="1"/>
      <c r="G2461" s="1"/>
      <c r="H2461" s="1"/>
      <c r="I2461" s="1"/>
    </row>
    <row r="2462" spans="1:9">
      <c r="A2462" s="1"/>
      <c r="C2462" s="1"/>
      <c r="D2462" s="1"/>
      <c r="E2462" s="1"/>
      <c r="F2462" s="1"/>
      <c r="G2462" s="1"/>
      <c r="H2462" s="1"/>
      <c r="I2462" s="1"/>
    </row>
    <row r="2463" spans="1:9">
      <c r="A2463" s="1"/>
      <c r="C2463" s="1"/>
      <c r="D2463" s="1"/>
      <c r="E2463" s="1"/>
      <c r="F2463" s="1"/>
      <c r="G2463" s="1"/>
      <c r="H2463" s="1"/>
      <c r="I2463" s="1"/>
    </row>
    <row r="2464" spans="1:9">
      <c r="A2464" s="1"/>
      <c r="C2464" s="1"/>
      <c r="D2464" s="1"/>
      <c r="E2464" s="1"/>
      <c r="F2464" s="1"/>
      <c r="G2464" s="1"/>
      <c r="H2464" s="1"/>
      <c r="I2464" s="1"/>
    </row>
    <row r="2465" spans="1:9">
      <c r="A2465" s="1"/>
      <c r="C2465" s="1"/>
      <c r="D2465" s="1"/>
      <c r="E2465" s="1"/>
      <c r="F2465" s="1"/>
      <c r="G2465" s="1"/>
      <c r="H2465" s="1"/>
      <c r="I2465" s="1"/>
    </row>
    <row r="2466" spans="1:9">
      <c r="A2466" s="1"/>
      <c r="C2466" s="1"/>
      <c r="D2466" s="1"/>
      <c r="E2466" s="1"/>
      <c r="F2466" s="1"/>
      <c r="G2466" s="1"/>
      <c r="H2466" s="1"/>
      <c r="I2466" s="1"/>
    </row>
    <row r="2467" spans="1:9">
      <c r="A2467" s="1"/>
      <c r="C2467" s="1"/>
      <c r="D2467" s="1"/>
      <c r="E2467" s="1"/>
      <c r="F2467" s="1"/>
      <c r="G2467" s="1"/>
      <c r="H2467" s="1"/>
      <c r="I2467" s="1"/>
    </row>
    <row r="2468" spans="1:9">
      <c r="A2468" s="1"/>
      <c r="C2468" s="1"/>
      <c r="D2468" s="1"/>
      <c r="E2468" s="1"/>
      <c r="F2468" s="1"/>
      <c r="G2468" s="1"/>
      <c r="H2468" s="1"/>
      <c r="I2468" s="1"/>
    </row>
    <row r="2469" spans="1:9">
      <c r="A2469" s="1"/>
      <c r="C2469" s="1"/>
      <c r="D2469" s="1"/>
      <c r="E2469" s="1"/>
      <c r="F2469" s="1"/>
      <c r="G2469" s="1"/>
      <c r="H2469" s="1"/>
      <c r="I2469" s="1"/>
    </row>
    <row r="2470" spans="1:9">
      <c r="A2470" s="1"/>
      <c r="C2470" s="1"/>
      <c r="D2470" s="1"/>
      <c r="E2470" s="1"/>
      <c r="F2470" s="1"/>
      <c r="G2470" s="1"/>
      <c r="H2470" s="1"/>
      <c r="I2470" s="1"/>
    </row>
    <row r="2471" spans="1:9">
      <c r="A2471" s="1"/>
      <c r="C2471" s="1"/>
      <c r="D2471" s="1"/>
      <c r="E2471" s="1"/>
      <c r="F2471" s="1"/>
      <c r="G2471" s="1"/>
      <c r="H2471" s="1"/>
      <c r="I2471" s="1"/>
    </row>
    <row r="2472" spans="1:9">
      <c r="A2472" s="1"/>
      <c r="C2472" s="1"/>
      <c r="D2472" s="1"/>
      <c r="E2472" s="1"/>
      <c r="F2472" s="1"/>
      <c r="G2472" s="1"/>
      <c r="H2472" s="1"/>
      <c r="I2472" s="1"/>
    </row>
    <row r="2473" spans="1:9">
      <c r="A2473" s="1"/>
      <c r="C2473" s="1"/>
      <c r="D2473" s="1"/>
      <c r="E2473" s="1"/>
      <c r="F2473" s="1"/>
      <c r="G2473" s="1"/>
      <c r="H2473" s="1"/>
      <c r="I2473" s="1"/>
    </row>
    <row r="2474" spans="1:9">
      <c r="A2474" s="1"/>
      <c r="C2474" s="1"/>
      <c r="D2474" s="1"/>
      <c r="E2474" s="1"/>
      <c r="F2474" s="1"/>
      <c r="G2474" s="1"/>
      <c r="H2474" s="1"/>
      <c r="I2474" s="1"/>
    </row>
    <row r="2475" spans="1:9">
      <c r="A2475" s="1"/>
      <c r="C2475" s="1"/>
      <c r="D2475" s="1"/>
      <c r="E2475" s="1"/>
      <c r="F2475" s="1"/>
      <c r="G2475" s="1"/>
      <c r="H2475" s="1"/>
      <c r="I2475" s="1"/>
    </row>
    <row r="2476" spans="1:9">
      <c r="A2476" s="1"/>
      <c r="C2476" s="1"/>
      <c r="D2476" s="1"/>
      <c r="E2476" s="1"/>
      <c r="F2476" s="1"/>
      <c r="G2476" s="1"/>
      <c r="H2476" s="1"/>
      <c r="I2476" s="1"/>
    </row>
    <row r="2477" spans="1:9">
      <c r="A2477" s="1"/>
      <c r="C2477" s="1"/>
      <c r="D2477" s="1"/>
      <c r="E2477" s="1"/>
      <c r="F2477" s="1"/>
      <c r="G2477" s="1"/>
      <c r="H2477" s="1"/>
      <c r="I2477" s="1"/>
    </row>
    <row r="2478" spans="1:9">
      <c r="A2478" s="1"/>
      <c r="C2478" s="1"/>
      <c r="D2478" s="1"/>
      <c r="E2478" s="1"/>
      <c r="F2478" s="1"/>
      <c r="G2478" s="1"/>
      <c r="H2478" s="1"/>
      <c r="I2478" s="1"/>
    </row>
    <row r="2479" spans="1:9">
      <c r="A2479" s="1"/>
      <c r="C2479" s="1"/>
      <c r="D2479" s="1"/>
      <c r="E2479" s="1"/>
      <c r="F2479" s="1"/>
      <c r="G2479" s="1"/>
      <c r="H2479" s="1"/>
      <c r="I2479" s="1"/>
    </row>
    <row r="2480" spans="1:9">
      <c r="A2480" s="1"/>
      <c r="C2480" s="1"/>
      <c r="D2480" s="1"/>
      <c r="E2480" s="1"/>
      <c r="F2480" s="1"/>
      <c r="G2480" s="1"/>
      <c r="H2480" s="1"/>
      <c r="I2480" s="1"/>
    </row>
    <row r="2481" spans="1:9">
      <c r="A2481" s="1"/>
      <c r="C2481" s="1"/>
      <c r="D2481" s="1"/>
      <c r="E2481" s="1"/>
      <c r="F2481" s="1"/>
      <c r="G2481" s="1"/>
      <c r="H2481" s="1"/>
      <c r="I2481" s="1"/>
    </row>
    <row r="2482" spans="1:9">
      <c r="A2482" s="1"/>
      <c r="C2482" s="1"/>
      <c r="D2482" s="1"/>
      <c r="E2482" s="1"/>
      <c r="F2482" s="1"/>
      <c r="G2482" s="1"/>
      <c r="H2482" s="1"/>
      <c r="I2482" s="1"/>
    </row>
    <row r="2483" spans="1:9">
      <c r="A2483" s="1"/>
      <c r="C2483" s="1"/>
      <c r="D2483" s="1"/>
      <c r="E2483" s="1"/>
      <c r="F2483" s="1"/>
      <c r="G2483" s="1"/>
      <c r="H2483" s="1"/>
      <c r="I2483" s="1"/>
    </row>
    <row r="2484" spans="1:9">
      <c r="A2484" s="1"/>
      <c r="C2484" s="1"/>
      <c r="D2484" s="1"/>
      <c r="E2484" s="1"/>
      <c r="F2484" s="1"/>
      <c r="G2484" s="1"/>
      <c r="H2484" s="1"/>
      <c r="I2484" s="1"/>
    </row>
    <row r="2485" spans="1:9">
      <c r="A2485" s="1"/>
      <c r="C2485" s="1"/>
      <c r="D2485" s="1"/>
      <c r="E2485" s="1"/>
      <c r="F2485" s="1"/>
      <c r="G2485" s="1"/>
      <c r="H2485" s="1"/>
      <c r="I2485" s="1"/>
    </row>
    <row r="2486" spans="1:9">
      <c r="A2486" s="1"/>
      <c r="C2486" s="1"/>
      <c r="D2486" s="1"/>
      <c r="E2486" s="1"/>
      <c r="F2486" s="1"/>
      <c r="G2486" s="1"/>
      <c r="H2486" s="1"/>
      <c r="I2486" s="1"/>
    </row>
    <row r="2487" spans="1:9">
      <c r="A2487" s="1"/>
      <c r="C2487" s="1"/>
      <c r="D2487" s="1"/>
      <c r="E2487" s="1"/>
      <c r="F2487" s="1"/>
      <c r="G2487" s="1"/>
      <c r="H2487" s="1"/>
      <c r="I2487" s="1"/>
    </row>
    <row r="2488" spans="1:9">
      <c r="A2488" s="1"/>
      <c r="C2488" s="1"/>
      <c r="D2488" s="1"/>
      <c r="E2488" s="1"/>
      <c r="F2488" s="1"/>
      <c r="G2488" s="1"/>
      <c r="H2488" s="1"/>
      <c r="I2488" s="1"/>
    </row>
    <row r="2489" spans="1:9">
      <c r="A2489" s="1"/>
      <c r="C2489" s="1"/>
      <c r="D2489" s="1"/>
      <c r="E2489" s="1"/>
      <c r="F2489" s="1"/>
      <c r="G2489" s="1"/>
      <c r="H2489" s="1"/>
      <c r="I2489" s="1"/>
    </row>
    <row r="2490" spans="1:9">
      <c r="A2490" s="1"/>
      <c r="C2490" s="1"/>
      <c r="D2490" s="1"/>
      <c r="E2490" s="1"/>
      <c r="F2490" s="1"/>
      <c r="G2490" s="1"/>
      <c r="H2490" s="1"/>
      <c r="I2490" s="1"/>
    </row>
    <row r="2491" spans="1:9">
      <c r="A2491" s="1"/>
      <c r="C2491" s="1"/>
      <c r="D2491" s="1"/>
      <c r="E2491" s="1"/>
      <c r="F2491" s="1"/>
      <c r="G2491" s="1"/>
      <c r="H2491" s="1"/>
      <c r="I2491" s="1"/>
    </row>
    <row r="2492" spans="1:9">
      <c r="A2492" s="1"/>
      <c r="C2492" s="1"/>
      <c r="D2492" s="1"/>
      <c r="E2492" s="1"/>
      <c r="F2492" s="1"/>
      <c r="G2492" s="1"/>
      <c r="H2492" s="1"/>
      <c r="I2492" s="1"/>
    </row>
    <row r="2493" spans="1:9">
      <c r="A2493" s="1"/>
      <c r="C2493" s="1"/>
      <c r="D2493" s="1"/>
      <c r="E2493" s="1"/>
      <c r="F2493" s="1"/>
      <c r="G2493" s="1"/>
      <c r="H2493" s="1"/>
      <c r="I2493" s="1"/>
    </row>
    <row r="2494" spans="1:9">
      <c r="A2494" s="1"/>
      <c r="C2494" s="1"/>
      <c r="D2494" s="1"/>
      <c r="E2494" s="1"/>
      <c r="F2494" s="1"/>
      <c r="G2494" s="1"/>
      <c r="H2494" s="1"/>
      <c r="I2494" s="1"/>
    </row>
    <row r="2495" spans="1:9">
      <c r="A2495" s="1"/>
      <c r="C2495" s="1"/>
      <c r="D2495" s="1"/>
      <c r="E2495" s="1"/>
      <c r="F2495" s="1"/>
      <c r="G2495" s="1"/>
      <c r="H2495" s="1"/>
      <c r="I2495" s="1"/>
    </row>
    <row r="2496" spans="1:9">
      <c r="A2496" s="1"/>
      <c r="C2496" s="1"/>
      <c r="D2496" s="1"/>
      <c r="E2496" s="1"/>
      <c r="F2496" s="1"/>
      <c r="G2496" s="1"/>
      <c r="H2496" s="1"/>
      <c r="I2496" s="1"/>
    </row>
    <row r="2497" spans="1:9">
      <c r="A2497" s="1"/>
      <c r="C2497" s="1"/>
      <c r="D2497" s="1"/>
      <c r="E2497" s="1"/>
      <c r="F2497" s="1"/>
      <c r="G2497" s="1"/>
      <c r="H2497" s="1"/>
      <c r="I2497" s="1"/>
    </row>
    <row r="2498" spans="1:9">
      <c r="A2498" s="1"/>
      <c r="C2498" s="1"/>
      <c r="D2498" s="1"/>
      <c r="E2498" s="1"/>
      <c r="F2498" s="1"/>
      <c r="G2498" s="1"/>
      <c r="H2498" s="1"/>
      <c r="I2498" s="1"/>
    </row>
    <row r="2499" spans="1:9">
      <c r="A2499" s="1"/>
      <c r="C2499" s="1"/>
      <c r="D2499" s="1"/>
      <c r="E2499" s="1"/>
      <c r="F2499" s="1"/>
      <c r="G2499" s="1"/>
      <c r="H2499" s="1"/>
      <c r="I2499" s="1"/>
    </row>
    <row r="2500" spans="1:9">
      <c r="A2500" s="1"/>
      <c r="C2500" s="1"/>
      <c r="D2500" s="1"/>
      <c r="E2500" s="1"/>
      <c r="F2500" s="1"/>
      <c r="G2500" s="1"/>
      <c r="H2500" s="1"/>
      <c r="I2500" s="1"/>
    </row>
    <row r="2501" spans="1:9">
      <c r="A2501" s="1"/>
      <c r="C2501" s="1"/>
      <c r="D2501" s="1"/>
      <c r="E2501" s="1"/>
      <c r="F2501" s="1"/>
      <c r="G2501" s="1"/>
      <c r="H2501" s="1"/>
      <c r="I2501" s="1"/>
    </row>
    <row r="2502" spans="1:9">
      <c r="A2502" s="1"/>
      <c r="C2502" s="1"/>
      <c r="D2502" s="1"/>
      <c r="E2502" s="1"/>
      <c r="F2502" s="1"/>
      <c r="G2502" s="1"/>
      <c r="H2502" s="1"/>
      <c r="I2502" s="1"/>
    </row>
    <row r="2503" spans="1:9">
      <c r="A2503" s="1"/>
      <c r="C2503" s="1"/>
      <c r="D2503" s="1"/>
      <c r="E2503" s="1"/>
      <c r="F2503" s="1"/>
      <c r="G2503" s="1"/>
      <c r="H2503" s="1"/>
      <c r="I2503" s="1"/>
    </row>
    <row r="2504" spans="1:9">
      <c r="A2504" s="1"/>
      <c r="C2504" s="1"/>
      <c r="D2504" s="1"/>
      <c r="E2504" s="1"/>
      <c r="F2504" s="1"/>
      <c r="G2504" s="1"/>
      <c r="H2504" s="1"/>
      <c r="I2504" s="1"/>
    </row>
    <row r="2505" spans="1:9">
      <c r="A2505" s="1"/>
      <c r="C2505" s="1"/>
      <c r="D2505" s="1"/>
      <c r="E2505" s="1"/>
      <c r="F2505" s="1"/>
      <c r="G2505" s="1"/>
      <c r="H2505" s="1"/>
      <c r="I2505" s="1"/>
    </row>
    <row r="2506" spans="1:9">
      <c r="A2506" s="1"/>
      <c r="C2506" s="1"/>
      <c r="D2506" s="1"/>
      <c r="E2506" s="1"/>
      <c r="F2506" s="1"/>
      <c r="G2506" s="1"/>
      <c r="H2506" s="1"/>
      <c r="I2506" s="1"/>
    </row>
    <row r="2507" spans="1:9">
      <c r="A2507" s="1"/>
      <c r="C2507" s="1"/>
      <c r="D2507" s="1"/>
      <c r="E2507" s="1"/>
      <c r="F2507" s="1"/>
      <c r="G2507" s="1"/>
      <c r="H2507" s="1"/>
      <c r="I2507" s="1"/>
    </row>
    <row r="2508" spans="1:9">
      <c r="A2508" s="1"/>
      <c r="C2508" s="1"/>
      <c r="D2508" s="1"/>
      <c r="E2508" s="1"/>
      <c r="F2508" s="1"/>
      <c r="G2508" s="1"/>
      <c r="H2508" s="1"/>
      <c r="I2508" s="1"/>
    </row>
    <row r="2509" spans="1:9">
      <c r="A2509" s="1"/>
      <c r="C2509" s="1"/>
      <c r="D2509" s="1"/>
      <c r="E2509" s="1"/>
      <c r="F2509" s="1"/>
      <c r="G2509" s="1"/>
      <c r="H2509" s="1"/>
      <c r="I2509" s="1"/>
    </row>
    <row r="2510" spans="1:9">
      <c r="A2510" s="1"/>
      <c r="C2510" s="1"/>
      <c r="D2510" s="1"/>
      <c r="E2510" s="1"/>
      <c r="F2510" s="1"/>
      <c r="G2510" s="1"/>
      <c r="H2510" s="1"/>
      <c r="I2510" s="1"/>
    </row>
    <row r="2511" spans="1:9">
      <c r="A2511" s="1"/>
      <c r="C2511" s="1"/>
      <c r="D2511" s="1"/>
      <c r="E2511" s="1"/>
      <c r="F2511" s="1"/>
      <c r="G2511" s="1"/>
      <c r="H2511" s="1"/>
      <c r="I2511" s="1"/>
    </row>
    <row r="2512" spans="1:9">
      <c r="A2512" s="1"/>
      <c r="C2512" s="1"/>
      <c r="D2512" s="1"/>
      <c r="E2512" s="1"/>
      <c r="F2512" s="1"/>
      <c r="G2512" s="1"/>
      <c r="H2512" s="1"/>
      <c r="I2512" s="1"/>
    </row>
    <row r="2513" spans="1:9">
      <c r="A2513" s="1"/>
      <c r="C2513" s="1"/>
      <c r="D2513" s="1"/>
      <c r="E2513" s="1"/>
      <c r="F2513" s="1"/>
      <c r="G2513" s="1"/>
      <c r="H2513" s="1"/>
      <c r="I2513" s="1"/>
    </row>
    <row r="2514" spans="1:9">
      <c r="A2514" s="1"/>
      <c r="C2514" s="1"/>
      <c r="D2514" s="1"/>
      <c r="E2514" s="1"/>
      <c r="F2514" s="1"/>
      <c r="G2514" s="1"/>
      <c r="H2514" s="1"/>
      <c r="I2514" s="1"/>
    </row>
    <row r="2515" spans="1:9">
      <c r="A2515" s="1"/>
      <c r="C2515" s="1"/>
      <c r="D2515" s="1"/>
      <c r="E2515" s="1"/>
      <c r="F2515" s="1"/>
      <c r="G2515" s="1"/>
      <c r="H2515" s="1"/>
      <c r="I2515" s="1"/>
    </row>
    <row r="2516" spans="1:9">
      <c r="A2516" s="1"/>
      <c r="C2516" s="1"/>
      <c r="D2516" s="1"/>
      <c r="E2516" s="1"/>
      <c r="F2516" s="1"/>
      <c r="G2516" s="1"/>
      <c r="H2516" s="1"/>
      <c r="I2516" s="1"/>
    </row>
    <row r="2517" spans="1:9">
      <c r="A2517" s="1"/>
      <c r="C2517" s="1"/>
      <c r="D2517" s="1"/>
      <c r="E2517" s="1"/>
      <c r="F2517" s="1"/>
      <c r="G2517" s="1"/>
      <c r="H2517" s="1"/>
      <c r="I2517" s="1"/>
    </row>
    <row r="2518" spans="1:9">
      <c r="A2518" s="1"/>
      <c r="C2518" s="1"/>
      <c r="D2518" s="1"/>
      <c r="E2518" s="1"/>
      <c r="F2518" s="1"/>
      <c r="G2518" s="1"/>
      <c r="H2518" s="1"/>
      <c r="I2518" s="1"/>
    </row>
    <row r="2519" spans="1:9">
      <c r="A2519" s="1"/>
      <c r="C2519" s="1"/>
      <c r="D2519" s="1"/>
      <c r="E2519" s="1"/>
      <c r="F2519" s="1"/>
      <c r="G2519" s="1"/>
      <c r="H2519" s="1"/>
      <c r="I2519" s="1"/>
    </row>
    <row r="2520" spans="1:9">
      <c r="A2520" s="1"/>
      <c r="C2520" s="1"/>
      <c r="D2520" s="1"/>
      <c r="E2520" s="1"/>
      <c r="F2520" s="1"/>
      <c r="G2520" s="1"/>
      <c r="H2520" s="1"/>
      <c r="I2520" s="1"/>
    </row>
    <row r="2521" spans="1:9">
      <c r="A2521" s="1"/>
      <c r="C2521" s="1"/>
      <c r="D2521" s="1"/>
      <c r="E2521" s="1"/>
      <c r="F2521" s="1"/>
      <c r="G2521" s="1"/>
      <c r="H2521" s="1"/>
      <c r="I2521" s="1"/>
    </row>
    <row r="2522" spans="1:9">
      <c r="A2522" s="1"/>
      <c r="C2522" s="1"/>
      <c r="D2522" s="1"/>
      <c r="E2522" s="1"/>
      <c r="F2522" s="1"/>
      <c r="G2522" s="1"/>
      <c r="H2522" s="1"/>
      <c r="I2522" s="1"/>
    </row>
    <row r="2523" spans="1:9">
      <c r="A2523" s="1"/>
      <c r="C2523" s="1"/>
      <c r="D2523" s="1"/>
      <c r="E2523" s="1"/>
      <c r="F2523" s="1"/>
      <c r="G2523" s="1"/>
      <c r="H2523" s="1"/>
      <c r="I2523" s="1"/>
    </row>
    <row r="2524" spans="1:9">
      <c r="A2524" s="1"/>
      <c r="C2524" s="1"/>
      <c r="D2524" s="1"/>
      <c r="E2524" s="1"/>
      <c r="F2524" s="1"/>
      <c r="G2524" s="1"/>
      <c r="H2524" s="1"/>
      <c r="I2524" s="1"/>
    </row>
    <row r="2525" spans="1:9">
      <c r="A2525" s="1"/>
      <c r="C2525" s="1"/>
      <c r="D2525" s="1"/>
      <c r="E2525" s="1"/>
      <c r="F2525" s="1"/>
      <c r="G2525" s="1"/>
      <c r="H2525" s="1"/>
      <c r="I2525" s="1"/>
    </row>
    <row r="2526" spans="1:9">
      <c r="A2526" s="1"/>
      <c r="C2526" s="1"/>
      <c r="D2526" s="1"/>
      <c r="E2526" s="1"/>
      <c r="F2526" s="1"/>
      <c r="G2526" s="1"/>
      <c r="H2526" s="1"/>
      <c r="I2526" s="1"/>
    </row>
    <row r="2527" spans="1:9">
      <c r="A2527" s="1"/>
      <c r="C2527" s="1"/>
      <c r="D2527" s="1"/>
      <c r="E2527" s="1"/>
      <c r="F2527" s="1"/>
      <c r="G2527" s="1"/>
      <c r="H2527" s="1"/>
      <c r="I2527" s="1"/>
    </row>
    <row r="2528" spans="1:9">
      <c r="A2528" s="1"/>
      <c r="C2528" s="1"/>
      <c r="D2528" s="1"/>
      <c r="E2528" s="1"/>
      <c r="F2528" s="1"/>
      <c r="G2528" s="1"/>
      <c r="H2528" s="1"/>
      <c r="I2528" s="1"/>
    </row>
    <row r="2529" spans="1:9">
      <c r="A2529" s="1"/>
      <c r="C2529" s="1"/>
      <c r="D2529" s="1"/>
      <c r="E2529" s="1"/>
      <c r="F2529" s="1"/>
      <c r="G2529" s="1"/>
      <c r="H2529" s="1"/>
      <c r="I2529" s="1"/>
    </row>
    <row r="2530" spans="1:9">
      <c r="A2530" s="1"/>
      <c r="C2530" s="1"/>
      <c r="D2530" s="1"/>
      <c r="E2530" s="1"/>
      <c r="F2530" s="1"/>
      <c r="G2530" s="1"/>
      <c r="H2530" s="1"/>
      <c r="I2530" s="1"/>
    </row>
    <row r="2531" spans="1:9">
      <c r="A2531" s="1"/>
      <c r="C2531" s="1"/>
      <c r="D2531" s="1"/>
      <c r="E2531" s="1"/>
      <c r="F2531" s="1"/>
      <c r="G2531" s="1"/>
      <c r="H2531" s="1"/>
      <c r="I2531" s="1"/>
    </row>
    <row r="2532" spans="1:9">
      <c r="A2532" s="1"/>
      <c r="C2532" s="1"/>
      <c r="D2532" s="1"/>
      <c r="E2532" s="1"/>
      <c r="F2532" s="1"/>
      <c r="G2532" s="1"/>
      <c r="H2532" s="1"/>
      <c r="I2532" s="1"/>
    </row>
    <row r="2533" spans="1:9">
      <c r="A2533" s="1"/>
      <c r="C2533" s="1"/>
      <c r="D2533" s="1"/>
      <c r="E2533" s="1"/>
      <c r="F2533" s="1"/>
      <c r="G2533" s="1"/>
      <c r="H2533" s="1"/>
      <c r="I2533" s="1"/>
    </row>
    <row r="2534" spans="1:9">
      <c r="A2534" s="1"/>
      <c r="C2534" s="1"/>
      <c r="D2534" s="1"/>
      <c r="E2534" s="1"/>
      <c r="F2534" s="1"/>
      <c r="G2534" s="1"/>
      <c r="H2534" s="1"/>
      <c r="I2534" s="1"/>
    </row>
    <row r="2535" spans="1:9">
      <c r="A2535" s="1"/>
      <c r="C2535" s="1"/>
      <c r="D2535" s="1"/>
      <c r="E2535" s="1"/>
      <c r="F2535" s="1"/>
      <c r="G2535" s="1"/>
      <c r="H2535" s="1"/>
      <c r="I2535" s="1"/>
    </row>
    <row r="2536" spans="1:9">
      <c r="A2536" s="1"/>
      <c r="C2536" s="1"/>
      <c r="D2536" s="1"/>
      <c r="E2536" s="1"/>
      <c r="F2536" s="1"/>
      <c r="G2536" s="1"/>
      <c r="H2536" s="1"/>
      <c r="I2536" s="1"/>
    </row>
    <row r="2537" spans="1:9">
      <c r="A2537" s="1"/>
      <c r="C2537" s="1"/>
      <c r="D2537" s="1"/>
      <c r="E2537" s="1"/>
      <c r="F2537" s="1"/>
      <c r="G2537" s="1"/>
      <c r="H2537" s="1"/>
      <c r="I2537" s="1"/>
    </row>
    <row r="2538" spans="1:9">
      <c r="A2538" s="1"/>
      <c r="C2538" s="1"/>
      <c r="D2538" s="1"/>
      <c r="E2538" s="1"/>
      <c r="F2538" s="1"/>
      <c r="G2538" s="1"/>
      <c r="H2538" s="1"/>
      <c r="I2538" s="1"/>
    </row>
    <row r="2539" spans="1:9">
      <c r="A2539" s="1"/>
      <c r="C2539" s="1"/>
      <c r="D2539" s="1"/>
      <c r="E2539" s="1"/>
      <c r="F2539" s="1"/>
      <c r="G2539" s="1"/>
      <c r="H2539" s="1"/>
      <c r="I2539" s="1"/>
    </row>
    <row r="2540" spans="1:9">
      <c r="A2540" s="1"/>
      <c r="C2540" s="1"/>
      <c r="D2540" s="1"/>
      <c r="E2540" s="1"/>
      <c r="F2540" s="1"/>
      <c r="G2540" s="1"/>
      <c r="H2540" s="1"/>
      <c r="I2540" s="1"/>
    </row>
    <row r="2541" spans="1:9">
      <c r="A2541" s="1"/>
      <c r="C2541" s="1"/>
      <c r="D2541" s="1"/>
      <c r="E2541" s="1"/>
      <c r="F2541" s="1"/>
      <c r="G2541" s="1"/>
      <c r="H2541" s="1"/>
      <c r="I2541" s="1"/>
    </row>
    <row r="2542" spans="1:9">
      <c r="A2542" s="1"/>
      <c r="C2542" s="1"/>
      <c r="D2542" s="1"/>
      <c r="E2542" s="1"/>
      <c r="F2542" s="1"/>
      <c r="G2542" s="1"/>
      <c r="H2542" s="1"/>
      <c r="I2542" s="1"/>
    </row>
    <row r="2543" spans="1:9">
      <c r="A2543" s="1"/>
      <c r="C2543" s="1"/>
      <c r="D2543" s="1"/>
      <c r="E2543" s="1"/>
      <c r="F2543" s="1"/>
      <c r="G2543" s="1"/>
      <c r="H2543" s="1"/>
      <c r="I2543" s="1"/>
    </row>
    <row r="2544" spans="1:9">
      <c r="A2544" s="1"/>
      <c r="C2544" s="1"/>
      <c r="D2544" s="1"/>
      <c r="E2544" s="1"/>
      <c r="F2544" s="1"/>
      <c r="G2544" s="1"/>
      <c r="H2544" s="1"/>
      <c r="I2544" s="1"/>
    </row>
    <row r="2545" spans="1:9">
      <c r="A2545" s="1"/>
      <c r="C2545" s="1"/>
      <c r="D2545" s="1"/>
      <c r="E2545" s="1"/>
      <c r="F2545" s="1"/>
      <c r="G2545" s="1"/>
      <c r="H2545" s="1"/>
      <c r="I2545" s="1"/>
    </row>
    <row r="2546" spans="1:9">
      <c r="A2546" s="1"/>
      <c r="C2546" s="1"/>
      <c r="D2546" s="1"/>
      <c r="E2546" s="1"/>
      <c r="F2546" s="1"/>
      <c r="G2546" s="1"/>
      <c r="H2546" s="1"/>
      <c r="I2546" s="1"/>
    </row>
    <row r="2547" spans="1:9">
      <c r="A2547" s="1"/>
      <c r="C2547" s="1"/>
      <c r="D2547" s="1"/>
      <c r="E2547" s="1"/>
      <c r="F2547" s="1"/>
      <c r="G2547" s="1"/>
      <c r="H2547" s="1"/>
      <c r="I2547" s="1"/>
    </row>
    <row r="2548" spans="1:9">
      <c r="A2548" s="1"/>
      <c r="C2548" s="1"/>
      <c r="D2548" s="1"/>
      <c r="E2548" s="1"/>
      <c r="F2548" s="1"/>
      <c r="G2548" s="1"/>
      <c r="H2548" s="1"/>
      <c r="I2548" s="1"/>
    </row>
    <row r="2549" spans="1:9">
      <c r="A2549" s="1"/>
      <c r="C2549" s="1"/>
      <c r="D2549" s="1"/>
      <c r="E2549" s="1"/>
      <c r="F2549" s="1"/>
      <c r="G2549" s="1"/>
      <c r="H2549" s="1"/>
      <c r="I2549" s="1"/>
    </row>
    <row r="2550" spans="1:9">
      <c r="A2550" s="1"/>
      <c r="C2550" s="1"/>
      <c r="D2550" s="1"/>
      <c r="E2550" s="1"/>
      <c r="F2550" s="1"/>
      <c r="G2550" s="1"/>
      <c r="H2550" s="1"/>
      <c r="I2550" s="1"/>
    </row>
    <row r="2551" spans="1:9">
      <c r="A2551" s="1"/>
      <c r="C2551" s="1"/>
      <c r="D2551" s="1"/>
      <c r="E2551" s="1"/>
      <c r="F2551" s="1"/>
      <c r="G2551" s="1"/>
      <c r="H2551" s="1"/>
      <c r="I2551" s="1"/>
    </row>
    <row r="2552" spans="1:9">
      <c r="A2552" s="1"/>
      <c r="C2552" s="1"/>
      <c r="D2552" s="1"/>
      <c r="E2552" s="1"/>
      <c r="F2552" s="1"/>
      <c r="G2552" s="1"/>
      <c r="H2552" s="1"/>
      <c r="I2552" s="1"/>
    </row>
    <row r="2553" spans="1:9">
      <c r="A2553" s="1"/>
      <c r="C2553" s="1"/>
      <c r="D2553" s="1"/>
      <c r="E2553" s="1"/>
      <c r="F2553" s="1"/>
      <c r="G2553" s="1"/>
      <c r="H2553" s="1"/>
      <c r="I2553" s="1"/>
    </row>
    <row r="2554" spans="1:9">
      <c r="A2554" s="1"/>
      <c r="C2554" s="1"/>
      <c r="D2554" s="1"/>
      <c r="E2554" s="1"/>
      <c r="F2554" s="1"/>
      <c r="G2554" s="1"/>
      <c r="H2554" s="1"/>
      <c r="I2554" s="1"/>
    </row>
    <row r="2555" spans="1:9">
      <c r="A2555" s="1"/>
      <c r="C2555" s="1"/>
      <c r="D2555" s="1"/>
      <c r="E2555" s="1"/>
      <c r="F2555" s="1"/>
      <c r="G2555" s="1"/>
      <c r="H2555" s="1"/>
      <c r="I2555" s="1"/>
    </row>
    <row r="2556" spans="1:9">
      <c r="A2556" s="1"/>
      <c r="C2556" s="1"/>
      <c r="D2556" s="1"/>
      <c r="E2556" s="1"/>
      <c r="F2556" s="1"/>
      <c r="G2556" s="1"/>
      <c r="H2556" s="1"/>
      <c r="I2556" s="1"/>
    </row>
    <row r="2557" spans="1:9">
      <c r="A2557" s="1"/>
      <c r="C2557" s="1"/>
      <c r="D2557" s="1"/>
      <c r="E2557" s="1"/>
      <c r="F2557" s="1"/>
      <c r="G2557" s="1"/>
      <c r="H2557" s="1"/>
      <c r="I2557" s="1"/>
    </row>
    <row r="2558" spans="1:9">
      <c r="A2558" s="1"/>
      <c r="C2558" s="1"/>
      <c r="D2558" s="1"/>
      <c r="E2558" s="1"/>
      <c r="F2558" s="1"/>
      <c r="G2558" s="1"/>
      <c r="H2558" s="1"/>
      <c r="I2558" s="1"/>
    </row>
    <row r="2559" spans="1:9">
      <c r="A2559" s="1"/>
      <c r="C2559" s="1"/>
      <c r="D2559" s="1"/>
      <c r="E2559" s="1"/>
      <c r="F2559" s="1"/>
      <c r="G2559" s="1"/>
      <c r="H2559" s="1"/>
      <c r="I2559" s="1"/>
    </row>
    <row r="2560" spans="1:9">
      <c r="A2560" s="1"/>
      <c r="C2560" s="1"/>
      <c r="D2560" s="1"/>
      <c r="E2560" s="1"/>
      <c r="F2560" s="1"/>
      <c r="G2560" s="1"/>
      <c r="H2560" s="1"/>
      <c r="I2560" s="1"/>
    </row>
    <row r="2561" spans="1:9">
      <c r="A2561" s="1"/>
      <c r="C2561" s="1"/>
      <c r="D2561" s="1"/>
      <c r="E2561" s="1"/>
      <c r="F2561" s="1"/>
      <c r="G2561" s="1"/>
      <c r="H2561" s="1"/>
      <c r="I2561" s="1"/>
    </row>
    <row r="2562" spans="1:9">
      <c r="A2562" s="1"/>
      <c r="C2562" s="1"/>
      <c r="D2562" s="1"/>
      <c r="E2562" s="1"/>
      <c r="F2562" s="1"/>
      <c r="G2562" s="1"/>
      <c r="H2562" s="1"/>
      <c r="I2562" s="1"/>
    </row>
    <row r="2563" spans="1:9">
      <c r="A2563" s="1"/>
      <c r="C2563" s="1"/>
      <c r="D2563" s="1"/>
      <c r="E2563" s="1"/>
      <c r="F2563" s="1"/>
      <c r="G2563" s="1"/>
      <c r="H2563" s="1"/>
      <c r="I2563" s="1"/>
    </row>
    <row r="2564" spans="1:9">
      <c r="A2564" s="1"/>
      <c r="C2564" s="1"/>
      <c r="D2564" s="1"/>
      <c r="E2564" s="1"/>
      <c r="F2564" s="1"/>
      <c r="G2564" s="1"/>
      <c r="H2564" s="1"/>
      <c r="I2564" s="1"/>
    </row>
    <row r="2565" spans="1:9">
      <c r="A2565" s="1"/>
      <c r="C2565" s="1"/>
      <c r="D2565" s="1"/>
      <c r="E2565" s="1"/>
      <c r="F2565" s="1"/>
      <c r="G2565" s="1"/>
      <c r="H2565" s="1"/>
      <c r="I2565" s="1"/>
    </row>
    <row r="2566" spans="1:9">
      <c r="A2566" s="1"/>
      <c r="C2566" s="1"/>
      <c r="D2566" s="1"/>
      <c r="E2566" s="1"/>
      <c r="F2566" s="1"/>
      <c r="G2566" s="1"/>
      <c r="H2566" s="1"/>
      <c r="I2566" s="1"/>
    </row>
    <row r="2567" spans="1:9">
      <c r="A2567" s="1"/>
      <c r="C2567" s="1"/>
      <c r="D2567" s="1"/>
      <c r="E2567" s="1"/>
      <c r="F2567" s="1"/>
      <c r="G2567" s="1"/>
      <c r="H2567" s="1"/>
      <c r="I2567" s="1"/>
    </row>
    <row r="2568" spans="1:9">
      <c r="A2568" s="1"/>
      <c r="C2568" s="1"/>
      <c r="D2568" s="1"/>
      <c r="E2568" s="1"/>
      <c r="F2568" s="1"/>
      <c r="G2568" s="1"/>
      <c r="H2568" s="1"/>
      <c r="I2568" s="1"/>
    </row>
    <row r="2569" spans="1:9">
      <c r="A2569" s="1"/>
      <c r="C2569" s="1"/>
      <c r="D2569" s="1"/>
      <c r="E2569" s="1"/>
      <c r="F2569" s="1"/>
      <c r="G2569" s="1"/>
      <c r="H2569" s="1"/>
      <c r="I2569" s="1"/>
    </row>
    <row r="2570" spans="1:9">
      <c r="A2570" s="1"/>
      <c r="C2570" s="1"/>
      <c r="D2570" s="1"/>
      <c r="E2570" s="1"/>
      <c r="F2570" s="1"/>
      <c r="G2570" s="1"/>
      <c r="H2570" s="1"/>
      <c r="I2570" s="1"/>
    </row>
    <row r="2571" spans="1:9">
      <c r="A2571" s="1"/>
      <c r="C2571" s="1"/>
      <c r="D2571" s="1"/>
      <c r="E2571" s="1"/>
      <c r="F2571" s="1"/>
      <c r="G2571" s="1"/>
      <c r="H2571" s="1"/>
      <c r="I2571" s="1"/>
    </row>
    <row r="2572" spans="1:9">
      <c r="A2572" s="1"/>
      <c r="C2572" s="1"/>
      <c r="D2572" s="1"/>
      <c r="E2572" s="1"/>
      <c r="F2572" s="1"/>
      <c r="G2572" s="1"/>
      <c r="H2572" s="1"/>
      <c r="I2572" s="1"/>
    </row>
    <row r="2573" spans="1:9">
      <c r="A2573" s="1"/>
      <c r="C2573" s="1"/>
      <c r="D2573" s="1"/>
      <c r="E2573" s="1"/>
      <c r="F2573" s="1"/>
      <c r="G2573" s="1"/>
      <c r="H2573" s="1"/>
      <c r="I2573" s="1"/>
    </row>
    <row r="2574" spans="1:9">
      <c r="A2574" s="1"/>
      <c r="C2574" s="1"/>
      <c r="D2574" s="1"/>
      <c r="E2574" s="1"/>
      <c r="F2574" s="1"/>
      <c r="G2574" s="1"/>
      <c r="H2574" s="1"/>
      <c r="I2574" s="1"/>
    </row>
    <row r="2575" spans="1:9">
      <c r="A2575" s="1"/>
      <c r="C2575" s="1"/>
      <c r="D2575" s="1"/>
      <c r="E2575" s="1"/>
      <c r="F2575" s="1"/>
      <c r="G2575" s="1"/>
      <c r="H2575" s="1"/>
      <c r="I2575" s="1"/>
    </row>
    <row r="2576" spans="1:9">
      <c r="A2576" s="1"/>
      <c r="C2576" s="1"/>
      <c r="D2576" s="1"/>
      <c r="E2576" s="1"/>
      <c r="F2576" s="1"/>
      <c r="G2576" s="1"/>
      <c r="H2576" s="1"/>
      <c r="I2576" s="1"/>
    </row>
    <row r="2577" spans="1:9">
      <c r="A2577" s="1"/>
      <c r="C2577" s="1"/>
      <c r="D2577" s="1"/>
      <c r="E2577" s="1"/>
      <c r="F2577" s="1"/>
      <c r="G2577" s="1"/>
      <c r="H2577" s="1"/>
      <c r="I2577" s="1"/>
    </row>
    <row r="2578" spans="1:9">
      <c r="A2578" s="1"/>
      <c r="C2578" s="1"/>
      <c r="D2578" s="1"/>
      <c r="E2578" s="1"/>
      <c r="F2578" s="1"/>
      <c r="G2578" s="1"/>
      <c r="H2578" s="1"/>
      <c r="I2578" s="1"/>
    </row>
    <row r="2579" spans="1:9">
      <c r="A2579" s="1"/>
      <c r="C2579" s="1"/>
      <c r="D2579" s="1"/>
      <c r="E2579" s="1"/>
      <c r="F2579" s="1"/>
      <c r="G2579" s="1"/>
      <c r="H2579" s="1"/>
      <c r="I2579" s="1"/>
    </row>
    <row r="2580" spans="1:9">
      <c r="A2580" s="1"/>
      <c r="C2580" s="1"/>
      <c r="D2580" s="1"/>
      <c r="E2580" s="1"/>
      <c r="F2580" s="1"/>
      <c r="G2580" s="1"/>
      <c r="H2580" s="1"/>
      <c r="I2580" s="1"/>
    </row>
    <row r="2581" spans="1:9">
      <c r="A2581" s="1"/>
      <c r="C2581" s="1"/>
      <c r="D2581" s="1"/>
      <c r="E2581" s="1"/>
      <c r="F2581" s="1"/>
      <c r="G2581" s="1"/>
      <c r="H2581" s="1"/>
      <c r="I2581" s="1"/>
    </row>
    <row r="2582" spans="1:9">
      <c r="A2582" s="1"/>
      <c r="C2582" s="1"/>
      <c r="D2582" s="1"/>
      <c r="E2582" s="1"/>
      <c r="F2582" s="1"/>
      <c r="G2582" s="1"/>
      <c r="H2582" s="1"/>
      <c r="I2582" s="1"/>
    </row>
    <row r="2583" spans="1:9">
      <c r="A2583" s="1"/>
      <c r="C2583" s="1"/>
      <c r="D2583" s="1"/>
      <c r="E2583" s="1"/>
      <c r="F2583" s="1"/>
      <c r="G2583" s="1"/>
      <c r="H2583" s="1"/>
      <c r="I2583" s="1"/>
    </row>
    <row r="2584" spans="1:9">
      <c r="A2584" s="1"/>
      <c r="C2584" s="1"/>
      <c r="D2584" s="1"/>
      <c r="E2584" s="1"/>
      <c r="F2584" s="1"/>
      <c r="G2584" s="1"/>
      <c r="H2584" s="1"/>
      <c r="I2584" s="1"/>
    </row>
    <row r="2585" spans="1:9">
      <c r="A2585" s="1"/>
      <c r="C2585" s="1"/>
      <c r="D2585" s="1"/>
      <c r="E2585" s="1"/>
      <c r="F2585" s="1"/>
      <c r="G2585" s="1"/>
      <c r="H2585" s="1"/>
      <c r="I2585" s="1"/>
    </row>
    <row r="2586" spans="1:9">
      <c r="A2586" s="1"/>
      <c r="C2586" s="1"/>
      <c r="D2586" s="1"/>
      <c r="E2586" s="1"/>
      <c r="F2586" s="1"/>
      <c r="G2586" s="1"/>
      <c r="H2586" s="1"/>
      <c r="I2586" s="1"/>
    </row>
    <row r="2587" spans="1:9">
      <c r="A2587" s="1"/>
      <c r="C2587" s="1"/>
      <c r="D2587" s="1"/>
      <c r="E2587" s="1"/>
      <c r="F2587" s="1"/>
      <c r="G2587" s="1"/>
      <c r="H2587" s="1"/>
      <c r="I2587" s="1"/>
    </row>
    <row r="2588" spans="1:9">
      <c r="A2588" s="1"/>
      <c r="C2588" s="1"/>
      <c r="D2588" s="1"/>
      <c r="E2588" s="1"/>
      <c r="F2588" s="1"/>
      <c r="G2588" s="1"/>
      <c r="H2588" s="1"/>
      <c r="I2588" s="1"/>
    </row>
    <row r="2589" spans="1:9">
      <c r="A2589" s="1"/>
      <c r="C2589" s="1"/>
      <c r="D2589" s="1"/>
      <c r="E2589" s="1"/>
      <c r="F2589" s="1"/>
      <c r="G2589" s="1"/>
      <c r="H2589" s="1"/>
      <c r="I2589" s="1"/>
    </row>
    <row r="2590" spans="1:9">
      <c r="A2590" s="1"/>
      <c r="C2590" s="1"/>
      <c r="D2590" s="1"/>
      <c r="E2590" s="1"/>
      <c r="F2590" s="1"/>
      <c r="G2590" s="1"/>
      <c r="H2590" s="1"/>
      <c r="I2590" s="1"/>
    </row>
    <row r="2591" spans="1:9">
      <c r="A2591" s="1"/>
      <c r="C2591" s="1"/>
      <c r="D2591" s="1"/>
      <c r="E2591" s="1"/>
      <c r="F2591" s="1"/>
      <c r="G2591" s="1"/>
      <c r="H2591" s="1"/>
      <c r="I2591" s="1"/>
    </row>
    <row r="2592" spans="1:9">
      <c r="A2592" s="1"/>
      <c r="C2592" s="1"/>
      <c r="D2592" s="1"/>
      <c r="E2592" s="1"/>
      <c r="F2592" s="1"/>
      <c r="G2592" s="1"/>
      <c r="H2592" s="1"/>
      <c r="I2592" s="1"/>
    </row>
    <row r="2593" spans="1:9">
      <c r="A2593" s="1"/>
      <c r="C2593" s="1"/>
      <c r="D2593" s="1"/>
      <c r="E2593" s="1"/>
      <c r="F2593" s="1"/>
      <c r="G2593" s="1"/>
      <c r="H2593" s="1"/>
      <c r="I2593" s="1"/>
    </row>
    <row r="2594" spans="1:9">
      <c r="A2594" s="1"/>
      <c r="C2594" s="1"/>
      <c r="D2594" s="1"/>
      <c r="E2594" s="1"/>
      <c r="F2594" s="1"/>
      <c r="G2594" s="1"/>
      <c r="H2594" s="1"/>
      <c r="I2594" s="1"/>
    </row>
    <row r="2595" spans="1:9">
      <c r="A2595" s="1"/>
      <c r="C2595" s="1"/>
      <c r="D2595" s="1"/>
      <c r="E2595" s="1"/>
      <c r="F2595" s="1"/>
      <c r="G2595" s="1"/>
      <c r="H2595" s="1"/>
      <c r="I2595" s="1"/>
    </row>
    <row r="2596" spans="1:9">
      <c r="A2596" s="1"/>
      <c r="C2596" s="1"/>
      <c r="D2596" s="1"/>
      <c r="E2596" s="1"/>
      <c r="F2596" s="1"/>
      <c r="G2596" s="1"/>
      <c r="H2596" s="1"/>
      <c r="I2596" s="1"/>
    </row>
    <row r="2597" spans="1:9">
      <c r="A2597" s="1"/>
      <c r="C2597" s="1"/>
      <c r="D2597" s="1"/>
      <c r="E2597" s="1"/>
      <c r="F2597" s="1"/>
      <c r="G2597" s="1"/>
      <c r="H2597" s="1"/>
      <c r="I2597" s="1"/>
    </row>
    <row r="2598" spans="1:9">
      <c r="A2598" s="1"/>
      <c r="C2598" s="1"/>
      <c r="D2598" s="1"/>
      <c r="E2598" s="1"/>
      <c r="F2598" s="1"/>
      <c r="G2598" s="1"/>
      <c r="H2598" s="1"/>
      <c r="I2598" s="1"/>
    </row>
    <row r="2599" spans="1:9">
      <c r="A2599" s="1"/>
      <c r="C2599" s="1"/>
      <c r="D2599" s="1"/>
      <c r="E2599" s="1"/>
      <c r="F2599" s="1"/>
      <c r="G2599" s="1"/>
      <c r="H2599" s="1"/>
      <c r="I2599" s="1"/>
    </row>
    <row r="2600" spans="1:9">
      <c r="A2600" s="1"/>
      <c r="C2600" s="1"/>
      <c r="D2600" s="1"/>
      <c r="E2600" s="1"/>
      <c r="F2600" s="1"/>
      <c r="G2600" s="1"/>
      <c r="H2600" s="1"/>
      <c r="I2600" s="1"/>
    </row>
    <row r="2601" spans="1:9">
      <c r="A2601" s="1"/>
      <c r="C2601" s="1"/>
      <c r="D2601" s="1"/>
      <c r="E2601" s="1"/>
      <c r="F2601" s="1"/>
      <c r="G2601" s="1"/>
      <c r="H2601" s="1"/>
      <c r="I2601" s="1"/>
    </row>
    <row r="2602" spans="1:9">
      <c r="A2602" s="1"/>
      <c r="C2602" s="1"/>
      <c r="D2602" s="1"/>
      <c r="E2602" s="1"/>
      <c r="F2602" s="1"/>
      <c r="G2602" s="1"/>
      <c r="H2602" s="1"/>
      <c r="I2602" s="1"/>
    </row>
    <row r="2603" spans="1:9">
      <c r="A2603" s="1"/>
      <c r="C2603" s="1"/>
      <c r="D2603" s="1"/>
      <c r="E2603" s="1"/>
      <c r="F2603" s="1"/>
      <c r="G2603" s="1"/>
      <c r="H2603" s="1"/>
      <c r="I2603" s="1"/>
    </row>
    <row r="2604" spans="1:9">
      <c r="A2604" s="1"/>
      <c r="C2604" s="1"/>
      <c r="D2604" s="1"/>
      <c r="E2604" s="1"/>
      <c r="F2604" s="1"/>
      <c r="G2604" s="1"/>
      <c r="H2604" s="1"/>
      <c r="I2604" s="1"/>
    </row>
    <row r="2605" spans="1:9">
      <c r="A2605" s="1"/>
      <c r="C2605" s="1"/>
      <c r="D2605" s="1"/>
      <c r="E2605" s="1"/>
      <c r="F2605" s="1"/>
      <c r="G2605" s="1"/>
      <c r="H2605" s="1"/>
      <c r="I2605" s="1"/>
    </row>
    <row r="2606" spans="1:9">
      <c r="A2606" s="1"/>
      <c r="C2606" s="1"/>
      <c r="D2606" s="1"/>
      <c r="E2606" s="1"/>
      <c r="F2606" s="1"/>
      <c r="G2606" s="1"/>
      <c r="H2606" s="1"/>
      <c r="I2606" s="1"/>
    </row>
    <row r="2607" spans="1:9">
      <c r="A2607" s="1"/>
      <c r="C2607" s="1"/>
      <c r="D2607" s="1"/>
      <c r="E2607" s="1"/>
      <c r="F2607" s="1"/>
      <c r="G2607" s="1"/>
      <c r="H2607" s="1"/>
      <c r="I2607" s="1"/>
    </row>
    <row r="2608" spans="1:9">
      <c r="A2608" s="1"/>
      <c r="C2608" s="1"/>
      <c r="D2608" s="1"/>
      <c r="E2608" s="1"/>
      <c r="F2608" s="1"/>
      <c r="G2608" s="1"/>
      <c r="H2608" s="1"/>
      <c r="I2608" s="1"/>
    </row>
    <row r="2609" spans="1:9">
      <c r="A2609" s="1"/>
      <c r="C2609" s="1"/>
      <c r="D2609" s="1"/>
      <c r="E2609" s="1"/>
      <c r="F2609" s="1"/>
      <c r="G2609" s="1"/>
      <c r="H2609" s="1"/>
      <c r="I2609" s="1"/>
    </row>
    <row r="2610" spans="1:9">
      <c r="A2610" s="1"/>
      <c r="C2610" s="1"/>
      <c r="D2610" s="1"/>
      <c r="E2610" s="1"/>
      <c r="F2610" s="1"/>
      <c r="G2610" s="1"/>
      <c r="H2610" s="1"/>
      <c r="I2610" s="1"/>
    </row>
    <row r="2611" spans="1:9">
      <c r="A2611" s="1"/>
      <c r="C2611" s="1"/>
      <c r="D2611" s="1"/>
      <c r="E2611" s="1"/>
      <c r="F2611" s="1"/>
      <c r="G2611" s="1"/>
      <c r="H2611" s="1"/>
      <c r="I2611" s="1"/>
    </row>
    <row r="2612" spans="1:9">
      <c r="A2612" s="1"/>
      <c r="C2612" s="1"/>
      <c r="D2612" s="1"/>
      <c r="E2612" s="1"/>
      <c r="F2612" s="1"/>
      <c r="G2612" s="1"/>
      <c r="H2612" s="1"/>
      <c r="I2612" s="1"/>
    </row>
    <row r="2613" spans="1:9">
      <c r="A2613" s="1"/>
      <c r="C2613" s="1"/>
      <c r="D2613" s="1"/>
      <c r="E2613" s="1"/>
      <c r="F2613" s="1"/>
      <c r="G2613" s="1"/>
      <c r="H2613" s="1"/>
      <c r="I2613" s="1"/>
    </row>
    <row r="2614" spans="1:9">
      <c r="A2614" s="1"/>
      <c r="C2614" s="1"/>
      <c r="D2614" s="1"/>
      <c r="E2614" s="1"/>
      <c r="F2614" s="1"/>
      <c r="G2614" s="1"/>
      <c r="H2614" s="1"/>
      <c r="I2614" s="1"/>
    </row>
    <row r="2615" spans="1:9">
      <c r="A2615" s="1"/>
      <c r="C2615" s="1"/>
      <c r="D2615" s="1"/>
      <c r="E2615" s="1"/>
      <c r="F2615" s="1"/>
      <c r="G2615" s="1"/>
      <c r="H2615" s="1"/>
      <c r="I2615" s="1"/>
    </row>
    <row r="2616" spans="1:9">
      <c r="A2616" s="1"/>
      <c r="C2616" s="1"/>
      <c r="D2616" s="1"/>
      <c r="E2616" s="1"/>
      <c r="F2616" s="1"/>
      <c r="G2616" s="1"/>
      <c r="H2616" s="1"/>
      <c r="I2616" s="1"/>
    </row>
    <row r="2617" spans="1:9">
      <c r="A2617" s="1"/>
      <c r="C2617" s="1"/>
      <c r="D2617" s="1"/>
      <c r="E2617" s="1"/>
      <c r="F2617" s="1"/>
      <c r="G2617" s="1"/>
      <c r="H2617" s="1"/>
      <c r="I2617" s="1"/>
    </row>
    <row r="2618" spans="1:9">
      <c r="A2618" s="1"/>
      <c r="C2618" s="1"/>
      <c r="D2618" s="1"/>
      <c r="E2618" s="1"/>
      <c r="F2618" s="1"/>
      <c r="G2618" s="1"/>
      <c r="H2618" s="1"/>
      <c r="I2618" s="1"/>
    </row>
    <row r="2619" spans="1:9">
      <c r="A2619" s="1"/>
      <c r="C2619" s="1"/>
      <c r="D2619" s="1"/>
      <c r="E2619" s="1"/>
      <c r="F2619" s="1"/>
      <c r="G2619" s="1"/>
      <c r="H2619" s="1"/>
      <c r="I2619" s="1"/>
    </row>
    <row r="2620" spans="1:9">
      <c r="A2620" s="1"/>
      <c r="C2620" s="1"/>
      <c r="D2620" s="1"/>
      <c r="E2620" s="1"/>
      <c r="F2620" s="1"/>
      <c r="G2620" s="1"/>
      <c r="H2620" s="1"/>
      <c r="I2620" s="1"/>
    </row>
    <row r="2621" spans="1:9">
      <c r="A2621" s="1"/>
      <c r="C2621" s="1"/>
      <c r="D2621" s="1"/>
      <c r="E2621" s="1"/>
      <c r="F2621" s="1"/>
      <c r="G2621" s="1"/>
      <c r="H2621" s="1"/>
      <c r="I2621" s="1"/>
    </row>
    <row r="2622" spans="1:9">
      <c r="A2622" s="1"/>
      <c r="C2622" s="1"/>
      <c r="D2622" s="1"/>
      <c r="E2622" s="1"/>
      <c r="F2622" s="1"/>
      <c r="G2622" s="1"/>
      <c r="H2622" s="1"/>
      <c r="I2622" s="1"/>
    </row>
    <row r="2623" spans="1:9">
      <c r="A2623" s="1"/>
      <c r="C2623" s="1"/>
      <c r="D2623" s="1"/>
      <c r="E2623" s="1"/>
      <c r="F2623" s="1"/>
      <c r="G2623" s="1"/>
      <c r="H2623" s="1"/>
      <c r="I2623" s="1"/>
    </row>
    <row r="2624" spans="1:9">
      <c r="A2624" s="1"/>
      <c r="C2624" s="1"/>
      <c r="D2624" s="1"/>
      <c r="E2624" s="1"/>
      <c r="F2624" s="1"/>
      <c r="G2624" s="1"/>
      <c r="H2624" s="1"/>
      <c r="I2624" s="1"/>
    </row>
    <row r="2625" spans="1:9">
      <c r="A2625" s="1"/>
      <c r="C2625" s="1"/>
      <c r="D2625" s="1"/>
      <c r="E2625" s="1"/>
      <c r="F2625" s="1"/>
      <c r="G2625" s="1"/>
      <c r="H2625" s="1"/>
      <c r="I2625" s="1"/>
    </row>
    <row r="2626" spans="1:9">
      <c r="A2626" s="1"/>
      <c r="C2626" s="1"/>
      <c r="D2626" s="1"/>
      <c r="E2626" s="1"/>
      <c r="F2626" s="1"/>
      <c r="G2626" s="1"/>
      <c r="H2626" s="1"/>
      <c r="I2626" s="1"/>
    </row>
    <row r="2627" spans="1:9">
      <c r="A2627" s="1"/>
      <c r="C2627" s="1"/>
      <c r="D2627" s="1"/>
      <c r="E2627" s="1"/>
      <c r="F2627" s="1"/>
      <c r="G2627" s="1"/>
      <c r="H2627" s="1"/>
      <c r="I2627" s="1"/>
    </row>
    <row r="2628" spans="1:9">
      <c r="A2628" s="1"/>
      <c r="C2628" s="1"/>
      <c r="D2628" s="1"/>
      <c r="E2628" s="1"/>
      <c r="F2628" s="1"/>
      <c r="G2628" s="1"/>
      <c r="H2628" s="1"/>
      <c r="I2628" s="1"/>
    </row>
    <row r="2629" spans="1:9">
      <c r="A2629" s="1"/>
      <c r="C2629" s="1"/>
      <c r="D2629" s="1"/>
      <c r="E2629" s="1"/>
      <c r="F2629" s="1"/>
      <c r="G2629" s="1"/>
      <c r="H2629" s="1"/>
      <c r="I2629" s="1"/>
    </row>
    <row r="2630" spans="1:9">
      <c r="A2630" s="1"/>
      <c r="C2630" s="1"/>
      <c r="D2630" s="1"/>
      <c r="E2630" s="1"/>
      <c r="F2630" s="1"/>
      <c r="G2630" s="1"/>
      <c r="H2630" s="1"/>
      <c r="I2630" s="1"/>
    </row>
    <row r="2631" spans="1:9">
      <c r="A2631" s="1"/>
      <c r="C2631" s="1"/>
      <c r="D2631" s="1"/>
      <c r="E2631" s="1"/>
      <c r="F2631" s="1"/>
      <c r="G2631" s="1"/>
      <c r="H2631" s="1"/>
      <c r="I2631" s="1"/>
    </row>
    <row r="2632" spans="1:9">
      <c r="A2632" s="1"/>
      <c r="C2632" s="1"/>
      <c r="D2632" s="1"/>
      <c r="E2632" s="1"/>
      <c r="F2632" s="1"/>
      <c r="G2632" s="1"/>
      <c r="H2632" s="1"/>
      <c r="I2632" s="1"/>
    </row>
    <row r="2633" spans="1:9">
      <c r="A2633" s="1"/>
      <c r="C2633" s="1"/>
      <c r="D2633" s="1"/>
      <c r="E2633" s="1"/>
      <c r="F2633" s="1"/>
      <c r="G2633" s="1"/>
      <c r="H2633" s="1"/>
      <c r="I2633" s="1"/>
    </row>
    <row r="2634" spans="1:9">
      <c r="A2634" s="1"/>
      <c r="C2634" s="1"/>
      <c r="D2634" s="1"/>
      <c r="E2634" s="1"/>
      <c r="F2634" s="1"/>
      <c r="G2634" s="1"/>
      <c r="H2634" s="1"/>
      <c r="I2634" s="1"/>
    </row>
    <row r="2635" spans="1:9">
      <c r="A2635" s="1"/>
      <c r="C2635" s="1"/>
      <c r="D2635" s="1"/>
      <c r="E2635" s="1"/>
      <c r="F2635" s="1"/>
      <c r="G2635" s="1"/>
      <c r="H2635" s="1"/>
      <c r="I2635" s="1"/>
    </row>
    <row r="2636" spans="1:9">
      <c r="A2636" s="1"/>
      <c r="C2636" s="1"/>
      <c r="D2636" s="1"/>
      <c r="E2636" s="1"/>
      <c r="F2636" s="1"/>
      <c r="G2636" s="1"/>
      <c r="H2636" s="1"/>
      <c r="I2636" s="1"/>
    </row>
    <row r="2637" spans="1:9">
      <c r="A2637" s="1"/>
      <c r="C2637" s="1"/>
      <c r="D2637" s="1"/>
      <c r="E2637" s="1"/>
      <c r="F2637" s="1"/>
      <c r="G2637" s="1"/>
      <c r="H2637" s="1"/>
      <c r="I2637" s="1"/>
    </row>
    <row r="2638" spans="1:9">
      <c r="A2638" s="1"/>
      <c r="C2638" s="1"/>
      <c r="D2638" s="1"/>
      <c r="E2638" s="1"/>
      <c r="F2638" s="1"/>
      <c r="G2638" s="1"/>
      <c r="H2638" s="1"/>
      <c r="I2638" s="1"/>
    </row>
    <row r="2639" spans="1:9">
      <c r="A2639" s="1"/>
      <c r="C2639" s="1"/>
      <c r="D2639" s="1"/>
      <c r="E2639" s="1"/>
      <c r="F2639" s="1"/>
      <c r="G2639" s="1"/>
      <c r="H2639" s="1"/>
      <c r="I2639" s="1"/>
    </row>
    <row r="2640" spans="1:9">
      <c r="A2640" s="1"/>
      <c r="C2640" s="1"/>
      <c r="D2640" s="1"/>
      <c r="E2640" s="1"/>
      <c r="F2640" s="1"/>
      <c r="G2640" s="1"/>
      <c r="H2640" s="1"/>
      <c r="I2640" s="1"/>
    </row>
    <row r="2641" spans="1:9">
      <c r="A2641" s="1"/>
      <c r="C2641" s="1"/>
      <c r="D2641" s="1"/>
      <c r="E2641" s="1"/>
      <c r="F2641" s="1"/>
      <c r="G2641" s="1"/>
      <c r="H2641" s="1"/>
      <c r="I2641" s="1"/>
    </row>
    <row r="2642" spans="1:9">
      <c r="A2642" s="1"/>
      <c r="C2642" s="1"/>
      <c r="D2642" s="1"/>
      <c r="E2642" s="1"/>
      <c r="F2642" s="1"/>
      <c r="G2642" s="1"/>
      <c r="H2642" s="1"/>
      <c r="I2642" s="1"/>
    </row>
    <row r="2643" spans="1:9">
      <c r="A2643" s="1"/>
      <c r="C2643" s="1"/>
      <c r="D2643" s="1"/>
      <c r="E2643" s="1"/>
      <c r="F2643" s="1"/>
      <c r="G2643" s="1"/>
      <c r="H2643" s="1"/>
      <c r="I2643" s="1"/>
    </row>
    <row r="2644" spans="1:9">
      <c r="A2644" s="1"/>
      <c r="C2644" s="1"/>
      <c r="D2644" s="1"/>
      <c r="E2644" s="1"/>
      <c r="F2644" s="1"/>
      <c r="G2644" s="1"/>
      <c r="H2644" s="1"/>
      <c r="I2644" s="1"/>
    </row>
    <row r="2645" spans="1:9">
      <c r="A2645" s="1"/>
      <c r="C2645" s="1"/>
      <c r="D2645" s="1"/>
      <c r="E2645" s="1"/>
      <c r="F2645" s="1"/>
      <c r="G2645" s="1"/>
      <c r="H2645" s="1"/>
      <c r="I2645" s="1"/>
    </row>
    <row r="2646" spans="1:9">
      <c r="A2646" s="1"/>
      <c r="C2646" s="1"/>
      <c r="D2646" s="1"/>
      <c r="E2646" s="1"/>
      <c r="F2646" s="1"/>
      <c r="G2646" s="1"/>
      <c r="H2646" s="1"/>
      <c r="I2646" s="1"/>
    </row>
    <row r="2647" spans="1:9">
      <c r="A2647" s="1"/>
      <c r="C2647" s="1"/>
      <c r="D2647" s="1"/>
      <c r="E2647" s="1"/>
      <c r="F2647" s="1"/>
      <c r="G2647" s="1"/>
      <c r="H2647" s="1"/>
      <c r="I2647" s="1"/>
    </row>
    <row r="2648" spans="1:9">
      <c r="A2648" s="1"/>
      <c r="C2648" s="1"/>
      <c r="D2648" s="1"/>
      <c r="E2648" s="1"/>
      <c r="F2648" s="1"/>
      <c r="G2648" s="1"/>
      <c r="H2648" s="1"/>
      <c r="I2648" s="1"/>
    </row>
    <row r="2649" spans="1:9">
      <c r="A2649" s="1"/>
      <c r="C2649" s="1"/>
      <c r="D2649" s="1"/>
      <c r="E2649" s="1"/>
      <c r="F2649" s="1"/>
      <c r="G2649" s="1"/>
      <c r="H2649" s="1"/>
      <c r="I2649" s="1"/>
    </row>
    <row r="2650" spans="1:9">
      <c r="A2650" s="1"/>
      <c r="C2650" s="1"/>
      <c r="D2650" s="1"/>
      <c r="E2650" s="1"/>
      <c r="F2650" s="1"/>
      <c r="G2650" s="1"/>
      <c r="H2650" s="1"/>
      <c r="I2650" s="1"/>
    </row>
    <row r="2651" spans="1:9">
      <c r="A2651" s="1"/>
      <c r="C2651" s="1"/>
      <c r="D2651" s="1"/>
      <c r="E2651" s="1"/>
      <c r="F2651" s="1"/>
      <c r="G2651" s="1"/>
      <c r="H2651" s="1"/>
      <c r="I2651" s="1"/>
    </row>
    <row r="2652" spans="1:9">
      <c r="A2652" s="1"/>
      <c r="C2652" s="1"/>
      <c r="D2652" s="1"/>
      <c r="E2652" s="1"/>
      <c r="F2652" s="1"/>
      <c r="G2652" s="1"/>
      <c r="H2652" s="1"/>
      <c r="I2652" s="1"/>
    </row>
    <row r="2653" spans="1:9">
      <c r="A2653" s="1"/>
      <c r="C2653" s="1"/>
      <c r="D2653" s="1"/>
      <c r="E2653" s="1"/>
      <c r="F2653" s="1"/>
      <c r="G2653" s="1"/>
      <c r="H2653" s="1"/>
      <c r="I2653" s="1"/>
    </row>
    <row r="2654" spans="1:9">
      <c r="A2654" s="1"/>
      <c r="C2654" s="1"/>
      <c r="D2654" s="1"/>
      <c r="E2654" s="1"/>
      <c r="F2654" s="1"/>
      <c r="G2654" s="1"/>
      <c r="H2654" s="1"/>
      <c r="I2654" s="1"/>
    </row>
    <row r="2655" spans="1:9">
      <c r="A2655" s="1"/>
      <c r="C2655" s="1"/>
      <c r="D2655" s="1"/>
      <c r="E2655" s="1"/>
      <c r="F2655" s="1"/>
      <c r="G2655" s="1"/>
      <c r="H2655" s="1"/>
      <c r="I2655" s="1"/>
    </row>
    <row r="2656" spans="1:9">
      <c r="A2656" s="1"/>
      <c r="C2656" s="1"/>
      <c r="D2656" s="1"/>
      <c r="E2656" s="1"/>
      <c r="F2656" s="1"/>
      <c r="G2656" s="1"/>
      <c r="H2656" s="1"/>
      <c r="I2656" s="1"/>
    </row>
    <row r="2657" spans="1:9">
      <c r="A2657" s="1"/>
      <c r="C2657" s="1"/>
      <c r="D2657" s="1"/>
      <c r="E2657" s="1"/>
      <c r="F2657" s="1"/>
      <c r="G2657" s="1"/>
      <c r="H2657" s="1"/>
      <c r="I2657" s="1"/>
    </row>
    <row r="2658" spans="1:9">
      <c r="A2658" s="1"/>
      <c r="C2658" s="1"/>
      <c r="D2658" s="1"/>
      <c r="E2658" s="1"/>
      <c r="F2658" s="1"/>
      <c r="G2658" s="1"/>
      <c r="H2658" s="1"/>
      <c r="I2658" s="1"/>
    </row>
    <row r="2659" spans="1:9">
      <c r="A2659" s="1"/>
      <c r="C2659" s="1"/>
      <c r="D2659" s="1"/>
      <c r="E2659" s="1"/>
      <c r="F2659" s="1"/>
      <c r="G2659" s="1"/>
      <c r="H2659" s="1"/>
      <c r="I2659" s="1"/>
    </row>
    <row r="2660" spans="1:9">
      <c r="A2660" s="1"/>
      <c r="C2660" s="1"/>
      <c r="D2660" s="1"/>
      <c r="E2660" s="1"/>
      <c r="F2660" s="1"/>
      <c r="G2660" s="1"/>
      <c r="H2660" s="1"/>
      <c r="I2660" s="1"/>
    </row>
    <row r="2661" spans="1:9">
      <c r="A2661" s="1"/>
      <c r="C2661" s="1"/>
      <c r="D2661" s="1"/>
      <c r="E2661" s="1"/>
      <c r="F2661" s="1"/>
      <c r="G2661" s="1"/>
      <c r="H2661" s="1"/>
      <c r="I2661" s="1"/>
    </row>
    <row r="2662" spans="1:9">
      <c r="A2662" s="1"/>
      <c r="C2662" s="1"/>
      <c r="D2662" s="1"/>
      <c r="E2662" s="1"/>
      <c r="F2662" s="1"/>
      <c r="G2662" s="1"/>
      <c r="H2662" s="1"/>
      <c r="I2662" s="1"/>
    </row>
    <row r="2663" spans="1:9">
      <c r="A2663" s="1"/>
      <c r="C2663" s="1"/>
      <c r="D2663" s="1"/>
      <c r="E2663" s="1"/>
      <c r="F2663" s="1"/>
      <c r="G2663" s="1"/>
      <c r="H2663" s="1"/>
      <c r="I2663" s="1"/>
    </row>
    <row r="2664" spans="1:9">
      <c r="A2664" s="1"/>
      <c r="C2664" s="1"/>
      <c r="D2664" s="1"/>
      <c r="E2664" s="1"/>
      <c r="F2664" s="1"/>
      <c r="G2664" s="1"/>
      <c r="H2664" s="1"/>
      <c r="I2664" s="1"/>
    </row>
    <row r="2665" spans="1:9">
      <c r="A2665" s="1"/>
      <c r="C2665" s="1"/>
      <c r="D2665" s="1"/>
      <c r="E2665" s="1"/>
      <c r="F2665" s="1"/>
      <c r="G2665" s="1"/>
      <c r="H2665" s="1"/>
      <c r="I2665" s="1"/>
    </row>
    <row r="2666" spans="1:9">
      <c r="A2666" s="1"/>
      <c r="C2666" s="1"/>
      <c r="D2666" s="1"/>
      <c r="E2666" s="1"/>
      <c r="F2666" s="1"/>
      <c r="G2666" s="1"/>
      <c r="H2666" s="1"/>
      <c r="I2666" s="1"/>
    </row>
    <row r="2667" spans="1:9">
      <c r="A2667" s="1"/>
      <c r="C2667" s="1"/>
      <c r="D2667" s="1"/>
      <c r="E2667" s="1"/>
      <c r="F2667" s="1"/>
      <c r="G2667" s="1"/>
      <c r="H2667" s="1"/>
      <c r="I2667" s="1"/>
    </row>
    <row r="2668" spans="1:9">
      <c r="A2668" s="1"/>
      <c r="C2668" s="1"/>
      <c r="D2668" s="1"/>
      <c r="E2668" s="1"/>
      <c r="F2668" s="1"/>
      <c r="G2668" s="1"/>
      <c r="H2668" s="1"/>
      <c r="I2668" s="1"/>
    </row>
    <row r="2669" spans="1:9">
      <c r="A2669" s="1"/>
      <c r="C2669" s="1"/>
      <c r="D2669" s="1"/>
      <c r="E2669" s="1"/>
      <c r="F2669" s="1"/>
      <c r="G2669" s="1"/>
      <c r="H2669" s="1"/>
      <c r="I2669" s="1"/>
    </row>
    <row r="2670" spans="1:9">
      <c r="A2670" s="1"/>
      <c r="C2670" s="1"/>
      <c r="D2670" s="1"/>
      <c r="E2670" s="1"/>
      <c r="F2670" s="1"/>
      <c r="G2670" s="1"/>
      <c r="H2670" s="1"/>
      <c r="I2670" s="1"/>
    </row>
    <row r="2671" spans="1:9">
      <c r="A2671" s="1"/>
      <c r="C2671" s="1"/>
      <c r="D2671" s="1"/>
      <c r="E2671" s="1"/>
      <c r="F2671" s="1"/>
      <c r="G2671" s="1"/>
      <c r="H2671" s="1"/>
      <c r="I2671" s="1"/>
    </row>
    <row r="2672" spans="1:9">
      <c r="A2672" s="1"/>
      <c r="C2672" s="1"/>
      <c r="D2672" s="1"/>
      <c r="E2672" s="1"/>
      <c r="F2672" s="1"/>
      <c r="G2672" s="1"/>
      <c r="H2672" s="1"/>
      <c r="I2672" s="1"/>
    </row>
    <row r="2673" spans="1:9">
      <c r="A2673" s="1"/>
      <c r="C2673" s="1"/>
      <c r="D2673" s="1"/>
      <c r="E2673" s="1"/>
      <c r="F2673" s="1"/>
      <c r="G2673" s="1"/>
      <c r="H2673" s="1"/>
      <c r="I2673" s="1"/>
    </row>
    <row r="2674" spans="1:9">
      <c r="A2674" s="1"/>
      <c r="C2674" s="1"/>
      <c r="D2674" s="1"/>
      <c r="E2674" s="1"/>
      <c r="F2674" s="1"/>
      <c r="G2674" s="1"/>
      <c r="H2674" s="1"/>
      <c r="I2674" s="1"/>
    </row>
    <row r="2675" spans="1:9">
      <c r="A2675" s="1"/>
      <c r="C2675" s="1"/>
      <c r="D2675" s="1"/>
      <c r="E2675" s="1"/>
      <c r="F2675" s="1"/>
      <c r="G2675" s="1"/>
      <c r="H2675" s="1"/>
      <c r="I2675" s="1"/>
    </row>
    <row r="2676" spans="1:9">
      <c r="A2676" s="1"/>
      <c r="C2676" s="1"/>
      <c r="D2676" s="1"/>
      <c r="E2676" s="1"/>
      <c r="F2676" s="1"/>
      <c r="G2676" s="1"/>
      <c r="H2676" s="1"/>
      <c r="I2676" s="1"/>
    </row>
    <row r="2677" spans="1:9">
      <c r="A2677" s="1"/>
      <c r="C2677" s="1"/>
      <c r="D2677" s="1"/>
      <c r="E2677" s="1"/>
      <c r="F2677" s="1"/>
      <c r="G2677" s="1"/>
      <c r="H2677" s="1"/>
      <c r="I2677" s="1"/>
    </row>
    <row r="2678" spans="1:9">
      <c r="A2678" s="1"/>
      <c r="C2678" s="1"/>
      <c r="D2678" s="1"/>
      <c r="E2678" s="1"/>
      <c r="F2678" s="1"/>
      <c r="G2678" s="1"/>
      <c r="H2678" s="1"/>
      <c r="I2678" s="1"/>
    </row>
    <row r="2679" spans="1:9">
      <c r="A2679" s="1"/>
      <c r="C2679" s="1"/>
      <c r="D2679" s="1"/>
      <c r="E2679" s="1"/>
      <c r="F2679" s="1"/>
      <c r="G2679" s="1"/>
      <c r="H2679" s="1"/>
      <c r="I2679" s="1"/>
    </row>
    <row r="2680" spans="1:9">
      <c r="A2680" s="1"/>
      <c r="C2680" s="1"/>
      <c r="D2680" s="1"/>
      <c r="E2680" s="1"/>
      <c r="F2680" s="1"/>
      <c r="G2680" s="1"/>
      <c r="H2680" s="1"/>
      <c r="I2680" s="1"/>
    </row>
    <row r="2681" spans="1:9">
      <c r="A2681" s="1"/>
      <c r="C2681" s="1"/>
      <c r="D2681" s="1"/>
      <c r="E2681" s="1"/>
      <c r="F2681" s="1"/>
      <c r="G2681" s="1"/>
      <c r="H2681" s="1"/>
      <c r="I2681" s="1"/>
    </row>
    <row r="2682" spans="1:9">
      <c r="A2682" s="1"/>
      <c r="C2682" s="1"/>
      <c r="D2682" s="1"/>
      <c r="E2682" s="1"/>
      <c r="F2682" s="1"/>
      <c r="G2682" s="1"/>
      <c r="H2682" s="1"/>
      <c r="I2682" s="1"/>
    </row>
    <row r="2683" spans="1:9">
      <c r="A2683" s="1"/>
      <c r="C2683" s="1"/>
      <c r="D2683" s="1"/>
      <c r="E2683" s="1"/>
      <c r="F2683" s="1"/>
      <c r="G2683" s="1"/>
      <c r="H2683" s="1"/>
      <c r="I2683" s="1"/>
    </row>
    <row r="2684" spans="1:9">
      <c r="A2684" s="1"/>
      <c r="C2684" s="1"/>
      <c r="D2684" s="1"/>
      <c r="E2684" s="1"/>
      <c r="F2684" s="1"/>
      <c r="G2684" s="1"/>
      <c r="H2684" s="1"/>
      <c r="I2684" s="1"/>
    </row>
    <row r="2685" spans="1:9">
      <c r="A2685" s="1"/>
      <c r="C2685" s="1"/>
      <c r="D2685" s="1"/>
      <c r="E2685" s="1"/>
      <c r="F2685" s="1"/>
      <c r="G2685" s="1"/>
      <c r="H2685" s="1"/>
      <c r="I2685" s="1"/>
    </row>
    <row r="2686" spans="1:9">
      <c r="A2686" s="1"/>
      <c r="C2686" s="1"/>
      <c r="D2686" s="1"/>
      <c r="E2686" s="1"/>
      <c r="F2686" s="1"/>
      <c r="G2686" s="1"/>
      <c r="H2686" s="1"/>
      <c r="I2686" s="1"/>
    </row>
    <row r="2687" spans="1:9">
      <c r="A2687" s="1"/>
      <c r="C2687" s="1"/>
      <c r="D2687" s="1"/>
      <c r="E2687" s="1"/>
      <c r="F2687" s="1"/>
      <c r="G2687" s="1"/>
      <c r="H2687" s="1"/>
      <c r="I2687" s="1"/>
    </row>
    <row r="2688" spans="1:9">
      <c r="A2688" s="1"/>
      <c r="C2688" s="1"/>
      <c r="D2688" s="1"/>
      <c r="E2688" s="1"/>
      <c r="F2688" s="1"/>
      <c r="G2688" s="1"/>
      <c r="H2688" s="1"/>
      <c r="I2688" s="1"/>
    </row>
    <row r="2689" spans="1:9">
      <c r="A2689" s="1"/>
      <c r="C2689" s="1"/>
      <c r="D2689" s="1"/>
      <c r="E2689" s="1"/>
      <c r="F2689" s="1"/>
      <c r="G2689" s="1"/>
      <c r="H2689" s="1"/>
      <c r="I2689" s="1"/>
    </row>
    <row r="2690" spans="1:9">
      <c r="A2690" s="1"/>
      <c r="C2690" s="1"/>
      <c r="D2690" s="1"/>
      <c r="E2690" s="1"/>
      <c r="F2690" s="1"/>
      <c r="G2690" s="1"/>
      <c r="H2690" s="1"/>
      <c r="I2690" s="1"/>
    </row>
    <row r="2691" spans="1:9">
      <c r="A2691" s="1"/>
      <c r="C2691" s="1"/>
      <c r="D2691" s="1"/>
      <c r="E2691" s="1"/>
      <c r="F2691" s="1"/>
      <c r="G2691" s="1"/>
      <c r="H2691" s="1"/>
      <c r="I2691" s="1"/>
    </row>
    <row r="2692" spans="1:9">
      <c r="A2692" s="1"/>
      <c r="C2692" s="1"/>
      <c r="D2692" s="1"/>
      <c r="E2692" s="1"/>
      <c r="F2692" s="1"/>
      <c r="G2692" s="1"/>
      <c r="H2692" s="1"/>
      <c r="I2692" s="1"/>
    </row>
    <row r="2693" spans="1:9">
      <c r="A2693" s="1"/>
      <c r="C2693" s="1"/>
      <c r="D2693" s="1"/>
      <c r="E2693" s="1"/>
      <c r="F2693" s="1"/>
      <c r="G2693" s="1"/>
      <c r="H2693" s="1"/>
      <c r="I2693" s="1"/>
    </row>
    <row r="2694" spans="1:9">
      <c r="A2694" s="1"/>
      <c r="C2694" s="1"/>
      <c r="D2694" s="1"/>
      <c r="E2694" s="1"/>
      <c r="F2694" s="1"/>
      <c r="G2694" s="1"/>
      <c r="H2694" s="1"/>
      <c r="I2694" s="1"/>
    </row>
    <row r="2695" spans="1:9">
      <c r="A2695" s="1"/>
      <c r="C2695" s="1"/>
      <c r="D2695" s="1"/>
      <c r="E2695" s="1"/>
      <c r="F2695" s="1"/>
      <c r="G2695" s="1"/>
      <c r="H2695" s="1"/>
      <c r="I2695" s="1"/>
    </row>
    <row r="2696" spans="1:9">
      <c r="A2696" s="1"/>
      <c r="C2696" s="1"/>
      <c r="D2696" s="1"/>
      <c r="E2696" s="1"/>
      <c r="F2696" s="1"/>
      <c r="G2696" s="1"/>
      <c r="H2696" s="1"/>
      <c r="I2696" s="1"/>
    </row>
    <row r="2697" spans="1:9">
      <c r="A2697" s="1"/>
      <c r="C2697" s="1"/>
      <c r="D2697" s="1"/>
      <c r="E2697" s="1"/>
      <c r="F2697" s="1"/>
      <c r="G2697" s="1"/>
      <c r="H2697" s="1"/>
      <c r="I2697" s="1"/>
    </row>
    <row r="2698" spans="1:9">
      <c r="A2698" s="1"/>
      <c r="C2698" s="1"/>
      <c r="D2698" s="1"/>
      <c r="E2698" s="1"/>
      <c r="F2698" s="1"/>
      <c r="G2698" s="1"/>
      <c r="H2698" s="1"/>
      <c r="I2698" s="1"/>
    </row>
    <row r="2699" spans="1:9">
      <c r="A2699" s="1"/>
      <c r="C2699" s="1"/>
      <c r="D2699" s="1"/>
      <c r="E2699" s="1"/>
      <c r="F2699" s="1"/>
      <c r="G2699" s="1"/>
      <c r="H2699" s="1"/>
      <c r="I2699" s="1"/>
    </row>
    <row r="2700" spans="1:9">
      <c r="A2700" s="1"/>
      <c r="C2700" s="1"/>
      <c r="D2700" s="1"/>
      <c r="E2700" s="1"/>
      <c r="F2700" s="1"/>
      <c r="G2700" s="1"/>
      <c r="H2700" s="1"/>
      <c r="I2700" s="1"/>
    </row>
    <row r="2701" spans="1:9">
      <c r="A2701" s="1"/>
      <c r="C2701" s="1"/>
      <c r="D2701" s="1"/>
      <c r="E2701" s="1"/>
      <c r="F2701" s="1"/>
      <c r="G2701" s="1"/>
      <c r="H2701" s="1"/>
      <c r="I2701" s="1"/>
    </row>
    <row r="2702" spans="1:9">
      <c r="A2702" s="1"/>
      <c r="C2702" s="1"/>
      <c r="D2702" s="1"/>
      <c r="E2702" s="1"/>
      <c r="F2702" s="1"/>
      <c r="G2702" s="1"/>
      <c r="H2702" s="1"/>
      <c r="I2702" s="1"/>
    </row>
    <row r="2703" spans="1:9">
      <c r="A2703" s="1"/>
      <c r="C2703" s="1"/>
      <c r="D2703" s="1"/>
      <c r="E2703" s="1"/>
      <c r="F2703" s="1"/>
      <c r="G2703" s="1"/>
      <c r="H2703" s="1"/>
      <c r="I2703" s="1"/>
    </row>
    <row r="2704" spans="1:9">
      <c r="A2704" s="1"/>
      <c r="C2704" s="1"/>
      <c r="D2704" s="1"/>
      <c r="E2704" s="1"/>
      <c r="F2704" s="1"/>
      <c r="G2704" s="1"/>
      <c r="H2704" s="1"/>
      <c r="I2704" s="1"/>
    </row>
    <row r="2705" spans="1:9">
      <c r="A2705" s="1"/>
      <c r="C2705" s="1"/>
      <c r="D2705" s="1"/>
      <c r="E2705" s="1"/>
      <c r="F2705" s="1"/>
      <c r="G2705" s="1"/>
      <c r="H2705" s="1"/>
      <c r="I2705" s="1"/>
    </row>
    <row r="2706" spans="1:9">
      <c r="A2706" s="1"/>
      <c r="C2706" s="1"/>
      <c r="D2706" s="1"/>
      <c r="E2706" s="1"/>
      <c r="F2706" s="1"/>
      <c r="G2706" s="1"/>
      <c r="H2706" s="1"/>
      <c r="I2706" s="1"/>
    </row>
    <row r="2707" spans="1:9">
      <c r="A2707" s="1"/>
      <c r="C2707" s="1"/>
      <c r="D2707" s="1"/>
      <c r="E2707" s="1"/>
      <c r="F2707" s="1"/>
      <c r="G2707" s="1"/>
      <c r="H2707" s="1"/>
      <c r="I2707" s="1"/>
    </row>
    <row r="2708" spans="1:9">
      <c r="A2708" s="1"/>
      <c r="C2708" s="1"/>
      <c r="D2708" s="1"/>
      <c r="E2708" s="1"/>
      <c r="F2708" s="1"/>
      <c r="G2708" s="1"/>
      <c r="H2708" s="1"/>
      <c r="I2708" s="1"/>
    </row>
    <row r="2709" spans="1:9">
      <c r="A2709" s="1"/>
      <c r="C2709" s="1"/>
      <c r="D2709" s="1"/>
      <c r="E2709" s="1"/>
      <c r="F2709" s="1"/>
      <c r="G2709" s="1"/>
      <c r="H2709" s="1"/>
      <c r="I2709" s="1"/>
    </row>
    <row r="2710" spans="1:9">
      <c r="A2710" s="1"/>
      <c r="C2710" s="1"/>
      <c r="D2710" s="1"/>
      <c r="E2710" s="1"/>
      <c r="F2710" s="1"/>
      <c r="G2710" s="1"/>
      <c r="H2710" s="1"/>
      <c r="I2710" s="1"/>
    </row>
    <row r="2711" spans="1:9">
      <c r="A2711" s="1"/>
      <c r="C2711" s="1"/>
      <c r="D2711" s="1"/>
      <c r="E2711" s="1"/>
      <c r="F2711" s="1"/>
      <c r="G2711" s="1"/>
      <c r="H2711" s="1"/>
      <c r="I2711" s="1"/>
    </row>
    <row r="2712" spans="1:9">
      <c r="A2712" s="1"/>
      <c r="C2712" s="1"/>
      <c r="D2712" s="1"/>
      <c r="E2712" s="1"/>
      <c r="F2712" s="1"/>
      <c r="G2712" s="1"/>
      <c r="H2712" s="1"/>
      <c r="I2712" s="1"/>
    </row>
    <row r="2713" spans="1:9">
      <c r="A2713" s="1"/>
      <c r="C2713" s="1"/>
      <c r="D2713" s="1"/>
      <c r="E2713" s="1"/>
      <c r="F2713" s="1"/>
      <c r="G2713" s="1"/>
      <c r="H2713" s="1"/>
      <c r="I2713" s="1"/>
    </row>
    <row r="2714" spans="1:9">
      <c r="A2714" s="1"/>
      <c r="C2714" s="1"/>
      <c r="D2714" s="1"/>
      <c r="E2714" s="1"/>
      <c r="F2714" s="1"/>
      <c r="G2714" s="1"/>
      <c r="H2714" s="1"/>
      <c r="I2714" s="1"/>
    </row>
    <row r="2715" spans="1:9">
      <c r="A2715" s="1"/>
      <c r="C2715" s="1"/>
      <c r="D2715" s="1"/>
      <c r="E2715" s="1"/>
      <c r="F2715" s="1"/>
      <c r="G2715" s="1"/>
      <c r="H2715" s="1"/>
      <c r="I2715" s="1"/>
    </row>
    <row r="2716" spans="1:9">
      <c r="A2716" s="1"/>
      <c r="C2716" s="1"/>
      <c r="D2716" s="1"/>
      <c r="E2716" s="1"/>
      <c r="F2716" s="1"/>
      <c r="G2716" s="1"/>
      <c r="H2716" s="1"/>
      <c r="I2716" s="1"/>
    </row>
    <row r="2717" spans="1:9">
      <c r="A2717" s="1"/>
      <c r="C2717" s="1"/>
      <c r="D2717" s="1"/>
      <c r="E2717" s="1"/>
      <c r="F2717" s="1"/>
      <c r="G2717" s="1"/>
      <c r="H2717" s="1"/>
      <c r="I2717" s="1"/>
    </row>
    <row r="2718" spans="1:9">
      <c r="A2718" s="1"/>
      <c r="C2718" s="1"/>
      <c r="D2718" s="1"/>
      <c r="E2718" s="1"/>
      <c r="F2718" s="1"/>
      <c r="G2718" s="1"/>
      <c r="H2718" s="1"/>
      <c r="I2718" s="1"/>
    </row>
    <row r="2719" spans="1:9">
      <c r="A2719" s="1"/>
      <c r="C2719" s="1"/>
      <c r="D2719" s="1"/>
      <c r="E2719" s="1"/>
      <c r="F2719" s="1"/>
      <c r="G2719" s="1"/>
      <c r="H2719" s="1"/>
      <c r="I2719" s="1"/>
    </row>
    <row r="2720" spans="1:9">
      <c r="A2720" s="1"/>
      <c r="C2720" s="1"/>
      <c r="D2720" s="1"/>
      <c r="E2720" s="1"/>
      <c r="F2720" s="1"/>
      <c r="G2720" s="1"/>
      <c r="H2720" s="1"/>
      <c r="I2720" s="1"/>
    </row>
    <row r="2721" spans="1:9">
      <c r="A2721" s="1"/>
      <c r="C2721" s="1"/>
      <c r="D2721" s="1"/>
      <c r="E2721" s="1"/>
      <c r="F2721" s="1"/>
      <c r="G2721" s="1"/>
      <c r="H2721" s="1"/>
      <c r="I2721" s="1"/>
    </row>
    <row r="2722" spans="1:9">
      <c r="A2722" s="1"/>
      <c r="C2722" s="1"/>
      <c r="D2722" s="1"/>
      <c r="E2722" s="1"/>
      <c r="F2722" s="1"/>
      <c r="G2722" s="1"/>
      <c r="H2722" s="1"/>
      <c r="I2722" s="1"/>
    </row>
    <row r="2723" spans="1:9">
      <c r="A2723" s="1"/>
      <c r="C2723" s="1"/>
      <c r="D2723" s="1"/>
      <c r="E2723" s="1"/>
      <c r="F2723" s="1"/>
      <c r="G2723" s="1"/>
      <c r="H2723" s="1"/>
      <c r="I2723" s="1"/>
    </row>
    <row r="2724" spans="1:9">
      <c r="A2724" s="1"/>
      <c r="C2724" s="1"/>
      <c r="D2724" s="1"/>
      <c r="E2724" s="1"/>
      <c r="F2724" s="1"/>
      <c r="G2724" s="1"/>
      <c r="H2724" s="1"/>
      <c r="I2724" s="1"/>
    </row>
    <row r="2725" spans="1:9">
      <c r="A2725" s="1"/>
      <c r="C2725" s="1"/>
      <c r="D2725" s="1"/>
      <c r="E2725" s="1"/>
      <c r="F2725" s="1"/>
      <c r="G2725" s="1"/>
      <c r="H2725" s="1"/>
      <c r="I2725" s="1"/>
    </row>
    <row r="2726" spans="1:9">
      <c r="A2726" s="1"/>
      <c r="C2726" s="1"/>
      <c r="D2726" s="1"/>
      <c r="E2726" s="1"/>
      <c r="F2726" s="1"/>
      <c r="G2726" s="1"/>
      <c r="H2726" s="1"/>
      <c r="I2726" s="1"/>
    </row>
    <row r="2727" spans="1:9">
      <c r="A2727" s="1"/>
      <c r="C2727" s="1"/>
      <c r="D2727" s="1"/>
      <c r="E2727" s="1"/>
      <c r="F2727" s="1"/>
      <c r="G2727" s="1"/>
      <c r="H2727" s="1"/>
      <c r="I2727" s="1"/>
    </row>
    <row r="2728" spans="1:9">
      <c r="A2728" s="1"/>
      <c r="C2728" s="1"/>
      <c r="D2728" s="1"/>
      <c r="E2728" s="1"/>
      <c r="F2728" s="1"/>
      <c r="G2728" s="1"/>
      <c r="H2728" s="1"/>
      <c r="I2728" s="1"/>
    </row>
    <row r="2729" spans="1:9">
      <c r="A2729" s="1"/>
      <c r="C2729" s="1"/>
      <c r="D2729" s="1"/>
      <c r="E2729" s="1"/>
      <c r="F2729" s="1"/>
      <c r="G2729" s="1"/>
      <c r="H2729" s="1"/>
      <c r="I2729" s="1"/>
    </row>
    <row r="2730" spans="1:9">
      <c r="A2730" s="1"/>
      <c r="C2730" s="1"/>
      <c r="D2730" s="1"/>
      <c r="E2730" s="1"/>
      <c r="F2730" s="1"/>
      <c r="G2730" s="1"/>
      <c r="H2730" s="1"/>
      <c r="I2730" s="1"/>
    </row>
    <row r="2731" spans="1:9">
      <c r="A2731" s="1"/>
      <c r="C2731" s="1"/>
      <c r="D2731" s="1"/>
      <c r="E2731" s="1"/>
      <c r="F2731" s="1"/>
      <c r="G2731" s="1"/>
      <c r="H2731" s="1"/>
      <c r="I2731" s="1"/>
    </row>
    <row r="2732" spans="1:9">
      <c r="A2732" s="1"/>
      <c r="C2732" s="1"/>
      <c r="D2732" s="1"/>
      <c r="E2732" s="1"/>
      <c r="F2732" s="1"/>
      <c r="G2732" s="1"/>
      <c r="H2732" s="1"/>
      <c r="I2732" s="1"/>
    </row>
    <row r="2733" spans="1:9">
      <c r="A2733" s="1"/>
      <c r="C2733" s="1"/>
      <c r="D2733" s="1"/>
      <c r="E2733" s="1"/>
      <c r="F2733" s="1"/>
      <c r="G2733" s="1"/>
      <c r="H2733" s="1"/>
      <c r="I2733" s="1"/>
    </row>
    <row r="2734" spans="1:9">
      <c r="A2734" s="1"/>
      <c r="C2734" s="1"/>
      <c r="D2734" s="1"/>
      <c r="E2734" s="1"/>
      <c r="F2734" s="1"/>
      <c r="G2734" s="1"/>
      <c r="H2734" s="1"/>
      <c r="I2734" s="1"/>
    </row>
    <row r="2735" spans="1:9">
      <c r="A2735" s="1"/>
      <c r="C2735" s="1"/>
      <c r="D2735" s="1"/>
      <c r="E2735" s="1"/>
      <c r="F2735" s="1"/>
      <c r="G2735" s="1"/>
      <c r="H2735" s="1"/>
      <c r="I2735" s="1"/>
    </row>
    <row r="2736" spans="1:9">
      <c r="A2736" s="1"/>
      <c r="C2736" s="1"/>
      <c r="D2736" s="1"/>
      <c r="E2736" s="1"/>
      <c r="F2736" s="1"/>
      <c r="G2736" s="1"/>
      <c r="H2736" s="1"/>
      <c r="I2736" s="1"/>
    </row>
    <row r="2737" spans="1:9">
      <c r="A2737" s="1"/>
      <c r="C2737" s="1"/>
      <c r="D2737" s="1"/>
      <c r="E2737" s="1"/>
      <c r="F2737" s="1"/>
      <c r="G2737" s="1"/>
      <c r="H2737" s="1"/>
      <c r="I2737" s="1"/>
    </row>
    <row r="2738" spans="1:9">
      <c r="A2738" s="1"/>
      <c r="C2738" s="1"/>
      <c r="D2738" s="1"/>
      <c r="E2738" s="1"/>
      <c r="F2738" s="1"/>
      <c r="G2738" s="1"/>
      <c r="H2738" s="1"/>
      <c r="I2738" s="1"/>
    </row>
    <row r="2739" spans="1:9">
      <c r="A2739" s="1"/>
      <c r="C2739" s="1"/>
      <c r="D2739" s="1"/>
      <c r="E2739" s="1"/>
      <c r="F2739" s="1"/>
      <c r="G2739" s="1"/>
      <c r="H2739" s="1"/>
      <c r="I2739" s="1"/>
    </row>
    <row r="2740" spans="1:9">
      <c r="A2740" s="1"/>
      <c r="C2740" s="1"/>
      <c r="D2740" s="1"/>
      <c r="E2740" s="1"/>
      <c r="F2740" s="1"/>
      <c r="G2740" s="1"/>
      <c r="H2740" s="1"/>
      <c r="I2740" s="1"/>
    </row>
    <row r="2741" spans="1:9">
      <c r="A2741" s="1"/>
      <c r="C2741" s="1"/>
      <c r="D2741" s="1"/>
      <c r="E2741" s="1"/>
      <c r="F2741" s="1"/>
      <c r="G2741" s="1"/>
      <c r="H2741" s="1"/>
      <c r="I2741" s="1"/>
    </row>
    <row r="2742" spans="1:9">
      <c r="A2742" s="1"/>
      <c r="C2742" s="1"/>
      <c r="D2742" s="1"/>
      <c r="E2742" s="1"/>
      <c r="F2742" s="1"/>
      <c r="G2742" s="1"/>
      <c r="H2742" s="1"/>
      <c r="I2742" s="1"/>
    </row>
    <row r="2743" spans="1:9">
      <c r="A2743" s="1"/>
      <c r="C2743" s="1"/>
      <c r="D2743" s="1"/>
      <c r="E2743" s="1"/>
      <c r="F2743" s="1"/>
      <c r="G2743" s="1"/>
      <c r="H2743" s="1"/>
      <c r="I2743" s="1"/>
    </row>
    <row r="2744" spans="1:9">
      <c r="A2744" s="1"/>
      <c r="C2744" s="1"/>
      <c r="D2744" s="1"/>
      <c r="E2744" s="1"/>
      <c r="F2744" s="1"/>
      <c r="G2744" s="1"/>
      <c r="H2744" s="1"/>
      <c r="I2744" s="1"/>
    </row>
    <row r="2745" spans="1:9">
      <c r="A2745" s="1"/>
      <c r="C2745" s="1"/>
      <c r="D2745" s="1"/>
      <c r="E2745" s="1"/>
      <c r="F2745" s="1"/>
      <c r="G2745" s="1"/>
      <c r="H2745" s="1"/>
      <c r="I2745" s="1"/>
    </row>
    <row r="2746" spans="1:9">
      <c r="A2746" s="1"/>
      <c r="C2746" s="1"/>
      <c r="D2746" s="1"/>
      <c r="E2746" s="1"/>
      <c r="F2746" s="1"/>
      <c r="G2746" s="1"/>
      <c r="H2746" s="1"/>
      <c r="I2746" s="1"/>
    </row>
    <row r="2747" spans="1:9">
      <c r="A2747" s="1"/>
      <c r="C2747" s="1"/>
      <c r="D2747" s="1"/>
      <c r="E2747" s="1"/>
      <c r="F2747" s="1"/>
      <c r="G2747" s="1"/>
      <c r="H2747" s="1"/>
      <c r="I2747" s="1"/>
    </row>
    <row r="2748" spans="1:9">
      <c r="A2748" s="1"/>
      <c r="C2748" s="1"/>
      <c r="D2748" s="1"/>
      <c r="E2748" s="1"/>
      <c r="F2748" s="1"/>
      <c r="G2748" s="1"/>
      <c r="H2748" s="1"/>
      <c r="I2748" s="1"/>
    </row>
    <row r="2749" spans="1:9">
      <c r="A2749" s="1"/>
      <c r="C2749" s="1"/>
      <c r="D2749" s="1"/>
      <c r="E2749" s="1"/>
      <c r="F2749" s="1"/>
      <c r="G2749" s="1"/>
      <c r="H2749" s="1"/>
      <c r="I2749" s="1"/>
    </row>
    <row r="2750" spans="1:9">
      <c r="A2750" s="1"/>
      <c r="C2750" s="1"/>
      <c r="D2750" s="1"/>
      <c r="E2750" s="1"/>
      <c r="F2750" s="1"/>
      <c r="G2750" s="1"/>
      <c r="H2750" s="1"/>
      <c r="I2750" s="1"/>
    </row>
    <row r="2751" spans="1:9">
      <c r="A2751" s="1"/>
      <c r="C2751" s="1"/>
      <c r="D2751" s="1"/>
      <c r="E2751" s="1"/>
      <c r="F2751" s="1"/>
      <c r="G2751" s="1"/>
      <c r="H2751" s="1"/>
      <c r="I2751" s="1"/>
    </row>
    <row r="2752" spans="1:9">
      <c r="A2752" s="1"/>
      <c r="C2752" s="1"/>
      <c r="D2752" s="1"/>
      <c r="E2752" s="1"/>
      <c r="F2752" s="1"/>
      <c r="G2752" s="1"/>
      <c r="H2752" s="1"/>
      <c r="I2752" s="1"/>
    </row>
    <row r="2753" spans="1:9">
      <c r="A2753" s="1"/>
      <c r="C2753" s="1"/>
      <c r="D2753" s="1"/>
      <c r="E2753" s="1"/>
      <c r="F2753" s="1"/>
      <c r="G2753" s="1"/>
      <c r="H2753" s="1"/>
      <c r="I2753" s="1"/>
    </row>
    <row r="2754" spans="1:9">
      <c r="A2754" s="1"/>
      <c r="C2754" s="1"/>
      <c r="D2754" s="1"/>
      <c r="E2754" s="1"/>
      <c r="F2754" s="1"/>
      <c r="G2754" s="1"/>
      <c r="H2754" s="1"/>
      <c r="I2754" s="1"/>
    </row>
    <row r="2755" spans="1:9">
      <c r="A2755" s="1"/>
      <c r="C2755" s="1"/>
      <c r="D2755" s="1"/>
      <c r="E2755" s="1"/>
      <c r="F2755" s="1"/>
      <c r="G2755" s="1"/>
      <c r="H2755" s="1"/>
      <c r="I2755" s="1"/>
    </row>
    <row r="2756" spans="1:9">
      <c r="A2756" s="1"/>
      <c r="C2756" s="1"/>
      <c r="D2756" s="1"/>
      <c r="E2756" s="1"/>
      <c r="F2756" s="1"/>
      <c r="G2756" s="1"/>
      <c r="H2756" s="1"/>
      <c r="I2756" s="1"/>
    </row>
    <row r="2757" spans="1:9">
      <c r="A2757" s="1"/>
      <c r="C2757" s="1"/>
      <c r="D2757" s="1"/>
      <c r="E2757" s="1"/>
      <c r="F2757" s="1"/>
      <c r="G2757" s="1"/>
      <c r="H2757" s="1"/>
      <c r="I2757" s="1"/>
    </row>
    <row r="2758" spans="1:9">
      <c r="A2758" s="1"/>
      <c r="C2758" s="1"/>
      <c r="D2758" s="1"/>
      <c r="E2758" s="1"/>
      <c r="F2758" s="1"/>
      <c r="G2758" s="1"/>
      <c r="H2758" s="1"/>
      <c r="I2758" s="1"/>
    </row>
    <row r="2759" spans="1:9">
      <c r="A2759" s="1"/>
      <c r="C2759" s="1"/>
      <c r="D2759" s="1"/>
      <c r="E2759" s="1"/>
      <c r="F2759" s="1"/>
      <c r="G2759" s="1"/>
      <c r="H2759" s="1"/>
      <c r="I2759" s="1"/>
    </row>
    <row r="2760" spans="1:9">
      <c r="A2760" s="1"/>
      <c r="C2760" s="1"/>
      <c r="D2760" s="1"/>
      <c r="E2760" s="1"/>
      <c r="F2760" s="1"/>
      <c r="G2760" s="1"/>
      <c r="H2760" s="1"/>
      <c r="I2760" s="1"/>
    </row>
    <row r="2761" spans="1:9">
      <c r="A2761" s="1"/>
      <c r="C2761" s="1"/>
      <c r="D2761" s="1"/>
      <c r="E2761" s="1"/>
      <c r="F2761" s="1"/>
      <c r="G2761" s="1"/>
      <c r="H2761" s="1"/>
      <c r="I2761" s="1"/>
    </row>
    <row r="2762" spans="1:9">
      <c r="A2762" s="1"/>
      <c r="C2762" s="1"/>
      <c r="D2762" s="1"/>
      <c r="E2762" s="1"/>
      <c r="F2762" s="1"/>
      <c r="G2762" s="1"/>
      <c r="H2762" s="1"/>
      <c r="I2762" s="1"/>
    </row>
    <row r="2763" spans="1:9">
      <c r="A2763" s="1"/>
      <c r="C2763" s="1"/>
      <c r="D2763" s="1"/>
      <c r="E2763" s="1"/>
      <c r="F2763" s="1"/>
      <c r="G2763" s="1"/>
      <c r="H2763" s="1"/>
      <c r="I2763" s="1"/>
    </row>
    <row r="2764" spans="1:9">
      <c r="A2764" s="1"/>
      <c r="C2764" s="1"/>
      <c r="D2764" s="1"/>
      <c r="E2764" s="1"/>
      <c r="F2764" s="1"/>
      <c r="G2764" s="1"/>
      <c r="H2764" s="1"/>
      <c r="I2764" s="1"/>
    </row>
    <row r="2765" spans="1:9">
      <c r="A2765" s="1"/>
      <c r="C2765" s="1"/>
      <c r="D2765" s="1"/>
      <c r="E2765" s="1"/>
      <c r="F2765" s="1"/>
      <c r="G2765" s="1"/>
      <c r="H2765" s="1"/>
      <c r="I2765" s="1"/>
    </row>
    <row r="2766" spans="1:9">
      <c r="A2766" s="1"/>
      <c r="C2766" s="1"/>
      <c r="D2766" s="1"/>
      <c r="E2766" s="1"/>
      <c r="F2766" s="1"/>
      <c r="G2766" s="1"/>
      <c r="H2766" s="1"/>
      <c r="I2766" s="1"/>
    </row>
    <row r="2767" spans="1:9">
      <c r="A2767" s="1"/>
      <c r="C2767" s="1"/>
      <c r="D2767" s="1"/>
      <c r="E2767" s="1"/>
      <c r="F2767" s="1"/>
      <c r="G2767" s="1"/>
      <c r="H2767" s="1"/>
      <c r="I2767" s="1"/>
    </row>
    <row r="2768" spans="1:9">
      <c r="A2768" s="1"/>
      <c r="C2768" s="1"/>
      <c r="D2768" s="1"/>
      <c r="E2768" s="1"/>
      <c r="F2768" s="1"/>
      <c r="G2768" s="1"/>
      <c r="H2768" s="1"/>
      <c r="I2768" s="1"/>
    </row>
    <row r="2769" spans="1:9">
      <c r="A2769" s="1"/>
      <c r="C2769" s="1"/>
      <c r="D2769" s="1"/>
      <c r="E2769" s="1"/>
      <c r="F2769" s="1"/>
      <c r="G2769" s="1"/>
      <c r="H2769" s="1"/>
      <c r="I2769" s="1"/>
    </row>
    <row r="2770" spans="1:9">
      <c r="A2770" s="1"/>
      <c r="C2770" s="1"/>
      <c r="D2770" s="1"/>
      <c r="E2770" s="1"/>
      <c r="F2770" s="1"/>
      <c r="G2770" s="1"/>
      <c r="H2770" s="1"/>
      <c r="I2770" s="1"/>
    </row>
    <row r="2771" spans="1:9">
      <c r="A2771" s="1"/>
      <c r="C2771" s="1"/>
      <c r="D2771" s="1"/>
      <c r="E2771" s="1"/>
      <c r="F2771" s="1"/>
      <c r="G2771" s="1"/>
      <c r="H2771" s="1"/>
      <c r="I2771" s="1"/>
    </row>
    <row r="2772" spans="1:9">
      <c r="A2772" s="1"/>
      <c r="C2772" s="1"/>
      <c r="D2772" s="1"/>
      <c r="E2772" s="1"/>
      <c r="F2772" s="1"/>
      <c r="G2772" s="1"/>
      <c r="H2772" s="1"/>
      <c r="I2772" s="1"/>
    </row>
    <row r="2773" spans="1:9">
      <c r="A2773" s="1"/>
      <c r="C2773" s="1"/>
      <c r="D2773" s="1"/>
      <c r="E2773" s="1"/>
      <c r="F2773" s="1"/>
      <c r="G2773" s="1"/>
      <c r="H2773" s="1"/>
      <c r="I2773" s="1"/>
    </row>
    <row r="2774" spans="1:9">
      <c r="A2774" s="1"/>
      <c r="C2774" s="1"/>
      <c r="D2774" s="1"/>
      <c r="E2774" s="1"/>
      <c r="F2774" s="1"/>
      <c r="G2774" s="1"/>
      <c r="H2774" s="1"/>
      <c r="I2774" s="1"/>
    </row>
    <row r="2775" spans="1:9">
      <c r="A2775" s="1"/>
      <c r="C2775" s="1"/>
      <c r="D2775" s="1"/>
      <c r="E2775" s="1"/>
      <c r="F2775" s="1"/>
      <c r="G2775" s="1"/>
      <c r="H2775" s="1"/>
      <c r="I2775" s="1"/>
    </row>
    <row r="2776" spans="1:9">
      <c r="A2776" s="1"/>
      <c r="C2776" s="1"/>
      <c r="D2776" s="1"/>
      <c r="E2776" s="1"/>
      <c r="F2776" s="1"/>
      <c r="G2776" s="1"/>
      <c r="H2776" s="1"/>
      <c r="I2776" s="1"/>
    </row>
    <row r="2777" spans="1:9">
      <c r="A2777" s="1"/>
      <c r="C2777" s="1"/>
      <c r="D2777" s="1"/>
      <c r="E2777" s="1"/>
      <c r="F2777" s="1"/>
      <c r="G2777" s="1"/>
      <c r="H2777" s="1"/>
      <c r="I2777" s="1"/>
    </row>
    <row r="2778" spans="1:9">
      <c r="A2778" s="1"/>
      <c r="C2778" s="1"/>
      <c r="D2778" s="1"/>
      <c r="E2778" s="1"/>
      <c r="F2778" s="1"/>
      <c r="G2778" s="1"/>
      <c r="H2778" s="1"/>
      <c r="I2778" s="1"/>
    </row>
    <row r="2779" spans="1:9">
      <c r="A2779" s="1"/>
      <c r="C2779" s="1"/>
      <c r="D2779" s="1"/>
      <c r="E2779" s="1"/>
      <c r="F2779" s="1"/>
      <c r="G2779" s="1"/>
      <c r="H2779" s="1"/>
      <c r="I2779" s="1"/>
    </row>
    <row r="2780" spans="1:9">
      <c r="A2780" s="1"/>
      <c r="C2780" s="1"/>
      <c r="D2780" s="1"/>
      <c r="E2780" s="1"/>
      <c r="F2780" s="1"/>
      <c r="G2780" s="1"/>
      <c r="H2780" s="1"/>
      <c r="I2780" s="1"/>
    </row>
    <row r="2781" spans="1:9">
      <c r="A2781" s="1"/>
      <c r="C2781" s="1"/>
      <c r="D2781" s="1"/>
      <c r="E2781" s="1"/>
      <c r="F2781" s="1"/>
      <c r="G2781" s="1"/>
      <c r="H2781" s="1"/>
      <c r="I2781" s="1"/>
    </row>
    <row r="2782" spans="1:9">
      <c r="A2782" s="1"/>
      <c r="C2782" s="1"/>
      <c r="D2782" s="1"/>
      <c r="E2782" s="1"/>
      <c r="F2782" s="1"/>
      <c r="G2782" s="1"/>
      <c r="H2782" s="1"/>
      <c r="I2782" s="1"/>
    </row>
    <row r="2783" spans="1:9">
      <c r="A2783" s="1"/>
      <c r="C2783" s="1"/>
      <c r="D2783" s="1"/>
      <c r="E2783" s="1"/>
      <c r="F2783" s="1"/>
      <c r="G2783" s="1"/>
      <c r="H2783" s="1"/>
      <c r="I2783" s="1"/>
    </row>
    <row r="2784" spans="1:9">
      <c r="A2784" s="1"/>
      <c r="C2784" s="1"/>
      <c r="D2784" s="1"/>
      <c r="E2784" s="1"/>
      <c r="F2784" s="1"/>
      <c r="G2784" s="1"/>
      <c r="H2784" s="1"/>
      <c r="I2784" s="1"/>
    </row>
    <row r="2785" spans="1:9">
      <c r="A2785" s="1"/>
      <c r="C2785" s="1"/>
      <c r="D2785" s="1"/>
      <c r="E2785" s="1"/>
      <c r="F2785" s="1"/>
      <c r="G2785" s="1"/>
      <c r="H2785" s="1"/>
      <c r="I2785" s="1"/>
    </row>
    <row r="2786" spans="1:9">
      <c r="A2786" s="1"/>
      <c r="C2786" s="1"/>
      <c r="D2786" s="1"/>
      <c r="E2786" s="1"/>
      <c r="F2786" s="1"/>
      <c r="G2786" s="1"/>
      <c r="H2786" s="1"/>
      <c r="I2786" s="1"/>
    </row>
    <row r="2787" spans="1:9">
      <c r="A2787" s="1"/>
      <c r="C2787" s="1"/>
      <c r="D2787" s="1"/>
      <c r="E2787" s="1"/>
      <c r="F2787" s="1"/>
      <c r="G2787" s="1"/>
      <c r="H2787" s="1"/>
      <c r="I2787" s="1"/>
    </row>
    <row r="2788" spans="1:9">
      <c r="A2788" s="1"/>
      <c r="C2788" s="1"/>
      <c r="D2788" s="1"/>
      <c r="E2788" s="1"/>
      <c r="F2788" s="1"/>
      <c r="G2788" s="1"/>
      <c r="H2788" s="1"/>
      <c r="I2788" s="1"/>
    </row>
    <row r="2789" spans="1:9">
      <c r="A2789" s="1"/>
      <c r="C2789" s="1"/>
      <c r="D2789" s="1"/>
      <c r="E2789" s="1"/>
      <c r="F2789" s="1"/>
      <c r="G2789" s="1"/>
      <c r="H2789" s="1"/>
      <c r="I2789" s="1"/>
    </row>
    <row r="2790" spans="1:9">
      <c r="A2790" s="1"/>
      <c r="C2790" s="1"/>
      <c r="D2790" s="1"/>
      <c r="E2790" s="1"/>
      <c r="F2790" s="1"/>
      <c r="G2790" s="1"/>
      <c r="H2790" s="1"/>
      <c r="I2790" s="1"/>
    </row>
    <row r="2791" spans="1:9">
      <c r="A2791" s="1"/>
      <c r="C2791" s="1"/>
      <c r="D2791" s="1"/>
      <c r="E2791" s="1"/>
      <c r="F2791" s="1"/>
      <c r="G2791" s="1"/>
      <c r="H2791" s="1"/>
      <c r="I2791" s="1"/>
    </row>
    <row r="2792" spans="1:9">
      <c r="A2792" s="1"/>
      <c r="C2792" s="1"/>
      <c r="D2792" s="1"/>
      <c r="E2792" s="1"/>
      <c r="F2792" s="1"/>
      <c r="G2792" s="1"/>
      <c r="H2792" s="1"/>
      <c r="I2792" s="1"/>
    </row>
    <row r="2793" spans="1:9">
      <c r="A2793" s="1"/>
      <c r="C2793" s="1"/>
      <c r="D2793" s="1"/>
      <c r="E2793" s="1"/>
      <c r="F2793" s="1"/>
      <c r="G2793" s="1"/>
      <c r="H2793" s="1"/>
      <c r="I2793" s="1"/>
    </row>
    <row r="2794" spans="1:9">
      <c r="A2794" s="1"/>
      <c r="C2794" s="1"/>
      <c r="D2794" s="1"/>
      <c r="E2794" s="1"/>
      <c r="F2794" s="1"/>
      <c r="G2794" s="1"/>
      <c r="H2794" s="1"/>
      <c r="I2794" s="1"/>
    </row>
    <row r="2795" spans="1:9">
      <c r="A2795" s="1"/>
      <c r="C2795" s="1"/>
      <c r="D2795" s="1"/>
      <c r="E2795" s="1"/>
      <c r="F2795" s="1"/>
      <c r="G2795" s="1"/>
      <c r="H2795" s="1"/>
      <c r="I2795" s="1"/>
    </row>
    <row r="2796" spans="1:9">
      <c r="A2796" s="1"/>
      <c r="C2796" s="1"/>
      <c r="D2796" s="1"/>
      <c r="E2796" s="1"/>
      <c r="F2796" s="1"/>
      <c r="G2796" s="1"/>
      <c r="H2796" s="1"/>
      <c r="I2796" s="1"/>
    </row>
    <row r="2797" spans="1:9">
      <c r="A2797" s="1"/>
      <c r="C2797" s="1"/>
      <c r="D2797" s="1"/>
      <c r="E2797" s="1"/>
      <c r="F2797" s="1"/>
      <c r="G2797" s="1"/>
      <c r="H2797" s="1"/>
      <c r="I2797" s="1"/>
    </row>
    <row r="2798" spans="1:9">
      <c r="A2798" s="1"/>
      <c r="C2798" s="1"/>
      <c r="D2798" s="1"/>
      <c r="E2798" s="1"/>
      <c r="F2798" s="1"/>
      <c r="G2798" s="1"/>
      <c r="H2798" s="1"/>
      <c r="I2798" s="1"/>
    </row>
    <row r="2799" spans="1:9">
      <c r="A2799" s="1"/>
      <c r="C2799" s="1"/>
      <c r="D2799" s="1"/>
      <c r="E2799" s="1"/>
      <c r="F2799" s="1"/>
      <c r="G2799" s="1"/>
      <c r="H2799" s="1"/>
      <c r="I2799" s="1"/>
    </row>
    <row r="2800" spans="1:9">
      <c r="A2800" s="1"/>
      <c r="C2800" s="1"/>
      <c r="D2800" s="1"/>
      <c r="E2800" s="1"/>
      <c r="F2800" s="1"/>
      <c r="G2800" s="1"/>
      <c r="H2800" s="1"/>
      <c r="I2800" s="1"/>
    </row>
    <row r="2801" spans="1:9">
      <c r="A2801" s="1"/>
      <c r="C2801" s="1"/>
      <c r="D2801" s="1"/>
      <c r="E2801" s="1"/>
      <c r="F2801" s="1"/>
      <c r="G2801" s="1"/>
      <c r="H2801" s="1"/>
      <c r="I2801" s="1"/>
    </row>
    <row r="2802" spans="1:9">
      <c r="A2802" s="1"/>
      <c r="C2802" s="1"/>
      <c r="D2802" s="1"/>
      <c r="E2802" s="1"/>
      <c r="F2802" s="1"/>
      <c r="G2802" s="1"/>
      <c r="H2802" s="1"/>
      <c r="I2802" s="1"/>
    </row>
    <row r="2803" spans="1:9">
      <c r="A2803" s="1"/>
      <c r="C2803" s="1"/>
      <c r="D2803" s="1"/>
      <c r="E2803" s="1"/>
      <c r="F2803" s="1"/>
      <c r="G2803" s="1"/>
      <c r="H2803" s="1"/>
      <c r="I2803" s="1"/>
    </row>
    <row r="2804" spans="1:9">
      <c r="A2804" s="1"/>
      <c r="C2804" s="1"/>
      <c r="D2804" s="1"/>
      <c r="E2804" s="1"/>
      <c r="F2804" s="1"/>
      <c r="G2804" s="1"/>
      <c r="H2804" s="1"/>
      <c r="I2804" s="1"/>
    </row>
    <row r="2805" spans="1:9">
      <c r="A2805" s="1"/>
      <c r="C2805" s="1"/>
      <c r="D2805" s="1"/>
      <c r="E2805" s="1"/>
      <c r="F2805" s="1"/>
      <c r="G2805" s="1"/>
      <c r="H2805" s="1"/>
      <c r="I2805" s="1"/>
    </row>
    <row r="2806" spans="1:9">
      <c r="A2806" s="1"/>
      <c r="C2806" s="1"/>
      <c r="D2806" s="1"/>
      <c r="E2806" s="1"/>
      <c r="F2806" s="1"/>
      <c r="G2806" s="1"/>
      <c r="H2806" s="1"/>
      <c r="I2806" s="1"/>
    </row>
    <row r="2807" spans="1:9">
      <c r="A2807" s="1"/>
      <c r="C2807" s="1"/>
      <c r="D2807" s="1"/>
      <c r="E2807" s="1"/>
      <c r="F2807" s="1"/>
      <c r="G2807" s="1"/>
      <c r="H2807" s="1"/>
      <c r="I2807" s="1"/>
    </row>
    <row r="2808" spans="1:9">
      <c r="A2808" s="1"/>
      <c r="C2808" s="1"/>
      <c r="D2808" s="1"/>
      <c r="E2808" s="1"/>
      <c r="F2808" s="1"/>
      <c r="G2808" s="1"/>
      <c r="H2808" s="1"/>
      <c r="I2808" s="1"/>
    </row>
    <row r="2809" spans="1:9">
      <c r="A2809" s="1"/>
      <c r="C2809" s="1"/>
      <c r="D2809" s="1"/>
      <c r="E2809" s="1"/>
      <c r="F2809" s="1"/>
      <c r="G2809" s="1"/>
      <c r="H2809" s="1"/>
      <c r="I2809" s="1"/>
    </row>
    <row r="2810" spans="1:9">
      <c r="A2810" s="1"/>
      <c r="C2810" s="1"/>
      <c r="D2810" s="1"/>
      <c r="E2810" s="1"/>
      <c r="F2810" s="1"/>
      <c r="G2810" s="1"/>
      <c r="H2810" s="1"/>
      <c r="I2810" s="1"/>
    </row>
    <row r="2811" spans="1:9">
      <c r="A2811" s="1"/>
      <c r="C2811" s="1"/>
      <c r="D2811" s="1"/>
      <c r="E2811" s="1"/>
      <c r="F2811" s="1"/>
      <c r="G2811" s="1"/>
      <c r="H2811" s="1"/>
      <c r="I2811" s="1"/>
    </row>
    <row r="2812" spans="1:9">
      <c r="A2812" s="1"/>
      <c r="C2812" s="1"/>
      <c r="D2812" s="1"/>
      <c r="E2812" s="1"/>
      <c r="F2812" s="1"/>
      <c r="G2812" s="1"/>
      <c r="H2812" s="1"/>
      <c r="I2812" s="1"/>
    </row>
    <row r="2813" spans="1:9">
      <c r="A2813" s="1"/>
      <c r="C2813" s="1"/>
      <c r="D2813" s="1"/>
      <c r="E2813" s="1"/>
      <c r="F2813" s="1"/>
      <c r="G2813" s="1"/>
      <c r="H2813" s="1"/>
      <c r="I2813" s="1"/>
    </row>
    <row r="2814" spans="1:9">
      <c r="A2814" s="1"/>
      <c r="C2814" s="1"/>
      <c r="D2814" s="1"/>
      <c r="E2814" s="1"/>
      <c r="F2814" s="1"/>
      <c r="G2814" s="1"/>
      <c r="H2814" s="1"/>
      <c r="I2814" s="1"/>
    </row>
    <row r="2815" spans="1:9">
      <c r="A2815" s="1"/>
      <c r="C2815" s="1"/>
      <c r="D2815" s="1"/>
      <c r="E2815" s="1"/>
      <c r="F2815" s="1"/>
      <c r="G2815" s="1"/>
      <c r="H2815" s="1"/>
      <c r="I2815" s="1"/>
    </row>
    <row r="2816" spans="1:9">
      <c r="A2816" s="1"/>
      <c r="C2816" s="1"/>
      <c r="D2816" s="1"/>
      <c r="E2816" s="1"/>
      <c r="F2816" s="1"/>
      <c r="G2816" s="1"/>
      <c r="H2816" s="1"/>
      <c r="I2816" s="1"/>
    </row>
    <row r="2817" spans="1:9">
      <c r="A2817" s="1"/>
      <c r="C2817" s="1"/>
      <c r="D2817" s="1"/>
      <c r="E2817" s="1"/>
      <c r="F2817" s="1"/>
      <c r="G2817" s="1"/>
      <c r="H2817" s="1"/>
      <c r="I2817" s="1"/>
    </row>
    <row r="2818" spans="1:9">
      <c r="A2818" s="1"/>
      <c r="C2818" s="1"/>
      <c r="D2818" s="1"/>
      <c r="E2818" s="1"/>
      <c r="F2818" s="1"/>
      <c r="G2818" s="1"/>
      <c r="H2818" s="1"/>
      <c r="I2818" s="1"/>
    </row>
    <row r="2819" spans="1:9">
      <c r="A2819" s="1"/>
      <c r="C2819" s="1"/>
      <c r="D2819" s="1"/>
      <c r="E2819" s="1"/>
      <c r="F2819" s="1"/>
      <c r="G2819" s="1"/>
      <c r="H2819" s="1"/>
      <c r="I2819" s="1"/>
    </row>
    <row r="2820" spans="1:9">
      <c r="A2820" s="1"/>
      <c r="C2820" s="1"/>
      <c r="D2820" s="1"/>
      <c r="E2820" s="1"/>
      <c r="F2820" s="1"/>
      <c r="G2820" s="1"/>
      <c r="H2820" s="1"/>
      <c r="I2820" s="1"/>
    </row>
    <row r="2821" spans="1:9">
      <c r="A2821" s="1"/>
      <c r="C2821" s="1"/>
      <c r="D2821" s="1"/>
      <c r="E2821" s="1"/>
      <c r="F2821" s="1"/>
      <c r="G2821" s="1"/>
      <c r="H2821" s="1"/>
      <c r="I2821" s="1"/>
    </row>
    <row r="2822" spans="1:9">
      <c r="A2822" s="1"/>
      <c r="C2822" s="1"/>
      <c r="D2822" s="1"/>
      <c r="E2822" s="1"/>
      <c r="F2822" s="1"/>
      <c r="G2822" s="1"/>
      <c r="H2822" s="1"/>
      <c r="I2822" s="1"/>
    </row>
    <row r="2823" spans="1:9">
      <c r="A2823" s="1"/>
      <c r="C2823" s="1"/>
      <c r="D2823" s="1"/>
      <c r="E2823" s="1"/>
      <c r="F2823" s="1"/>
      <c r="G2823" s="1"/>
      <c r="H2823" s="1"/>
      <c r="I2823" s="1"/>
    </row>
    <row r="2824" spans="1:9">
      <c r="A2824" s="1"/>
      <c r="C2824" s="1"/>
      <c r="D2824" s="1"/>
      <c r="E2824" s="1"/>
      <c r="F2824" s="1"/>
      <c r="G2824" s="1"/>
      <c r="H2824" s="1"/>
      <c r="I2824" s="1"/>
    </row>
    <row r="2825" spans="1:9">
      <c r="A2825" s="1"/>
      <c r="C2825" s="1"/>
      <c r="D2825" s="1"/>
      <c r="E2825" s="1"/>
      <c r="F2825" s="1"/>
      <c r="G2825" s="1"/>
      <c r="H2825" s="1"/>
      <c r="I2825" s="1"/>
    </row>
    <row r="2826" spans="1:9">
      <c r="A2826" s="1"/>
      <c r="C2826" s="1"/>
      <c r="D2826" s="1"/>
      <c r="E2826" s="1"/>
      <c r="F2826" s="1"/>
      <c r="G2826" s="1"/>
      <c r="H2826" s="1"/>
      <c r="I2826" s="1"/>
    </row>
    <row r="2827" spans="1:9">
      <c r="A2827" s="1"/>
      <c r="C2827" s="1"/>
      <c r="D2827" s="1"/>
      <c r="E2827" s="1"/>
      <c r="F2827" s="1"/>
      <c r="G2827" s="1"/>
      <c r="H2827" s="1"/>
      <c r="I2827" s="1"/>
    </row>
    <row r="2828" spans="1:9">
      <c r="A2828" s="1"/>
      <c r="C2828" s="1"/>
      <c r="D2828" s="1"/>
      <c r="E2828" s="1"/>
      <c r="F2828" s="1"/>
      <c r="G2828" s="1"/>
      <c r="H2828" s="1"/>
      <c r="I2828" s="1"/>
    </row>
    <row r="2829" spans="1:9">
      <c r="A2829" s="1"/>
      <c r="C2829" s="1"/>
      <c r="D2829" s="1"/>
      <c r="E2829" s="1"/>
      <c r="F2829" s="1"/>
      <c r="G2829" s="1"/>
      <c r="H2829" s="1"/>
      <c r="I2829" s="1"/>
    </row>
    <row r="2830" spans="1:9">
      <c r="A2830" s="1"/>
      <c r="C2830" s="1"/>
      <c r="D2830" s="1"/>
      <c r="E2830" s="1"/>
      <c r="F2830" s="1"/>
      <c r="G2830" s="1"/>
      <c r="H2830" s="1"/>
      <c r="I2830" s="1"/>
    </row>
    <row r="2831" spans="1:9">
      <c r="A2831" s="1"/>
      <c r="C2831" s="1"/>
      <c r="D2831" s="1"/>
      <c r="E2831" s="1"/>
      <c r="F2831" s="1"/>
      <c r="G2831" s="1"/>
      <c r="H2831" s="1"/>
      <c r="I2831" s="1"/>
    </row>
    <row r="2832" spans="1:9">
      <c r="A2832" s="1"/>
      <c r="C2832" s="1"/>
      <c r="D2832" s="1"/>
      <c r="E2832" s="1"/>
      <c r="F2832" s="1"/>
      <c r="G2832" s="1"/>
      <c r="H2832" s="1"/>
      <c r="I2832" s="1"/>
    </row>
    <row r="2833" spans="1:9">
      <c r="A2833" s="1"/>
      <c r="C2833" s="1"/>
      <c r="D2833" s="1"/>
      <c r="E2833" s="1"/>
      <c r="F2833" s="1"/>
      <c r="G2833" s="1"/>
      <c r="H2833" s="1"/>
      <c r="I2833" s="1"/>
    </row>
    <row r="2834" spans="1:9">
      <c r="A2834" s="1"/>
      <c r="C2834" s="1"/>
      <c r="D2834" s="1"/>
      <c r="E2834" s="1"/>
      <c r="F2834" s="1"/>
      <c r="G2834" s="1"/>
      <c r="H2834" s="1"/>
      <c r="I2834" s="1"/>
    </row>
    <row r="2835" spans="1:9">
      <c r="A2835" s="1"/>
      <c r="C2835" s="1"/>
      <c r="D2835" s="1"/>
      <c r="E2835" s="1"/>
      <c r="F2835" s="1"/>
      <c r="G2835" s="1"/>
      <c r="H2835" s="1"/>
      <c r="I2835" s="1"/>
    </row>
    <row r="2836" spans="1:9">
      <c r="A2836" s="1"/>
      <c r="C2836" s="1"/>
      <c r="D2836" s="1"/>
      <c r="E2836" s="1"/>
      <c r="F2836" s="1"/>
      <c r="G2836" s="1"/>
      <c r="H2836" s="1"/>
      <c r="I2836" s="1"/>
    </row>
    <row r="2837" spans="1:9">
      <c r="A2837" s="1"/>
      <c r="C2837" s="1"/>
      <c r="D2837" s="1"/>
      <c r="E2837" s="1"/>
      <c r="F2837" s="1"/>
      <c r="G2837" s="1"/>
      <c r="H2837" s="1"/>
      <c r="I2837" s="1"/>
    </row>
    <row r="2838" spans="1:9">
      <c r="A2838" s="1"/>
      <c r="C2838" s="1"/>
      <c r="D2838" s="1"/>
      <c r="E2838" s="1"/>
      <c r="F2838" s="1"/>
      <c r="G2838" s="1"/>
      <c r="H2838" s="1"/>
      <c r="I2838" s="1"/>
    </row>
    <row r="2839" spans="1:9">
      <c r="A2839" s="1"/>
      <c r="C2839" s="1"/>
      <c r="D2839" s="1"/>
      <c r="E2839" s="1"/>
      <c r="F2839" s="1"/>
      <c r="G2839" s="1"/>
      <c r="H2839" s="1"/>
      <c r="I2839" s="1"/>
    </row>
    <row r="2840" spans="1:9">
      <c r="A2840" s="1"/>
      <c r="C2840" s="1"/>
      <c r="D2840" s="1"/>
      <c r="E2840" s="1"/>
      <c r="F2840" s="1"/>
      <c r="G2840" s="1"/>
      <c r="H2840" s="1"/>
      <c r="I2840" s="1"/>
    </row>
    <row r="2841" spans="1:9">
      <c r="A2841" s="1"/>
      <c r="C2841" s="1"/>
      <c r="D2841" s="1"/>
      <c r="E2841" s="1"/>
      <c r="F2841" s="1"/>
      <c r="G2841" s="1"/>
      <c r="H2841" s="1"/>
      <c r="I2841" s="1"/>
    </row>
    <row r="2842" spans="1:9">
      <c r="A2842" s="1"/>
      <c r="C2842" s="1"/>
      <c r="D2842" s="1"/>
      <c r="E2842" s="1"/>
      <c r="F2842" s="1"/>
      <c r="G2842" s="1"/>
      <c r="H2842" s="1"/>
      <c r="I2842" s="1"/>
    </row>
    <row r="2843" spans="1:9">
      <c r="A2843" s="1"/>
      <c r="C2843" s="1"/>
      <c r="D2843" s="1"/>
      <c r="E2843" s="1"/>
      <c r="F2843" s="1"/>
      <c r="G2843" s="1"/>
      <c r="H2843" s="1"/>
      <c r="I2843" s="1"/>
    </row>
    <row r="2844" spans="1:9">
      <c r="A2844" s="1"/>
      <c r="C2844" s="1"/>
      <c r="D2844" s="1"/>
      <c r="E2844" s="1"/>
      <c r="F2844" s="1"/>
      <c r="G2844" s="1"/>
      <c r="H2844" s="1"/>
      <c r="I2844" s="1"/>
    </row>
    <row r="2845" spans="1:9">
      <c r="A2845" s="1"/>
      <c r="C2845" s="1"/>
      <c r="D2845" s="1"/>
      <c r="E2845" s="1"/>
      <c r="F2845" s="1"/>
      <c r="G2845" s="1"/>
      <c r="H2845" s="1"/>
      <c r="I2845" s="1"/>
    </row>
    <row r="2846" spans="1:9">
      <c r="A2846" s="1"/>
      <c r="C2846" s="1"/>
      <c r="D2846" s="1"/>
      <c r="E2846" s="1"/>
      <c r="F2846" s="1"/>
      <c r="G2846" s="1"/>
      <c r="H2846" s="1"/>
      <c r="I2846" s="1"/>
    </row>
    <row r="2847" spans="1:9">
      <c r="A2847" s="1"/>
      <c r="C2847" s="1"/>
      <c r="D2847" s="1"/>
      <c r="E2847" s="1"/>
      <c r="F2847" s="1"/>
      <c r="G2847" s="1"/>
      <c r="H2847" s="1"/>
      <c r="I2847" s="1"/>
    </row>
    <row r="2848" spans="1:9">
      <c r="A2848" s="1"/>
      <c r="C2848" s="1"/>
      <c r="D2848" s="1"/>
      <c r="E2848" s="1"/>
      <c r="F2848" s="1"/>
      <c r="G2848" s="1"/>
      <c r="H2848" s="1"/>
      <c r="I2848" s="1"/>
    </row>
    <row r="2849" spans="1:9">
      <c r="A2849" s="1"/>
      <c r="C2849" s="1"/>
      <c r="D2849" s="1"/>
      <c r="E2849" s="1"/>
      <c r="F2849" s="1"/>
      <c r="G2849" s="1"/>
      <c r="H2849" s="1"/>
      <c r="I2849" s="1"/>
    </row>
    <row r="2850" spans="1:9">
      <c r="A2850" s="1"/>
      <c r="C2850" s="1"/>
      <c r="D2850" s="1"/>
      <c r="E2850" s="1"/>
      <c r="F2850" s="1"/>
      <c r="G2850" s="1"/>
      <c r="H2850" s="1"/>
      <c r="I2850" s="1"/>
    </row>
    <row r="2851" spans="1:9">
      <c r="A2851" s="1"/>
      <c r="C2851" s="1"/>
      <c r="D2851" s="1"/>
      <c r="E2851" s="1"/>
      <c r="F2851" s="1"/>
      <c r="G2851" s="1"/>
      <c r="H2851" s="1"/>
      <c r="I2851" s="1"/>
    </row>
    <row r="2852" spans="1:9">
      <c r="A2852" s="1"/>
      <c r="C2852" s="1"/>
      <c r="D2852" s="1"/>
      <c r="E2852" s="1"/>
      <c r="F2852" s="1"/>
      <c r="G2852" s="1"/>
      <c r="H2852" s="1"/>
      <c r="I2852" s="1"/>
    </row>
    <row r="2853" spans="1:9">
      <c r="A2853" s="1"/>
      <c r="C2853" s="1"/>
      <c r="D2853" s="1"/>
      <c r="E2853" s="1"/>
      <c r="F2853" s="1"/>
      <c r="G2853" s="1"/>
      <c r="H2853" s="1"/>
      <c r="I2853" s="1"/>
    </row>
    <row r="2854" spans="1:9">
      <c r="A2854" s="1"/>
      <c r="C2854" s="1"/>
      <c r="D2854" s="1"/>
      <c r="E2854" s="1"/>
      <c r="F2854" s="1"/>
      <c r="G2854" s="1"/>
      <c r="H2854" s="1"/>
      <c r="I2854" s="1"/>
    </row>
    <row r="2855" spans="1:9">
      <c r="A2855" s="1"/>
      <c r="C2855" s="1"/>
      <c r="D2855" s="1"/>
      <c r="E2855" s="1"/>
      <c r="F2855" s="1"/>
      <c r="G2855" s="1"/>
      <c r="H2855" s="1"/>
      <c r="I2855" s="1"/>
    </row>
    <row r="2856" spans="1:9">
      <c r="A2856" s="1"/>
      <c r="C2856" s="1"/>
      <c r="D2856" s="1"/>
      <c r="E2856" s="1"/>
      <c r="F2856" s="1"/>
      <c r="G2856" s="1"/>
      <c r="H2856" s="1"/>
      <c r="I2856" s="1"/>
    </row>
    <row r="2857" spans="1:9">
      <c r="A2857" s="1"/>
      <c r="C2857" s="1"/>
      <c r="D2857" s="1"/>
      <c r="E2857" s="1"/>
      <c r="F2857" s="1"/>
      <c r="G2857" s="1"/>
      <c r="H2857" s="1"/>
      <c r="I2857" s="1"/>
    </row>
    <row r="2858" spans="1:9">
      <c r="A2858" s="1"/>
      <c r="C2858" s="1"/>
      <c r="D2858" s="1"/>
      <c r="E2858" s="1"/>
      <c r="F2858" s="1"/>
      <c r="G2858" s="1"/>
      <c r="H2858" s="1"/>
      <c r="I2858" s="1"/>
    </row>
    <row r="2859" spans="1:9">
      <c r="A2859" s="1"/>
      <c r="C2859" s="1"/>
      <c r="D2859" s="1"/>
      <c r="E2859" s="1"/>
      <c r="F2859" s="1"/>
      <c r="G2859" s="1"/>
      <c r="H2859" s="1"/>
      <c r="I2859" s="1"/>
    </row>
    <row r="2860" spans="1:9">
      <c r="A2860" s="1"/>
      <c r="C2860" s="1"/>
      <c r="D2860" s="1"/>
      <c r="E2860" s="1"/>
      <c r="F2860" s="1"/>
      <c r="G2860" s="1"/>
      <c r="H2860" s="1"/>
      <c r="I2860" s="1"/>
    </row>
    <row r="2861" spans="1:9">
      <c r="A2861" s="1"/>
      <c r="C2861" s="1"/>
      <c r="D2861" s="1"/>
      <c r="E2861" s="1"/>
      <c r="F2861" s="1"/>
      <c r="G2861" s="1"/>
      <c r="H2861" s="1"/>
      <c r="I2861" s="1"/>
    </row>
    <row r="2862" spans="1:9">
      <c r="A2862" s="1"/>
      <c r="C2862" s="1"/>
      <c r="D2862" s="1"/>
      <c r="E2862" s="1"/>
      <c r="F2862" s="1"/>
      <c r="G2862" s="1"/>
      <c r="H2862" s="1"/>
      <c r="I2862" s="1"/>
    </row>
    <row r="2863" spans="1:9">
      <c r="A2863" s="1"/>
      <c r="C2863" s="1"/>
      <c r="D2863" s="1"/>
      <c r="E2863" s="1"/>
      <c r="F2863" s="1"/>
      <c r="G2863" s="1"/>
      <c r="H2863" s="1"/>
      <c r="I2863" s="1"/>
    </row>
    <row r="2864" spans="1:9">
      <c r="A2864" s="1"/>
      <c r="C2864" s="1"/>
      <c r="D2864" s="1"/>
      <c r="E2864" s="1"/>
      <c r="F2864" s="1"/>
      <c r="G2864" s="1"/>
      <c r="H2864" s="1"/>
      <c r="I2864" s="1"/>
    </row>
    <row r="2865" spans="1:9">
      <c r="A2865" s="1"/>
      <c r="C2865" s="1"/>
      <c r="D2865" s="1"/>
      <c r="E2865" s="1"/>
      <c r="F2865" s="1"/>
      <c r="G2865" s="1"/>
      <c r="H2865" s="1"/>
      <c r="I2865" s="1"/>
    </row>
    <row r="2866" spans="1:9">
      <c r="A2866" s="1"/>
      <c r="C2866" s="1"/>
      <c r="D2866" s="1"/>
      <c r="E2866" s="1"/>
      <c r="F2866" s="1"/>
      <c r="G2866" s="1"/>
      <c r="H2866" s="1"/>
      <c r="I2866" s="1"/>
    </row>
    <row r="2867" spans="1:9">
      <c r="A2867" s="1"/>
      <c r="C2867" s="1"/>
      <c r="D2867" s="1"/>
      <c r="E2867" s="1"/>
      <c r="F2867" s="1"/>
      <c r="G2867" s="1"/>
      <c r="H2867" s="1"/>
      <c r="I2867" s="1"/>
    </row>
    <row r="2868" spans="1:9">
      <c r="A2868" s="1"/>
      <c r="C2868" s="1"/>
      <c r="D2868" s="1"/>
      <c r="E2868" s="1"/>
      <c r="F2868" s="1"/>
      <c r="G2868" s="1"/>
      <c r="H2868" s="1"/>
      <c r="I2868" s="1"/>
    </row>
    <row r="2869" spans="1:9">
      <c r="A2869" s="1"/>
      <c r="C2869" s="1"/>
      <c r="D2869" s="1"/>
      <c r="E2869" s="1"/>
      <c r="F2869" s="1"/>
      <c r="G2869" s="1"/>
      <c r="H2869" s="1"/>
      <c r="I2869" s="1"/>
    </row>
    <row r="2870" spans="1:9">
      <c r="A2870" s="1"/>
      <c r="C2870" s="1"/>
      <c r="D2870" s="1"/>
      <c r="E2870" s="1"/>
      <c r="F2870" s="1"/>
      <c r="G2870" s="1"/>
      <c r="H2870" s="1"/>
      <c r="I2870" s="1"/>
    </row>
    <row r="2871" spans="1:9">
      <c r="A2871" s="1"/>
      <c r="C2871" s="1"/>
      <c r="D2871" s="1"/>
      <c r="E2871" s="1"/>
      <c r="F2871" s="1"/>
      <c r="G2871" s="1"/>
      <c r="H2871" s="1"/>
      <c r="I2871" s="1"/>
    </row>
    <row r="2872" spans="1:9">
      <c r="A2872" s="1"/>
      <c r="C2872" s="1"/>
      <c r="D2872" s="1"/>
      <c r="E2872" s="1"/>
      <c r="F2872" s="1"/>
      <c r="G2872" s="1"/>
      <c r="H2872" s="1"/>
      <c r="I2872" s="1"/>
    </row>
    <row r="2873" spans="1:9">
      <c r="A2873" s="1"/>
      <c r="C2873" s="1"/>
      <c r="D2873" s="1"/>
      <c r="E2873" s="1"/>
      <c r="F2873" s="1"/>
      <c r="G2873" s="1"/>
      <c r="H2873" s="1"/>
      <c r="I2873" s="1"/>
    </row>
    <row r="2874" spans="1:9">
      <c r="A2874" s="1"/>
      <c r="C2874" s="1"/>
      <c r="D2874" s="1"/>
      <c r="E2874" s="1"/>
      <c r="F2874" s="1"/>
      <c r="G2874" s="1"/>
      <c r="H2874" s="1"/>
      <c r="I2874" s="1"/>
    </row>
    <row r="2875" spans="1:9">
      <c r="A2875" s="1"/>
      <c r="C2875" s="1"/>
      <c r="D2875" s="1"/>
      <c r="E2875" s="1"/>
      <c r="F2875" s="1"/>
      <c r="G2875" s="1"/>
      <c r="H2875" s="1"/>
      <c r="I2875" s="1"/>
    </row>
    <row r="2876" spans="1:9">
      <c r="A2876" s="1"/>
      <c r="C2876" s="1"/>
      <c r="D2876" s="1"/>
      <c r="E2876" s="1"/>
      <c r="F2876" s="1"/>
      <c r="G2876" s="1"/>
      <c r="H2876" s="1"/>
      <c r="I2876" s="1"/>
    </row>
    <row r="2877" spans="1:9">
      <c r="A2877" s="1"/>
      <c r="C2877" s="1"/>
      <c r="D2877" s="1"/>
      <c r="E2877" s="1"/>
      <c r="F2877" s="1"/>
      <c r="G2877" s="1"/>
      <c r="H2877" s="1"/>
      <c r="I2877" s="1"/>
    </row>
    <row r="2878" spans="1:9">
      <c r="A2878" s="1"/>
      <c r="C2878" s="1"/>
      <c r="D2878" s="1"/>
      <c r="E2878" s="1"/>
      <c r="F2878" s="1"/>
      <c r="G2878" s="1"/>
      <c r="H2878" s="1"/>
      <c r="I2878" s="1"/>
    </row>
    <row r="2879" spans="1:9">
      <c r="A2879" s="1"/>
      <c r="C2879" s="1"/>
      <c r="D2879" s="1"/>
      <c r="E2879" s="1"/>
      <c r="F2879" s="1"/>
      <c r="G2879" s="1"/>
      <c r="H2879" s="1"/>
      <c r="I2879" s="1"/>
    </row>
    <row r="2880" spans="1:9">
      <c r="A2880" s="1"/>
      <c r="C2880" s="1"/>
      <c r="D2880" s="1"/>
      <c r="E2880" s="1"/>
      <c r="F2880" s="1"/>
      <c r="G2880" s="1"/>
      <c r="H2880" s="1"/>
      <c r="I2880" s="1"/>
    </row>
    <row r="2881" spans="1:9">
      <c r="A2881" s="1"/>
      <c r="C2881" s="1"/>
      <c r="D2881" s="1"/>
      <c r="E2881" s="1"/>
      <c r="F2881" s="1"/>
      <c r="G2881" s="1"/>
      <c r="H2881" s="1"/>
      <c r="I2881" s="1"/>
    </row>
    <row r="2882" spans="1:9">
      <c r="A2882" s="1"/>
      <c r="C2882" s="1"/>
      <c r="D2882" s="1"/>
      <c r="E2882" s="1"/>
      <c r="F2882" s="1"/>
      <c r="G2882" s="1"/>
      <c r="H2882" s="1"/>
      <c r="I2882" s="1"/>
    </row>
    <row r="2883" spans="1:9">
      <c r="A2883" s="1"/>
      <c r="C2883" s="1"/>
      <c r="D2883" s="1"/>
      <c r="E2883" s="1"/>
      <c r="F2883" s="1"/>
      <c r="G2883" s="1"/>
      <c r="H2883" s="1"/>
      <c r="I2883" s="1"/>
    </row>
    <row r="2884" spans="1:9">
      <c r="A2884" s="1"/>
      <c r="C2884" s="1"/>
      <c r="D2884" s="1"/>
      <c r="E2884" s="1"/>
      <c r="F2884" s="1"/>
      <c r="G2884" s="1"/>
      <c r="H2884" s="1"/>
      <c r="I2884" s="1"/>
    </row>
    <row r="2885" spans="1:9">
      <c r="A2885" s="1"/>
      <c r="C2885" s="1"/>
      <c r="D2885" s="1"/>
      <c r="E2885" s="1"/>
      <c r="F2885" s="1"/>
      <c r="G2885" s="1"/>
      <c r="H2885" s="1"/>
      <c r="I2885" s="1"/>
    </row>
    <row r="2886" spans="1:9">
      <c r="A2886" s="1"/>
      <c r="C2886" s="1"/>
      <c r="D2886" s="1"/>
      <c r="E2886" s="1"/>
      <c r="F2886" s="1"/>
      <c r="G2886" s="1"/>
      <c r="H2886" s="1"/>
      <c r="I2886" s="1"/>
    </row>
    <row r="2887" spans="1:9">
      <c r="A2887" s="1"/>
      <c r="C2887" s="1"/>
      <c r="D2887" s="1"/>
      <c r="E2887" s="1"/>
      <c r="F2887" s="1"/>
      <c r="G2887" s="1"/>
      <c r="H2887" s="1"/>
      <c r="I2887" s="1"/>
    </row>
    <row r="2888" spans="1:9">
      <c r="A2888" s="1"/>
      <c r="C2888" s="1"/>
      <c r="D2888" s="1"/>
      <c r="E2888" s="1"/>
      <c r="F2888" s="1"/>
      <c r="G2888" s="1"/>
      <c r="H2888" s="1"/>
      <c r="I2888" s="1"/>
    </row>
    <row r="2889" spans="1:9">
      <c r="A2889" s="1"/>
      <c r="C2889" s="1"/>
      <c r="D2889" s="1"/>
      <c r="E2889" s="1"/>
      <c r="F2889" s="1"/>
      <c r="G2889" s="1"/>
      <c r="H2889" s="1"/>
      <c r="I2889" s="1"/>
    </row>
    <row r="2890" spans="1:9">
      <c r="A2890" s="1"/>
      <c r="C2890" s="1"/>
      <c r="D2890" s="1"/>
      <c r="E2890" s="1"/>
      <c r="F2890" s="1"/>
      <c r="G2890" s="1"/>
      <c r="H2890" s="1"/>
      <c r="I2890" s="1"/>
    </row>
    <row r="2891" spans="1:9">
      <c r="A2891" s="1"/>
      <c r="C2891" s="1"/>
      <c r="D2891" s="1"/>
      <c r="E2891" s="1"/>
      <c r="F2891" s="1"/>
      <c r="G2891" s="1"/>
      <c r="H2891" s="1"/>
      <c r="I2891" s="1"/>
    </row>
    <row r="2892" spans="1:9">
      <c r="A2892" s="1"/>
      <c r="C2892" s="1"/>
      <c r="D2892" s="1"/>
      <c r="E2892" s="1"/>
      <c r="F2892" s="1"/>
      <c r="G2892" s="1"/>
      <c r="H2892" s="1"/>
      <c r="I2892" s="1"/>
    </row>
    <row r="2893" spans="1:9">
      <c r="A2893" s="1"/>
      <c r="C2893" s="1"/>
      <c r="D2893" s="1"/>
      <c r="E2893" s="1"/>
      <c r="F2893" s="1"/>
      <c r="G2893" s="1"/>
      <c r="H2893" s="1"/>
      <c r="I2893" s="1"/>
    </row>
    <row r="2894" spans="1:9">
      <c r="A2894" s="1"/>
      <c r="C2894" s="1"/>
      <c r="D2894" s="1"/>
      <c r="E2894" s="1"/>
      <c r="F2894" s="1"/>
      <c r="G2894" s="1"/>
      <c r="H2894" s="1"/>
      <c r="I2894" s="1"/>
    </row>
    <row r="2895" spans="1:9">
      <c r="A2895" s="1"/>
      <c r="C2895" s="1"/>
      <c r="D2895" s="1"/>
      <c r="E2895" s="1"/>
      <c r="F2895" s="1"/>
      <c r="G2895" s="1"/>
      <c r="H2895" s="1"/>
      <c r="I2895" s="1"/>
    </row>
    <row r="2896" spans="1:9">
      <c r="A2896" s="1"/>
      <c r="C2896" s="1"/>
      <c r="D2896" s="1"/>
      <c r="E2896" s="1"/>
      <c r="F2896" s="1"/>
      <c r="G2896" s="1"/>
      <c r="H2896" s="1"/>
      <c r="I2896" s="1"/>
    </row>
    <row r="2897" spans="1:9">
      <c r="A2897" s="1"/>
      <c r="C2897" s="1"/>
      <c r="D2897" s="1"/>
      <c r="E2897" s="1"/>
      <c r="F2897" s="1"/>
      <c r="G2897" s="1"/>
      <c r="H2897" s="1"/>
      <c r="I2897" s="1"/>
    </row>
    <row r="2898" spans="1:9">
      <c r="A2898" s="1"/>
      <c r="C2898" s="1"/>
      <c r="D2898" s="1"/>
      <c r="E2898" s="1"/>
      <c r="F2898" s="1"/>
      <c r="G2898" s="1"/>
      <c r="H2898" s="1"/>
      <c r="I2898" s="1"/>
    </row>
    <row r="2899" spans="1:9">
      <c r="A2899" s="1"/>
      <c r="C2899" s="1"/>
      <c r="D2899" s="1"/>
      <c r="E2899" s="1"/>
      <c r="F2899" s="1"/>
      <c r="G2899" s="1"/>
      <c r="H2899" s="1"/>
      <c r="I2899" s="1"/>
    </row>
    <row r="2900" spans="1:9">
      <c r="A2900" s="1"/>
      <c r="C2900" s="1"/>
      <c r="D2900" s="1"/>
      <c r="E2900" s="1"/>
      <c r="F2900" s="1"/>
      <c r="G2900" s="1"/>
      <c r="H2900" s="1"/>
      <c r="I2900" s="1"/>
    </row>
    <row r="2901" spans="1:9">
      <c r="A2901" s="1"/>
      <c r="C2901" s="1"/>
      <c r="D2901" s="1"/>
      <c r="E2901" s="1"/>
      <c r="F2901" s="1"/>
      <c r="G2901" s="1"/>
      <c r="H2901" s="1"/>
      <c r="I2901" s="1"/>
    </row>
    <row r="2902" spans="1:9">
      <c r="A2902" s="1"/>
      <c r="C2902" s="1"/>
      <c r="D2902" s="1"/>
      <c r="E2902" s="1"/>
      <c r="F2902" s="1"/>
      <c r="G2902" s="1"/>
      <c r="H2902" s="1"/>
      <c r="I2902" s="1"/>
    </row>
    <row r="2903" spans="1:9">
      <c r="A2903" s="1"/>
      <c r="C2903" s="1"/>
      <c r="D2903" s="1"/>
      <c r="E2903" s="1"/>
      <c r="F2903" s="1"/>
      <c r="G2903" s="1"/>
      <c r="H2903" s="1"/>
      <c r="I2903" s="1"/>
    </row>
    <row r="2904" spans="1:9">
      <c r="A2904" s="1"/>
      <c r="C2904" s="1"/>
      <c r="D2904" s="1"/>
      <c r="E2904" s="1"/>
      <c r="F2904" s="1"/>
      <c r="G2904" s="1"/>
      <c r="H2904" s="1"/>
      <c r="I2904" s="1"/>
    </row>
    <row r="2905" spans="1:9">
      <c r="A2905" s="1"/>
      <c r="C2905" s="1"/>
      <c r="D2905" s="1"/>
      <c r="E2905" s="1"/>
      <c r="F2905" s="1"/>
      <c r="G2905" s="1"/>
      <c r="H2905" s="1"/>
      <c r="I2905" s="1"/>
    </row>
    <row r="2906" spans="1:9">
      <c r="A2906" s="1"/>
      <c r="C2906" s="1"/>
      <c r="D2906" s="1"/>
      <c r="E2906" s="1"/>
      <c r="F2906" s="1"/>
      <c r="G2906" s="1"/>
      <c r="H2906" s="1"/>
      <c r="I2906" s="1"/>
    </row>
    <row r="2907" spans="1:9">
      <c r="A2907" s="1"/>
      <c r="C2907" s="1"/>
      <c r="D2907" s="1"/>
      <c r="E2907" s="1"/>
      <c r="F2907" s="1"/>
      <c r="G2907" s="1"/>
      <c r="H2907" s="1"/>
      <c r="I2907" s="1"/>
    </row>
    <row r="2908" spans="1:9">
      <c r="A2908" s="1"/>
      <c r="C2908" s="1"/>
      <c r="D2908" s="1"/>
      <c r="E2908" s="1"/>
      <c r="F2908" s="1"/>
      <c r="G2908" s="1"/>
      <c r="H2908" s="1"/>
      <c r="I2908" s="1"/>
    </row>
    <row r="2909" spans="1:9">
      <c r="A2909" s="1"/>
      <c r="C2909" s="1"/>
      <c r="D2909" s="1"/>
      <c r="E2909" s="1"/>
      <c r="F2909" s="1"/>
      <c r="G2909" s="1"/>
      <c r="H2909" s="1"/>
      <c r="I2909" s="1"/>
    </row>
    <row r="2910" spans="1:9">
      <c r="A2910" s="1"/>
      <c r="C2910" s="1"/>
      <c r="D2910" s="1"/>
      <c r="E2910" s="1"/>
      <c r="F2910" s="1"/>
      <c r="G2910" s="1"/>
      <c r="H2910" s="1"/>
      <c r="I2910" s="1"/>
    </row>
    <row r="2911" spans="1:9">
      <c r="A2911" s="1"/>
      <c r="C2911" s="1"/>
      <c r="D2911" s="1"/>
      <c r="E2911" s="1"/>
      <c r="F2911" s="1"/>
      <c r="G2911" s="1"/>
      <c r="H2911" s="1"/>
      <c r="I2911" s="1"/>
    </row>
    <row r="2912" spans="1:9">
      <c r="A2912" s="1"/>
      <c r="C2912" s="1"/>
      <c r="D2912" s="1"/>
      <c r="E2912" s="1"/>
      <c r="F2912" s="1"/>
      <c r="G2912" s="1"/>
      <c r="H2912" s="1"/>
      <c r="I2912" s="1"/>
    </row>
    <row r="2913" spans="1:9">
      <c r="A2913" s="1"/>
      <c r="C2913" s="1"/>
      <c r="D2913" s="1"/>
      <c r="E2913" s="1"/>
      <c r="F2913" s="1"/>
      <c r="G2913" s="1"/>
      <c r="H2913" s="1"/>
      <c r="I2913" s="1"/>
    </row>
    <row r="2914" spans="1:9">
      <c r="A2914" s="1"/>
      <c r="C2914" s="1"/>
      <c r="D2914" s="1"/>
      <c r="E2914" s="1"/>
      <c r="F2914" s="1"/>
      <c r="G2914" s="1"/>
      <c r="H2914" s="1"/>
      <c r="I2914" s="1"/>
    </row>
    <row r="2915" spans="1:9">
      <c r="A2915" s="1"/>
      <c r="C2915" s="1"/>
      <c r="D2915" s="1"/>
      <c r="E2915" s="1"/>
      <c r="F2915" s="1"/>
      <c r="G2915" s="1"/>
      <c r="H2915" s="1"/>
      <c r="I2915" s="1"/>
    </row>
    <row r="2916" spans="1:9">
      <c r="A2916" s="1"/>
      <c r="C2916" s="1"/>
      <c r="D2916" s="1"/>
      <c r="E2916" s="1"/>
      <c r="F2916" s="1"/>
      <c r="G2916" s="1"/>
      <c r="H2916" s="1"/>
      <c r="I2916" s="1"/>
    </row>
    <row r="2917" spans="1:9">
      <c r="A2917" s="1"/>
      <c r="C2917" s="1"/>
      <c r="D2917" s="1"/>
      <c r="E2917" s="1"/>
      <c r="F2917" s="1"/>
      <c r="G2917" s="1"/>
      <c r="H2917" s="1"/>
      <c r="I2917" s="1"/>
    </row>
    <row r="2918" spans="1:9">
      <c r="A2918" s="1"/>
      <c r="C2918" s="1"/>
      <c r="D2918" s="1"/>
      <c r="E2918" s="1"/>
      <c r="F2918" s="1"/>
      <c r="G2918" s="1"/>
      <c r="H2918" s="1"/>
      <c r="I2918" s="1"/>
    </row>
    <row r="2919" spans="1:9">
      <c r="A2919" s="1"/>
      <c r="C2919" s="1"/>
      <c r="D2919" s="1"/>
      <c r="E2919" s="1"/>
      <c r="F2919" s="1"/>
      <c r="G2919" s="1"/>
      <c r="H2919" s="1"/>
      <c r="I2919" s="1"/>
    </row>
    <row r="2920" spans="1:9">
      <c r="A2920" s="1"/>
      <c r="C2920" s="1"/>
      <c r="D2920" s="1"/>
      <c r="E2920" s="1"/>
      <c r="F2920" s="1"/>
      <c r="G2920" s="1"/>
      <c r="H2920" s="1"/>
      <c r="I2920" s="1"/>
    </row>
    <row r="2921" spans="1:9">
      <c r="A2921" s="1"/>
      <c r="C2921" s="1"/>
      <c r="D2921" s="1"/>
      <c r="E2921" s="1"/>
      <c r="F2921" s="1"/>
      <c r="G2921" s="1"/>
      <c r="H2921" s="1"/>
      <c r="I2921" s="1"/>
    </row>
    <row r="2922" spans="1:9">
      <c r="A2922" s="1"/>
      <c r="C2922" s="1"/>
      <c r="D2922" s="1"/>
      <c r="E2922" s="1"/>
      <c r="F2922" s="1"/>
      <c r="G2922" s="1"/>
      <c r="H2922" s="1"/>
      <c r="I2922" s="1"/>
    </row>
    <row r="2923" spans="1:9">
      <c r="A2923" s="1"/>
      <c r="C2923" s="1"/>
      <c r="D2923" s="1"/>
      <c r="E2923" s="1"/>
      <c r="F2923" s="1"/>
      <c r="G2923" s="1"/>
      <c r="H2923" s="1"/>
      <c r="I2923" s="1"/>
    </row>
    <row r="2924" spans="1:9">
      <c r="A2924" s="1"/>
      <c r="C2924" s="1"/>
      <c r="D2924" s="1"/>
      <c r="E2924" s="1"/>
      <c r="F2924" s="1"/>
      <c r="G2924" s="1"/>
      <c r="H2924" s="1"/>
      <c r="I2924" s="1"/>
    </row>
    <row r="2925" spans="1:9">
      <c r="A2925" s="1"/>
      <c r="C2925" s="1"/>
      <c r="D2925" s="1"/>
      <c r="E2925" s="1"/>
      <c r="F2925" s="1"/>
      <c r="G2925" s="1"/>
      <c r="H2925" s="1"/>
      <c r="I2925" s="1"/>
    </row>
    <row r="2926" spans="1:9">
      <c r="A2926" s="1"/>
      <c r="C2926" s="1"/>
      <c r="D2926" s="1"/>
      <c r="E2926" s="1"/>
      <c r="F2926" s="1"/>
      <c r="G2926" s="1"/>
      <c r="H2926" s="1"/>
      <c r="I2926" s="1"/>
    </row>
    <row r="2927" spans="1:9">
      <c r="A2927" s="1"/>
      <c r="C2927" s="1"/>
      <c r="D2927" s="1"/>
      <c r="E2927" s="1"/>
      <c r="F2927" s="1"/>
      <c r="G2927" s="1"/>
      <c r="H2927" s="1"/>
      <c r="I2927" s="1"/>
    </row>
    <row r="2928" spans="1:9">
      <c r="A2928" s="1"/>
      <c r="C2928" s="1"/>
      <c r="D2928" s="1"/>
      <c r="E2928" s="1"/>
      <c r="F2928" s="1"/>
      <c r="G2928" s="1"/>
      <c r="H2928" s="1"/>
      <c r="I2928" s="1"/>
    </row>
    <row r="2929" spans="1:9">
      <c r="A2929" s="1"/>
      <c r="C2929" s="1"/>
      <c r="D2929" s="1"/>
      <c r="E2929" s="1"/>
      <c r="F2929" s="1"/>
      <c r="G2929" s="1"/>
      <c r="H2929" s="1"/>
      <c r="I2929" s="1"/>
    </row>
    <row r="2930" spans="1:9">
      <c r="A2930" s="1"/>
      <c r="C2930" s="1"/>
      <c r="D2930" s="1"/>
      <c r="E2930" s="1"/>
      <c r="F2930" s="1"/>
      <c r="G2930" s="1"/>
      <c r="H2930" s="1"/>
      <c r="I2930" s="1"/>
    </row>
    <row r="2931" spans="1:9">
      <c r="A2931" s="1"/>
      <c r="C2931" s="1"/>
      <c r="D2931" s="1"/>
      <c r="E2931" s="1"/>
      <c r="F2931" s="1"/>
      <c r="G2931" s="1"/>
      <c r="H2931" s="1"/>
      <c r="I2931" s="1"/>
    </row>
    <row r="2932" spans="1:9">
      <c r="A2932" s="1"/>
      <c r="C2932" s="1"/>
      <c r="D2932" s="1"/>
      <c r="E2932" s="1"/>
      <c r="F2932" s="1"/>
      <c r="G2932" s="1"/>
      <c r="H2932" s="1"/>
      <c r="I2932" s="1"/>
    </row>
    <row r="2933" spans="1:9">
      <c r="A2933" s="1"/>
      <c r="C2933" s="1"/>
      <c r="D2933" s="1"/>
      <c r="E2933" s="1"/>
      <c r="F2933" s="1"/>
      <c r="G2933" s="1"/>
      <c r="H2933" s="1"/>
      <c r="I2933" s="1"/>
    </row>
    <row r="2934" spans="1:9">
      <c r="A2934" s="1"/>
      <c r="C2934" s="1"/>
      <c r="D2934" s="1"/>
      <c r="E2934" s="1"/>
      <c r="F2934" s="1"/>
      <c r="G2934" s="1"/>
      <c r="H2934" s="1"/>
      <c r="I2934" s="1"/>
    </row>
    <row r="2935" spans="1:9">
      <c r="A2935" s="1"/>
      <c r="C2935" s="1"/>
      <c r="D2935" s="1"/>
      <c r="E2935" s="1"/>
      <c r="F2935" s="1"/>
      <c r="G2935" s="1"/>
      <c r="H2935" s="1"/>
      <c r="I2935" s="1"/>
    </row>
    <row r="2936" spans="1:9">
      <c r="A2936" s="1"/>
      <c r="C2936" s="1"/>
      <c r="D2936" s="1"/>
      <c r="E2936" s="1"/>
      <c r="F2936" s="1"/>
      <c r="G2936" s="1"/>
      <c r="H2936" s="1"/>
      <c r="I2936" s="1"/>
    </row>
    <row r="2937" spans="1:9">
      <c r="A2937" s="1"/>
      <c r="C2937" s="1"/>
      <c r="D2937" s="1"/>
      <c r="E2937" s="1"/>
      <c r="F2937" s="1"/>
      <c r="G2937" s="1"/>
      <c r="H2937" s="1"/>
      <c r="I2937" s="1"/>
    </row>
    <row r="2938" spans="1:9">
      <c r="A2938" s="1"/>
      <c r="C2938" s="1"/>
      <c r="D2938" s="1"/>
      <c r="E2938" s="1"/>
      <c r="F2938" s="1"/>
      <c r="G2938" s="1"/>
      <c r="H2938" s="1"/>
      <c r="I2938" s="1"/>
    </row>
    <row r="2939" spans="1:9">
      <c r="A2939" s="1"/>
      <c r="C2939" s="1"/>
      <c r="D2939" s="1"/>
      <c r="E2939" s="1"/>
      <c r="F2939" s="1"/>
      <c r="G2939" s="1"/>
      <c r="H2939" s="1"/>
      <c r="I2939" s="1"/>
    </row>
    <row r="2940" spans="1:9">
      <c r="A2940" s="1"/>
      <c r="C2940" s="1"/>
      <c r="D2940" s="1"/>
      <c r="E2940" s="1"/>
      <c r="F2940" s="1"/>
      <c r="G2940" s="1"/>
      <c r="H2940" s="1"/>
      <c r="I2940" s="1"/>
    </row>
    <row r="2941" spans="1:9">
      <c r="A2941" s="1"/>
      <c r="C2941" s="1"/>
      <c r="D2941" s="1"/>
      <c r="E2941" s="1"/>
      <c r="F2941" s="1"/>
      <c r="G2941" s="1"/>
      <c r="H2941" s="1"/>
      <c r="I2941" s="1"/>
    </row>
    <row r="2942" spans="1:9">
      <c r="A2942" s="1"/>
      <c r="C2942" s="1"/>
      <c r="D2942" s="1"/>
      <c r="E2942" s="1"/>
      <c r="F2942" s="1"/>
      <c r="G2942" s="1"/>
      <c r="H2942" s="1"/>
      <c r="I2942" s="1"/>
    </row>
    <row r="2943" spans="1:9">
      <c r="A2943" s="1"/>
      <c r="C2943" s="1"/>
      <c r="D2943" s="1"/>
      <c r="E2943" s="1"/>
      <c r="F2943" s="1"/>
      <c r="G2943" s="1"/>
      <c r="H2943" s="1"/>
      <c r="I2943" s="1"/>
    </row>
    <row r="2944" spans="1:9">
      <c r="A2944" s="1"/>
      <c r="C2944" s="1"/>
      <c r="D2944" s="1"/>
      <c r="E2944" s="1"/>
      <c r="F2944" s="1"/>
      <c r="G2944" s="1"/>
      <c r="H2944" s="1"/>
      <c r="I2944" s="1"/>
    </row>
    <row r="2945" spans="1:9">
      <c r="A2945" s="1"/>
      <c r="C2945" s="1"/>
      <c r="D2945" s="1"/>
      <c r="E2945" s="1"/>
      <c r="F2945" s="1"/>
      <c r="G2945" s="1"/>
      <c r="H2945" s="1"/>
      <c r="I2945" s="1"/>
    </row>
    <row r="2946" spans="1:9">
      <c r="A2946" s="1"/>
      <c r="C2946" s="1"/>
      <c r="D2946" s="1"/>
      <c r="E2946" s="1"/>
      <c r="F2946" s="1"/>
      <c r="G2946" s="1"/>
      <c r="H2946" s="1"/>
      <c r="I2946" s="1"/>
    </row>
    <row r="2947" spans="1:9">
      <c r="A2947" s="1"/>
      <c r="C2947" s="1"/>
      <c r="D2947" s="1"/>
      <c r="E2947" s="1"/>
      <c r="F2947" s="1"/>
      <c r="G2947" s="1"/>
      <c r="H2947" s="1"/>
      <c r="I2947" s="1"/>
    </row>
    <row r="2948" spans="1:9">
      <c r="A2948" s="1"/>
      <c r="C2948" s="1"/>
      <c r="D2948" s="1"/>
      <c r="E2948" s="1"/>
      <c r="F2948" s="1"/>
      <c r="G2948" s="1"/>
      <c r="H2948" s="1"/>
      <c r="I2948" s="1"/>
    </row>
    <row r="2949" spans="1:9">
      <c r="A2949" s="1"/>
      <c r="C2949" s="1"/>
      <c r="D2949" s="1"/>
      <c r="E2949" s="1"/>
      <c r="F2949" s="1"/>
      <c r="G2949" s="1"/>
      <c r="H2949" s="1"/>
      <c r="I2949" s="1"/>
    </row>
    <row r="2950" spans="1:9">
      <c r="A2950" s="1"/>
      <c r="C2950" s="1"/>
      <c r="D2950" s="1"/>
      <c r="E2950" s="1"/>
      <c r="F2950" s="1"/>
      <c r="G2950" s="1"/>
      <c r="H2950" s="1"/>
      <c r="I2950" s="1"/>
    </row>
    <row r="2951" spans="1:9">
      <c r="A2951" s="1"/>
      <c r="C2951" s="1"/>
      <c r="D2951" s="1"/>
      <c r="E2951" s="1"/>
      <c r="F2951" s="1"/>
      <c r="G2951" s="1"/>
      <c r="H2951" s="1"/>
      <c r="I2951" s="1"/>
    </row>
    <row r="2952" spans="1:9">
      <c r="A2952" s="1"/>
      <c r="C2952" s="1"/>
      <c r="D2952" s="1"/>
      <c r="E2952" s="1"/>
      <c r="F2952" s="1"/>
      <c r="G2952" s="1"/>
      <c r="H2952" s="1"/>
      <c r="I2952" s="1"/>
    </row>
    <row r="2953" spans="1:9">
      <c r="A2953" s="1"/>
      <c r="C2953" s="1"/>
      <c r="D2953" s="1"/>
      <c r="E2953" s="1"/>
      <c r="F2953" s="1"/>
      <c r="G2953" s="1"/>
      <c r="H2953" s="1"/>
      <c r="I2953" s="1"/>
    </row>
    <row r="2954" spans="1:9">
      <c r="A2954" s="1"/>
      <c r="C2954" s="1"/>
      <c r="D2954" s="1"/>
      <c r="E2954" s="1"/>
      <c r="F2954" s="1"/>
      <c r="G2954" s="1"/>
      <c r="H2954" s="1"/>
      <c r="I2954" s="1"/>
    </row>
    <row r="2955" spans="1:9">
      <c r="A2955" s="1"/>
      <c r="C2955" s="1"/>
      <c r="D2955" s="1"/>
      <c r="E2955" s="1"/>
      <c r="F2955" s="1"/>
      <c r="G2955" s="1"/>
      <c r="H2955" s="1"/>
      <c r="I2955" s="1"/>
    </row>
    <row r="2956" spans="1:9">
      <c r="A2956" s="1"/>
      <c r="C2956" s="1"/>
      <c r="D2956" s="1"/>
      <c r="E2956" s="1"/>
      <c r="F2956" s="1"/>
      <c r="G2956" s="1"/>
      <c r="H2956" s="1"/>
      <c r="I2956" s="1"/>
    </row>
    <row r="2957" spans="1:9">
      <c r="A2957" s="1"/>
      <c r="C2957" s="1"/>
      <c r="D2957" s="1"/>
      <c r="E2957" s="1"/>
      <c r="F2957" s="1"/>
      <c r="G2957" s="1"/>
      <c r="H2957" s="1"/>
      <c r="I2957" s="1"/>
    </row>
    <row r="2958" spans="1:9">
      <c r="A2958" s="1"/>
      <c r="C2958" s="1"/>
      <c r="D2958" s="1"/>
      <c r="E2958" s="1"/>
      <c r="F2958" s="1"/>
      <c r="G2958" s="1"/>
      <c r="H2958" s="1"/>
      <c r="I2958" s="1"/>
    </row>
    <row r="2959" spans="1:9">
      <c r="A2959" s="1"/>
      <c r="C2959" s="1"/>
      <c r="D2959" s="1"/>
      <c r="E2959" s="1"/>
      <c r="F2959" s="1"/>
      <c r="G2959" s="1"/>
      <c r="H2959" s="1"/>
      <c r="I2959" s="1"/>
    </row>
    <row r="2960" spans="1:9">
      <c r="A2960" s="1"/>
      <c r="C2960" s="1"/>
      <c r="D2960" s="1"/>
      <c r="E2960" s="1"/>
      <c r="F2960" s="1"/>
      <c r="G2960" s="1"/>
      <c r="H2960" s="1"/>
      <c r="I2960" s="1"/>
    </row>
    <row r="2961" spans="1:9">
      <c r="A2961" s="1"/>
      <c r="C2961" s="1"/>
      <c r="D2961" s="1"/>
      <c r="E2961" s="1"/>
      <c r="F2961" s="1"/>
      <c r="G2961" s="1"/>
      <c r="H2961" s="1"/>
      <c r="I2961" s="1"/>
    </row>
    <row r="2962" spans="1:9">
      <c r="A2962" s="1"/>
      <c r="C2962" s="1"/>
      <c r="D2962" s="1"/>
      <c r="E2962" s="1"/>
      <c r="F2962" s="1"/>
      <c r="G2962" s="1"/>
      <c r="H2962" s="1"/>
      <c r="I2962" s="1"/>
    </row>
    <row r="2963" spans="1:9">
      <c r="A2963" s="1"/>
      <c r="C2963" s="1"/>
      <c r="D2963" s="1"/>
      <c r="E2963" s="1"/>
      <c r="F2963" s="1"/>
      <c r="G2963" s="1"/>
      <c r="H2963" s="1"/>
      <c r="I2963" s="1"/>
    </row>
    <row r="2964" spans="1:9">
      <c r="A2964" s="1"/>
      <c r="C2964" s="1"/>
      <c r="D2964" s="1"/>
      <c r="E2964" s="1"/>
      <c r="F2964" s="1"/>
      <c r="G2964" s="1"/>
      <c r="H2964" s="1"/>
      <c r="I2964" s="1"/>
    </row>
    <row r="2965" spans="1:9">
      <c r="A2965" s="1"/>
      <c r="C2965" s="1"/>
      <c r="D2965" s="1"/>
      <c r="E2965" s="1"/>
      <c r="F2965" s="1"/>
      <c r="G2965" s="1"/>
      <c r="H2965" s="1"/>
      <c r="I2965" s="1"/>
    </row>
    <row r="2966" spans="1:9">
      <c r="A2966" s="1"/>
      <c r="C2966" s="1"/>
      <c r="D2966" s="1"/>
      <c r="E2966" s="1"/>
      <c r="F2966" s="1"/>
      <c r="G2966" s="1"/>
      <c r="H2966" s="1"/>
      <c r="I2966" s="1"/>
    </row>
    <row r="2967" spans="1:9">
      <c r="A2967" s="1"/>
      <c r="C2967" s="1"/>
      <c r="D2967" s="1"/>
      <c r="E2967" s="1"/>
      <c r="F2967" s="1"/>
      <c r="G2967" s="1"/>
      <c r="H2967" s="1"/>
      <c r="I2967" s="1"/>
    </row>
    <row r="2968" spans="1:9">
      <c r="A2968" s="1"/>
      <c r="C2968" s="1"/>
      <c r="D2968" s="1"/>
      <c r="E2968" s="1"/>
      <c r="F2968" s="1"/>
      <c r="G2968" s="1"/>
      <c r="H2968" s="1"/>
      <c r="I2968" s="1"/>
    </row>
    <row r="2969" spans="1:9">
      <c r="A2969" s="1"/>
      <c r="C2969" s="1"/>
      <c r="D2969" s="1"/>
      <c r="E2969" s="1"/>
      <c r="F2969" s="1"/>
      <c r="G2969" s="1"/>
      <c r="H2969" s="1"/>
      <c r="I2969" s="1"/>
    </row>
    <row r="2970" spans="1:9">
      <c r="A2970" s="1"/>
      <c r="C2970" s="1"/>
      <c r="D2970" s="1"/>
      <c r="E2970" s="1"/>
      <c r="F2970" s="1"/>
      <c r="G2970" s="1"/>
      <c r="H2970" s="1"/>
      <c r="I2970" s="1"/>
    </row>
    <row r="2971" spans="1:9">
      <c r="A2971" s="1"/>
      <c r="C2971" s="1"/>
      <c r="D2971" s="1"/>
      <c r="E2971" s="1"/>
      <c r="F2971" s="1"/>
      <c r="G2971" s="1"/>
      <c r="H2971" s="1"/>
      <c r="I2971" s="1"/>
    </row>
    <row r="2972" spans="1:9">
      <c r="A2972" s="1"/>
      <c r="C2972" s="1"/>
      <c r="D2972" s="1"/>
      <c r="E2972" s="1"/>
      <c r="F2972" s="1"/>
      <c r="G2972" s="1"/>
      <c r="H2972" s="1"/>
      <c r="I2972" s="1"/>
    </row>
    <row r="2973" spans="1:9">
      <c r="A2973" s="1"/>
      <c r="C2973" s="1"/>
      <c r="D2973" s="1"/>
      <c r="E2973" s="1"/>
      <c r="F2973" s="1"/>
      <c r="G2973" s="1"/>
      <c r="H2973" s="1"/>
      <c r="I2973" s="1"/>
    </row>
    <row r="2974" spans="1:9">
      <c r="A2974" s="1"/>
      <c r="C2974" s="1"/>
      <c r="D2974" s="1"/>
      <c r="E2974" s="1"/>
      <c r="F2974" s="1"/>
      <c r="G2974" s="1"/>
      <c r="H2974" s="1"/>
      <c r="I2974" s="1"/>
    </row>
    <row r="2975" spans="1:9">
      <c r="A2975" s="1"/>
      <c r="C2975" s="1"/>
      <c r="D2975" s="1"/>
      <c r="E2975" s="1"/>
      <c r="F2975" s="1"/>
      <c r="G2975" s="1"/>
      <c r="H2975" s="1"/>
      <c r="I2975" s="1"/>
    </row>
    <row r="2976" spans="1:9">
      <c r="A2976" s="1"/>
      <c r="C2976" s="1"/>
      <c r="D2976" s="1"/>
      <c r="E2976" s="1"/>
      <c r="F2976" s="1"/>
      <c r="G2976" s="1"/>
      <c r="H2976" s="1"/>
      <c r="I2976" s="1"/>
    </row>
    <row r="2977" spans="1:9">
      <c r="A2977" s="1"/>
      <c r="C2977" s="1"/>
      <c r="D2977" s="1"/>
      <c r="E2977" s="1"/>
      <c r="F2977" s="1"/>
      <c r="G2977" s="1"/>
      <c r="H2977" s="1"/>
      <c r="I2977" s="1"/>
    </row>
    <row r="2978" spans="1:9">
      <c r="A2978" s="1"/>
      <c r="C2978" s="1"/>
      <c r="D2978" s="1"/>
      <c r="E2978" s="1"/>
      <c r="F2978" s="1"/>
      <c r="G2978" s="1"/>
      <c r="H2978" s="1"/>
      <c r="I2978" s="1"/>
    </row>
    <row r="2979" spans="1:9">
      <c r="A2979" s="1"/>
      <c r="C2979" s="1"/>
      <c r="D2979" s="1"/>
      <c r="E2979" s="1"/>
      <c r="F2979" s="1"/>
      <c r="G2979" s="1"/>
      <c r="H2979" s="1"/>
      <c r="I2979" s="1"/>
    </row>
    <row r="2980" spans="1:9">
      <c r="A2980" s="1"/>
      <c r="C2980" s="1"/>
      <c r="D2980" s="1"/>
      <c r="E2980" s="1"/>
      <c r="F2980" s="1"/>
      <c r="G2980" s="1"/>
      <c r="H2980" s="1"/>
      <c r="I2980" s="1"/>
    </row>
    <row r="2981" spans="1:9">
      <c r="A2981" s="1"/>
      <c r="C2981" s="1"/>
      <c r="D2981" s="1"/>
      <c r="E2981" s="1"/>
      <c r="F2981" s="1"/>
      <c r="G2981" s="1"/>
      <c r="H2981" s="1"/>
      <c r="I2981" s="1"/>
    </row>
    <row r="2982" spans="1:9">
      <c r="A2982" s="1"/>
      <c r="C2982" s="1"/>
      <c r="D2982" s="1"/>
      <c r="E2982" s="1"/>
      <c r="F2982" s="1"/>
      <c r="G2982" s="1"/>
      <c r="H2982" s="1"/>
      <c r="I2982" s="1"/>
    </row>
    <row r="2983" spans="1:9">
      <c r="A2983" s="1"/>
      <c r="C2983" s="1"/>
      <c r="D2983" s="1"/>
      <c r="E2983" s="1"/>
      <c r="F2983" s="1"/>
      <c r="G2983" s="1"/>
      <c r="H2983" s="1"/>
      <c r="I2983" s="1"/>
    </row>
    <row r="2984" spans="1:9">
      <c r="A2984" s="1"/>
      <c r="C2984" s="1"/>
      <c r="D2984" s="1"/>
      <c r="E2984" s="1"/>
      <c r="F2984" s="1"/>
      <c r="G2984" s="1"/>
      <c r="H2984" s="1"/>
      <c r="I2984" s="1"/>
    </row>
    <row r="2985" spans="1:9">
      <c r="A2985" s="1"/>
      <c r="C2985" s="1"/>
      <c r="D2985" s="1"/>
      <c r="E2985" s="1"/>
      <c r="F2985" s="1"/>
      <c r="G2985" s="1"/>
      <c r="H2985" s="1"/>
      <c r="I2985" s="1"/>
    </row>
    <row r="2986" spans="1:9">
      <c r="A2986" s="1"/>
      <c r="C2986" s="1"/>
      <c r="D2986" s="1"/>
      <c r="E2986" s="1"/>
      <c r="F2986" s="1"/>
      <c r="G2986" s="1"/>
      <c r="H2986" s="1"/>
      <c r="I2986" s="1"/>
    </row>
    <row r="2987" spans="1:9">
      <c r="A2987" s="1"/>
      <c r="C2987" s="1"/>
      <c r="D2987" s="1"/>
      <c r="E2987" s="1"/>
      <c r="F2987" s="1"/>
      <c r="G2987" s="1"/>
      <c r="H2987" s="1"/>
      <c r="I2987" s="1"/>
    </row>
    <row r="2988" spans="1:9">
      <c r="A2988" s="1"/>
      <c r="C2988" s="1"/>
      <c r="D2988" s="1"/>
      <c r="E2988" s="1"/>
      <c r="F2988" s="1"/>
      <c r="G2988" s="1"/>
      <c r="H2988" s="1"/>
      <c r="I2988" s="1"/>
    </row>
    <row r="2989" spans="1:9">
      <c r="A2989" s="1"/>
      <c r="C2989" s="1"/>
      <c r="D2989" s="1"/>
      <c r="E2989" s="1"/>
      <c r="F2989" s="1"/>
      <c r="G2989" s="1"/>
      <c r="H2989" s="1"/>
      <c r="I2989" s="1"/>
    </row>
    <row r="2990" spans="1:9">
      <c r="A2990" s="1"/>
      <c r="C2990" s="1"/>
      <c r="D2990" s="1"/>
      <c r="E2990" s="1"/>
      <c r="F2990" s="1"/>
      <c r="G2990" s="1"/>
      <c r="H2990" s="1"/>
      <c r="I2990" s="1"/>
    </row>
    <row r="2991" spans="1:9">
      <c r="A2991" s="1"/>
      <c r="C2991" s="1"/>
      <c r="D2991" s="1"/>
      <c r="E2991" s="1"/>
      <c r="F2991" s="1"/>
      <c r="G2991" s="1"/>
      <c r="H2991" s="1"/>
      <c r="I2991" s="1"/>
    </row>
    <row r="2992" spans="1:9">
      <c r="A2992" s="1"/>
      <c r="C2992" s="1"/>
      <c r="D2992" s="1"/>
      <c r="E2992" s="1"/>
      <c r="F2992" s="1"/>
      <c r="G2992" s="1"/>
      <c r="H2992" s="1"/>
      <c r="I2992" s="1"/>
    </row>
    <row r="2993" spans="1:9">
      <c r="A2993" s="1"/>
      <c r="C2993" s="1"/>
      <c r="D2993" s="1"/>
      <c r="E2993" s="1"/>
      <c r="F2993" s="1"/>
      <c r="G2993" s="1"/>
      <c r="H2993" s="1"/>
      <c r="I2993" s="1"/>
    </row>
    <row r="2994" spans="1:9">
      <c r="A2994" s="1"/>
      <c r="C2994" s="1"/>
      <c r="D2994" s="1"/>
      <c r="E2994" s="1"/>
      <c r="F2994" s="1"/>
      <c r="G2994" s="1"/>
      <c r="H2994" s="1"/>
      <c r="I2994" s="1"/>
    </row>
    <row r="2995" spans="1:9">
      <c r="A2995" s="1"/>
      <c r="C2995" s="1"/>
      <c r="D2995" s="1"/>
      <c r="E2995" s="1"/>
      <c r="F2995" s="1"/>
      <c r="G2995" s="1"/>
      <c r="H2995" s="1"/>
      <c r="I2995" s="1"/>
    </row>
    <row r="2996" spans="1:9">
      <c r="A2996" s="1"/>
      <c r="C2996" s="1"/>
      <c r="D2996" s="1"/>
      <c r="E2996" s="1"/>
      <c r="F2996" s="1"/>
      <c r="G2996" s="1"/>
      <c r="H2996" s="1"/>
      <c r="I2996" s="1"/>
    </row>
    <row r="2997" spans="1:9">
      <c r="A2997" s="1"/>
      <c r="C2997" s="1"/>
      <c r="D2997" s="1"/>
      <c r="E2997" s="1"/>
      <c r="F2997" s="1"/>
      <c r="G2997" s="1"/>
      <c r="H2997" s="1"/>
      <c r="I2997" s="1"/>
    </row>
    <row r="2998" spans="1:9">
      <c r="A2998" s="1"/>
      <c r="C2998" s="1"/>
      <c r="D2998" s="1"/>
      <c r="E2998" s="1"/>
      <c r="F2998" s="1"/>
      <c r="G2998" s="1"/>
      <c r="H2998" s="1"/>
      <c r="I2998" s="1"/>
    </row>
    <row r="2999" spans="1:9">
      <c r="A2999" s="1"/>
      <c r="C2999" s="1"/>
      <c r="D2999" s="1"/>
      <c r="E2999" s="1"/>
      <c r="F2999" s="1"/>
      <c r="G2999" s="1"/>
      <c r="H2999" s="1"/>
      <c r="I2999" s="1"/>
    </row>
    <row r="3000" spans="1:9">
      <c r="A3000" s="1"/>
      <c r="C3000" s="1"/>
      <c r="D3000" s="1"/>
      <c r="E3000" s="1"/>
      <c r="F3000" s="1"/>
      <c r="G3000" s="1"/>
      <c r="H3000" s="1"/>
      <c r="I3000" s="1"/>
    </row>
    <row r="3001" spans="1:9">
      <c r="A3001" s="1"/>
      <c r="C3001" s="1"/>
      <c r="D3001" s="1"/>
      <c r="E3001" s="1"/>
      <c r="F3001" s="1"/>
      <c r="G3001" s="1"/>
      <c r="H3001" s="1"/>
      <c r="I3001" s="1"/>
    </row>
    <row r="3002" spans="1:9">
      <c r="A3002" s="1"/>
      <c r="C3002" s="1"/>
      <c r="D3002" s="1"/>
      <c r="E3002" s="1"/>
      <c r="F3002" s="1"/>
      <c r="G3002" s="1"/>
      <c r="H3002" s="1"/>
      <c r="I3002" s="1"/>
    </row>
    <row r="3003" spans="1:9">
      <c r="A3003" s="1"/>
      <c r="C3003" s="1"/>
      <c r="D3003" s="1"/>
      <c r="E3003" s="1"/>
      <c r="F3003" s="1"/>
      <c r="G3003" s="1"/>
      <c r="H3003" s="1"/>
      <c r="I3003" s="1"/>
    </row>
    <row r="3004" spans="1:9">
      <c r="A3004" s="1"/>
      <c r="C3004" s="1"/>
      <c r="D3004" s="1"/>
      <c r="E3004" s="1"/>
      <c r="F3004" s="1"/>
      <c r="G3004" s="1"/>
      <c r="H3004" s="1"/>
      <c r="I3004" s="1"/>
    </row>
    <row r="3005" spans="1:9">
      <c r="A3005" s="1"/>
      <c r="C3005" s="1"/>
      <c r="D3005" s="1"/>
      <c r="E3005" s="1"/>
      <c r="F3005" s="1"/>
      <c r="G3005" s="1"/>
      <c r="H3005" s="1"/>
      <c r="I3005" s="1"/>
    </row>
    <row r="3006" spans="1:9">
      <c r="A3006" s="1"/>
      <c r="C3006" s="1"/>
      <c r="D3006" s="1"/>
      <c r="E3006" s="1"/>
      <c r="F3006" s="1"/>
      <c r="G3006" s="1"/>
      <c r="H3006" s="1"/>
      <c r="I3006" s="1"/>
    </row>
    <row r="3007" spans="1:9">
      <c r="A3007" s="1"/>
      <c r="C3007" s="1"/>
      <c r="D3007" s="1"/>
      <c r="E3007" s="1"/>
      <c r="F3007" s="1"/>
      <c r="G3007" s="1"/>
      <c r="H3007" s="1"/>
      <c r="I3007" s="1"/>
    </row>
    <row r="3008" spans="1:9">
      <c r="A3008" s="1"/>
      <c r="C3008" s="1"/>
      <c r="D3008" s="1"/>
      <c r="E3008" s="1"/>
      <c r="F3008" s="1"/>
      <c r="G3008" s="1"/>
      <c r="H3008" s="1"/>
      <c r="I3008" s="1"/>
    </row>
    <row r="3009" spans="1:9">
      <c r="A3009" s="1"/>
      <c r="C3009" s="1"/>
      <c r="D3009" s="1"/>
      <c r="E3009" s="1"/>
      <c r="F3009" s="1"/>
      <c r="G3009" s="1"/>
      <c r="H3009" s="1"/>
      <c r="I3009" s="1"/>
    </row>
    <row r="3010" spans="1:9">
      <c r="A3010" s="1"/>
      <c r="C3010" s="1"/>
      <c r="D3010" s="1"/>
      <c r="E3010" s="1"/>
      <c r="F3010" s="1"/>
      <c r="G3010" s="1"/>
      <c r="H3010" s="1"/>
      <c r="I3010" s="1"/>
    </row>
    <row r="3011" spans="1:9">
      <c r="A3011" s="1"/>
      <c r="C3011" s="1"/>
      <c r="D3011" s="1"/>
      <c r="E3011" s="1"/>
      <c r="F3011" s="1"/>
      <c r="G3011" s="1"/>
      <c r="H3011" s="1"/>
      <c r="I3011" s="1"/>
    </row>
    <row r="3012" spans="1:9">
      <c r="A3012" s="1"/>
      <c r="C3012" s="1"/>
      <c r="D3012" s="1"/>
      <c r="E3012" s="1"/>
      <c r="F3012" s="1"/>
      <c r="G3012" s="1"/>
      <c r="H3012" s="1"/>
      <c r="I3012" s="1"/>
    </row>
    <row r="3013" spans="1:9">
      <c r="A3013" s="1"/>
      <c r="C3013" s="1"/>
      <c r="D3013" s="1"/>
      <c r="E3013" s="1"/>
      <c r="F3013" s="1"/>
      <c r="G3013" s="1"/>
      <c r="H3013" s="1"/>
      <c r="I3013" s="1"/>
    </row>
    <row r="3014" spans="1:9">
      <c r="A3014" s="1"/>
      <c r="C3014" s="1"/>
      <c r="D3014" s="1"/>
      <c r="E3014" s="1"/>
      <c r="F3014" s="1"/>
      <c r="G3014" s="1"/>
      <c r="H3014" s="1"/>
      <c r="I3014" s="1"/>
    </row>
    <row r="3015" spans="1:9">
      <c r="A3015" s="1"/>
      <c r="C3015" s="1"/>
      <c r="D3015" s="1"/>
      <c r="E3015" s="1"/>
      <c r="F3015" s="1"/>
      <c r="G3015" s="1"/>
      <c r="H3015" s="1"/>
      <c r="I3015" s="1"/>
    </row>
    <row r="3016" spans="1:9">
      <c r="A3016" s="1"/>
      <c r="C3016" s="1"/>
      <c r="D3016" s="1"/>
      <c r="E3016" s="1"/>
      <c r="F3016" s="1"/>
      <c r="G3016" s="1"/>
      <c r="H3016" s="1"/>
      <c r="I3016" s="1"/>
    </row>
    <row r="3017" spans="1:9">
      <c r="A3017" s="1"/>
      <c r="C3017" s="1"/>
      <c r="D3017" s="1"/>
      <c r="E3017" s="1"/>
      <c r="F3017" s="1"/>
      <c r="G3017" s="1"/>
      <c r="H3017" s="1"/>
      <c r="I3017" s="1"/>
    </row>
    <row r="3018" spans="1:9">
      <c r="A3018" s="1"/>
      <c r="C3018" s="1"/>
      <c r="D3018" s="1"/>
      <c r="E3018" s="1"/>
      <c r="F3018" s="1"/>
      <c r="G3018" s="1"/>
      <c r="H3018" s="1"/>
      <c r="I3018" s="1"/>
    </row>
    <row r="3019" spans="1:9">
      <c r="A3019" s="1"/>
      <c r="C3019" s="1"/>
      <c r="D3019" s="1"/>
      <c r="E3019" s="1"/>
      <c r="F3019" s="1"/>
      <c r="G3019" s="1"/>
      <c r="H3019" s="1"/>
      <c r="I3019" s="1"/>
    </row>
    <row r="3020" spans="1:9">
      <c r="A3020" s="1"/>
      <c r="C3020" s="1"/>
      <c r="D3020" s="1"/>
      <c r="E3020" s="1"/>
      <c r="F3020" s="1"/>
      <c r="G3020" s="1"/>
      <c r="H3020" s="1"/>
      <c r="I3020" s="1"/>
    </row>
    <row r="3021" spans="1:9">
      <c r="A3021" s="1"/>
      <c r="C3021" s="1"/>
      <c r="D3021" s="1"/>
      <c r="E3021" s="1"/>
      <c r="F3021" s="1"/>
      <c r="G3021" s="1"/>
      <c r="H3021" s="1"/>
      <c r="I3021" s="1"/>
    </row>
    <row r="3022" spans="1:9">
      <c r="A3022" s="1"/>
      <c r="C3022" s="1"/>
      <c r="D3022" s="1"/>
      <c r="E3022" s="1"/>
      <c r="F3022" s="1"/>
      <c r="G3022" s="1"/>
      <c r="H3022" s="1"/>
      <c r="I3022" s="1"/>
    </row>
    <row r="3023" spans="1:9">
      <c r="A3023" s="1"/>
      <c r="C3023" s="1"/>
      <c r="D3023" s="1"/>
      <c r="E3023" s="1"/>
      <c r="F3023" s="1"/>
      <c r="G3023" s="1"/>
      <c r="H3023" s="1"/>
      <c r="I3023" s="1"/>
    </row>
    <row r="3024" spans="1:9">
      <c r="A3024" s="1"/>
      <c r="C3024" s="1"/>
      <c r="D3024" s="1"/>
      <c r="E3024" s="1"/>
      <c r="F3024" s="1"/>
      <c r="G3024" s="1"/>
      <c r="H3024" s="1"/>
      <c r="I3024" s="1"/>
    </row>
    <row r="3025" spans="1:9">
      <c r="A3025" s="1"/>
      <c r="C3025" s="1"/>
      <c r="D3025" s="1"/>
      <c r="E3025" s="1"/>
      <c r="F3025" s="1"/>
      <c r="G3025" s="1"/>
      <c r="H3025" s="1"/>
      <c r="I3025" s="1"/>
    </row>
    <row r="3026" spans="1:9">
      <c r="A3026" s="1"/>
      <c r="C3026" s="1"/>
      <c r="D3026" s="1"/>
      <c r="E3026" s="1"/>
      <c r="F3026" s="1"/>
      <c r="G3026" s="1"/>
      <c r="H3026" s="1"/>
      <c r="I3026" s="1"/>
    </row>
    <row r="3027" spans="1:9">
      <c r="A3027" s="1"/>
      <c r="C3027" s="1"/>
      <c r="D3027" s="1"/>
      <c r="E3027" s="1"/>
      <c r="F3027" s="1"/>
      <c r="G3027" s="1"/>
      <c r="H3027" s="1"/>
      <c r="I3027" s="1"/>
    </row>
    <row r="3028" spans="1:9">
      <c r="A3028" s="1"/>
      <c r="C3028" s="1"/>
      <c r="D3028" s="1"/>
      <c r="E3028" s="1"/>
      <c r="F3028" s="1"/>
      <c r="G3028" s="1"/>
      <c r="H3028" s="1"/>
      <c r="I3028" s="1"/>
    </row>
    <row r="3029" spans="1:9">
      <c r="A3029" s="1"/>
      <c r="C3029" s="1"/>
      <c r="D3029" s="1"/>
      <c r="E3029" s="1"/>
      <c r="F3029" s="1"/>
      <c r="G3029" s="1"/>
      <c r="H3029" s="1"/>
      <c r="I3029" s="1"/>
    </row>
    <row r="3030" spans="1:9">
      <c r="A3030" s="1"/>
      <c r="C3030" s="1"/>
      <c r="D3030" s="1"/>
      <c r="E3030" s="1"/>
      <c r="F3030" s="1"/>
      <c r="G3030" s="1"/>
      <c r="H3030" s="1"/>
      <c r="I3030" s="1"/>
    </row>
    <row r="3031" spans="1:9">
      <c r="A3031" s="1"/>
      <c r="C3031" s="1"/>
      <c r="D3031" s="1"/>
      <c r="E3031" s="1"/>
      <c r="F3031" s="1"/>
      <c r="G3031" s="1"/>
      <c r="H3031" s="1"/>
      <c r="I3031" s="1"/>
    </row>
    <row r="3032" spans="1:9">
      <c r="A3032" s="1"/>
      <c r="C3032" s="1"/>
      <c r="D3032" s="1"/>
      <c r="E3032" s="1"/>
      <c r="F3032" s="1"/>
      <c r="G3032" s="1"/>
      <c r="H3032" s="1"/>
      <c r="I3032" s="1"/>
    </row>
    <row r="3033" spans="1:9">
      <c r="A3033" s="1"/>
      <c r="C3033" s="1"/>
      <c r="D3033" s="1"/>
      <c r="E3033" s="1"/>
      <c r="F3033" s="1"/>
      <c r="G3033" s="1"/>
      <c r="H3033" s="1"/>
      <c r="I3033" s="1"/>
    </row>
    <row r="3034" spans="1:9">
      <c r="A3034" s="1"/>
      <c r="C3034" s="1"/>
      <c r="D3034" s="1"/>
      <c r="E3034" s="1"/>
      <c r="F3034" s="1"/>
      <c r="G3034" s="1"/>
      <c r="H3034" s="1"/>
      <c r="I3034" s="1"/>
    </row>
    <row r="3035" spans="1:9">
      <c r="A3035" s="1"/>
      <c r="C3035" s="1"/>
      <c r="D3035" s="1"/>
      <c r="E3035" s="1"/>
      <c r="F3035" s="1"/>
      <c r="G3035" s="1"/>
      <c r="H3035" s="1"/>
      <c r="I3035" s="1"/>
    </row>
    <row r="3036" spans="1:9">
      <c r="A3036" s="1"/>
      <c r="C3036" s="1"/>
      <c r="D3036" s="1"/>
      <c r="E3036" s="1"/>
      <c r="F3036" s="1"/>
      <c r="G3036" s="1"/>
      <c r="H3036" s="1"/>
      <c r="I3036" s="1"/>
    </row>
    <row r="3037" spans="1:9">
      <c r="A3037" s="1"/>
      <c r="C3037" s="1"/>
      <c r="D3037" s="1"/>
      <c r="E3037" s="1"/>
      <c r="F3037" s="1"/>
      <c r="G3037" s="1"/>
      <c r="H3037" s="1"/>
      <c r="I3037" s="1"/>
    </row>
    <row r="3038" spans="1:9">
      <c r="A3038" s="1"/>
      <c r="C3038" s="1"/>
      <c r="D3038" s="1"/>
      <c r="E3038" s="1"/>
      <c r="F3038" s="1"/>
      <c r="G3038" s="1"/>
      <c r="H3038" s="1"/>
      <c r="I3038" s="1"/>
    </row>
    <row r="3039" spans="1:9">
      <c r="A3039" s="1"/>
      <c r="C3039" s="1"/>
      <c r="D3039" s="1"/>
      <c r="E3039" s="1"/>
      <c r="F3039" s="1"/>
      <c r="G3039" s="1"/>
      <c r="H3039" s="1"/>
      <c r="I3039" s="1"/>
    </row>
    <row r="3040" spans="1:9">
      <c r="A3040" s="1"/>
      <c r="C3040" s="1"/>
      <c r="D3040" s="1"/>
      <c r="E3040" s="1"/>
      <c r="F3040" s="1"/>
      <c r="G3040" s="1"/>
      <c r="H3040" s="1"/>
      <c r="I3040" s="1"/>
    </row>
    <row r="3041" spans="1:9">
      <c r="A3041" s="1"/>
      <c r="C3041" s="1"/>
      <c r="D3041" s="1"/>
      <c r="E3041" s="1"/>
      <c r="F3041" s="1"/>
      <c r="G3041" s="1"/>
      <c r="H3041" s="1"/>
      <c r="I3041" s="1"/>
    </row>
    <row r="3042" spans="1:9">
      <c r="A3042" s="1"/>
      <c r="C3042" s="1"/>
      <c r="D3042" s="1"/>
      <c r="E3042" s="1"/>
      <c r="F3042" s="1"/>
      <c r="G3042" s="1"/>
      <c r="H3042" s="1"/>
      <c r="I3042" s="1"/>
    </row>
    <row r="3043" spans="1:9">
      <c r="A3043" s="1"/>
      <c r="C3043" s="1"/>
      <c r="D3043" s="1"/>
      <c r="E3043" s="1"/>
      <c r="F3043" s="1"/>
      <c r="G3043" s="1"/>
      <c r="H3043" s="1"/>
      <c r="I3043" s="1"/>
    </row>
    <row r="3044" spans="1:9">
      <c r="A3044" s="1"/>
      <c r="C3044" s="1"/>
      <c r="D3044" s="1"/>
      <c r="E3044" s="1"/>
      <c r="F3044" s="1"/>
      <c r="G3044" s="1"/>
      <c r="H3044" s="1"/>
      <c r="I3044" s="1"/>
    </row>
    <row r="3045" spans="1:9">
      <c r="A3045" s="1"/>
      <c r="C3045" s="1"/>
      <c r="D3045" s="1"/>
      <c r="E3045" s="1"/>
      <c r="F3045" s="1"/>
      <c r="G3045" s="1"/>
      <c r="H3045" s="1"/>
      <c r="I3045" s="1"/>
    </row>
    <row r="3046" spans="1:9">
      <c r="A3046" s="1"/>
      <c r="C3046" s="1"/>
      <c r="D3046" s="1"/>
      <c r="E3046" s="1"/>
      <c r="F3046" s="1"/>
      <c r="G3046" s="1"/>
      <c r="H3046" s="1"/>
      <c r="I3046" s="1"/>
    </row>
    <row r="3047" spans="1:9">
      <c r="A3047" s="1"/>
      <c r="C3047" s="1"/>
      <c r="D3047" s="1"/>
      <c r="E3047" s="1"/>
      <c r="F3047" s="1"/>
      <c r="G3047" s="1"/>
      <c r="H3047" s="1"/>
      <c r="I3047" s="1"/>
    </row>
    <row r="3048" spans="1:9">
      <c r="A3048" s="1"/>
      <c r="C3048" s="1"/>
      <c r="D3048" s="1"/>
      <c r="E3048" s="1"/>
      <c r="F3048" s="1"/>
      <c r="G3048" s="1"/>
      <c r="H3048" s="1"/>
      <c r="I3048" s="1"/>
    </row>
    <row r="3049" spans="1:9">
      <c r="A3049" s="1"/>
      <c r="C3049" s="1"/>
      <c r="D3049" s="1"/>
      <c r="E3049" s="1"/>
      <c r="F3049" s="1"/>
      <c r="G3049" s="1"/>
      <c r="H3049" s="1"/>
      <c r="I3049" s="1"/>
    </row>
    <row r="3050" spans="1:9">
      <c r="A3050" s="1"/>
      <c r="C3050" s="1"/>
      <c r="D3050" s="1"/>
      <c r="E3050" s="1"/>
      <c r="F3050" s="1"/>
      <c r="G3050" s="1"/>
      <c r="H3050" s="1"/>
      <c r="I3050" s="1"/>
    </row>
    <row r="3051" spans="1:9">
      <c r="A3051" s="1"/>
      <c r="C3051" s="1"/>
      <c r="D3051" s="1"/>
      <c r="E3051" s="1"/>
      <c r="F3051" s="1"/>
      <c r="G3051" s="1"/>
      <c r="H3051" s="1"/>
      <c r="I3051" s="1"/>
    </row>
    <row r="3052" spans="1:9">
      <c r="A3052" s="1"/>
      <c r="C3052" s="1"/>
      <c r="D3052" s="1"/>
      <c r="E3052" s="1"/>
      <c r="F3052" s="1"/>
      <c r="G3052" s="1"/>
      <c r="H3052" s="1"/>
      <c r="I3052" s="1"/>
    </row>
    <row r="3053" spans="1:9">
      <c r="A3053" s="1"/>
      <c r="C3053" s="1"/>
      <c r="D3053" s="1"/>
      <c r="E3053" s="1"/>
      <c r="F3053" s="1"/>
      <c r="G3053" s="1"/>
      <c r="H3053" s="1"/>
      <c r="I3053" s="1"/>
    </row>
    <row r="3054" spans="1:9">
      <c r="A3054" s="1"/>
      <c r="C3054" s="1"/>
      <c r="D3054" s="1"/>
      <c r="E3054" s="1"/>
      <c r="F3054" s="1"/>
      <c r="G3054" s="1"/>
      <c r="H3054" s="1"/>
      <c r="I3054" s="1"/>
    </row>
    <row r="3055" spans="1:9">
      <c r="A3055" s="1"/>
      <c r="C3055" s="1"/>
      <c r="D3055" s="1"/>
      <c r="E3055" s="1"/>
      <c r="F3055" s="1"/>
      <c r="G3055" s="1"/>
      <c r="H3055" s="1"/>
      <c r="I3055" s="1"/>
    </row>
    <row r="3056" spans="1:9">
      <c r="A3056" s="1"/>
      <c r="C3056" s="1"/>
      <c r="D3056" s="1"/>
      <c r="E3056" s="1"/>
      <c r="F3056" s="1"/>
      <c r="G3056" s="1"/>
      <c r="H3056" s="1"/>
      <c r="I3056" s="1"/>
    </row>
    <row r="3057" spans="1:9">
      <c r="A3057" s="1"/>
      <c r="C3057" s="1"/>
      <c r="D3057" s="1"/>
      <c r="E3057" s="1"/>
      <c r="F3057" s="1"/>
      <c r="G3057" s="1"/>
      <c r="H3057" s="1"/>
      <c r="I3057" s="1"/>
    </row>
    <row r="3058" spans="1:9">
      <c r="A3058" s="1"/>
      <c r="C3058" s="1"/>
      <c r="D3058" s="1"/>
      <c r="E3058" s="1"/>
      <c r="F3058" s="1"/>
      <c r="G3058" s="1"/>
      <c r="H3058" s="1"/>
      <c r="I3058" s="1"/>
    </row>
    <row r="3059" spans="1:9">
      <c r="A3059" s="1"/>
      <c r="C3059" s="1"/>
      <c r="D3059" s="1"/>
      <c r="E3059" s="1"/>
      <c r="F3059" s="1"/>
      <c r="G3059" s="1"/>
      <c r="H3059" s="1"/>
      <c r="I3059" s="1"/>
    </row>
    <row r="3060" spans="1:9">
      <c r="A3060" s="1"/>
      <c r="C3060" s="1"/>
      <c r="D3060" s="1"/>
      <c r="E3060" s="1"/>
      <c r="F3060" s="1"/>
      <c r="G3060" s="1"/>
      <c r="H3060" s="1"/>
      <c r="I3060" s="1"/>
    </row>
    <row r="3061" spans="1:9">
      <c r="A3061" s="1"/>
      <c r="C3061" s="1"/>
      <c r="D3061" s="1"/>
      <c r="E3061" s="1"/>
      <c r="F3061" s="1"/>
      <c r="G3061" s="1"/>
      <c r="H3061" s="1"/>
      <c r="I3061" s="1"/>
    </row>
    <row r="3062" spans="1:9">
      <c r="A3062" s="1"/>
      <c r="C3062" s="1"/>
      <c r="D3062" s="1"/>
      <c r="E3062" s="1"/>
      <c r="F3062" s="1"/>
      <c r="G3062" s="1"/>
      <c r="H3062" s="1"/>
      <c r="I3062" s="1"/>
    </row>
    <row r="3063" spans="1:9">
      <c r="A3063" s="1"/>
      <c r="C3063" s="1"/>
      <c r="D3063" s="1"/>
      <c r="E3063" s="1"/>
      <c r="F3063" s="1"/>
      <c r="G3063" s="1"/>
      <c r="H3063" s="1"/>
      <c r="I3063" s="1"/>
    </row>
    <row r="3064" spans="1:9">
      <c r="A3064" s="1"/>
      <c r="C3064" s="1"/>
      <c r="D3064" s="1"/>
      <c r="E3064" s="1"/>
      <c r="F3064" s="1"/>
      <c r="G3064" s="1"/>
      <c r="H3064" s="1"/>
      <c r="I3064" s="1"/>
    </row>
    <row r="3065" spans="1:9">
      <c r="A3065" s="1"/>
      <c r="C3065" s="1"/>
      <c r="D3065" s="1"/>
      <c r="E3065" s="1"/>
      <c r="F3065" s="1"/>
      <c r="G3065" s="1"/>
      <c r="H3065" s="1"/>
      <c r="I3065" s="1"/>
    </row>
    <row r="3066" spans="1:9">
      <c r="A3066" s="1"/>
      <c r="C3066" s="1"/>
      <c r="D3066" s="1"/>
      <c r="E3066" s="1"/>
      <c r="F3066" s="1"/>
      <c r="G3066" s="1"/>
      <c r="H3066" s="1"/>
      <c r="I3066" s="1"/>
    </row>
    <row r="3067" spans="1:9">
      <c r="A3067" s="1"/>
      <c r="C3067" s="1"/>
      <c r="D3067" s="1"/>
      <c r="E3067" s="1"/>
      <c r="F3067" s="1"/>
      <c r="G3067" s="1"/>
      <c r="H3067" s="1"/>
      <c r="I3067" s="1"/>
    </row>
    <row r="3068" spans="1:9">
      <c r="A3068" s="1"/>
      <c r="C3068" s="1"/>
      <c r="D3068" s="1"/>
      <c r="E3068" s="1"/>
      <c r="F3068" s="1"/>
      <c r="G3068" s="1"/>
      <c r="H3068" s="1"/>
      <c r="I3068" s="1"/>
    </row>
    <row r="3069" spans="1:9">
      <c r="A3069" s="1"/>
      <c r="C3069" s="1"/>
      <c r="D3069" s="1"/>
      <c r="E3069" s="1"/>
      <c r="F3069" s="1"/>
      <c r="G3069" s="1"/>
      <c r="H3069" s="1"/>
      <c r="I3069" s="1"/>
    </row>
    <row r="3070" spans="1:9">
      <c r="A3070" s="1"/>
      <c r="C3070" s="1"/>
      <c r="D3070" s="1"/>
      <c r="E3070" s="1"/>
      <c r="F3070" s="1"/>
      <c r="G3070" s="1"/>
      <c r="H3070" s="1"/>
      <c r="I3070" s="1"/>
    </row>
    <row r="3071" spans="1:9">
      <c r="A3071" s="1"/>
      <c r="C3071" s="1"/>
      <c r="D3071" s="1"/>
      <c r="E3071" s="1"/>
      <c r="F3071" s="1"/>
      <c r="G3071" s="1"/>
      <c r="H3071" s="1"/>
      <c r="I3071" s="1"/>
    </row>
    <row r="3072" spans="1:9">
      <c r="A3072" s="1"/>
      <c r="C3072" s="1"/>
      <c r="D3072" s="1"/>
      <c r="E3072" s="1"/>
      <c r="F3072" s="1"/>
      <c r="G3072" s="1"/>
      <c r="H3072" s="1"/>
      <c r="I3072" s="1"/>
    </row>
    <row r="3073" spans="1:9">
      <c r="A3073" s="1"/>
      <c r="C3073" s="1"/>
      <c r="D3073" s="1"/>
      <c r="E3073" s="1"/>
      <c r="F3073" s="1"/>
      <c r="G3073" s="1"/>
      <c r="H3073" s="1"/>
      <c r="I3073" s="1"/>
    </row>
    <row r="3074" spans="1:9">
      <c r="A3074" s="1"/>
      <c r="C3074" s="1"/>
      <c r="D3074" s="1"/>
      <c r="E3074" s="1"/>
      <c r="F3074" s="1"/>
      <c r="G3074" s="1"/>
      <c r="H3074" s="1"/>
      <c r="I3074" s="1"/>
    </row>
    <row r="3075" spans="1:9">
      <c r="A3075" s="1"/>
      <c r="C3075" s="1"/>
      <c r="D3075" s="1"/>
      <c r="E3075" s="1"/>
      <c r="F3075" s="1"/>
      <c r="G3075" s="1"/>
      <c r="H3075" s="1"/>
      <c r="I3075" s="1"/>
    </row>
    <row r="3076" spans="1:9">
      <c r="A3076" s="1"/>
      <c r="C3076" s="1"/>
      <c r="D3076" s="1"/>
      <c r="E3076" s="1"/>
      <c r="F3076" s="1"/>
      <c r="G3076" s="1"/>
      <c r="H3076" s="1"/>
      <c r="I3076" s="1"/>
    </row>
    <row r="3077" spans="1:9">
      <c r="A3077" s="1"/>
      <c r="C3077" s="1"/>
      <c r="D3077" s="1"/>
      <c r="E3077" s="1"/>
      <c r="F3077" s="1"/>
      <c r="G3077" s="1"/>
      <c r="H3077" s="1"/>
      <c r="I3077" s="1"/>
    </row>
    <row r="3078" spans="1:9">
      <c r="A3078" s="1"/>
      <c r="C3078" s="1"/>
      <c r="D3078" s="1"/>
      <c r="E3078" s="1"/>
      <c r="F3078" s="1"/>
      <c r="G3078" s="1"/>
      <c r="H3078" s="1"/>
      <c r="I3078" s="1"/>
    </row>
    <row r="3079" spans="1:9">
      <c r="A3079" s="1"/>
      <c r="C3079" s="1"/>
      <c r="D3079" s="1"/>
      <c r="E3079" s="1"/>
      <c r="F3079" s="1"/>
      <c r="G3079" s="1"/>
      <c r="H3079" s="1"/>
      <c r="I3079" s="1"/>
    </row>
    <row r="3080" spans="1:9">
      <c r="A3080" s="1"/>
      <c r="C3080" s="1"/>
      <c r="D3080" s="1"/>
      <c r="E3080" s="1"/>
      <c r="F3080" s="1"/>
      <c r="G3080" s="1"/>
      <c r="H3080" s="1"/>
      <c r="I3080" s="1"/>
    </row>
    <row r="3081" spans="1:9">
      <c r="A3081" s="1"/>
      <c r="C3081" s="1"/>
      <c r="D3081" s="1"/>
      <c r="E3081" s="1"/>
      <c r="F3081" s="1"/>
      <c r="G3081" s="1"/>
      <c r="H3081" s="1"/>
      <c r="I3081" s="1"/>
    </row>
    <row r="3082" spans="1:9">
      <c r="A3082" s="1"/>
      <c r="C3082" s="1"/>
      <c r="D3082" s="1"/>
      <c r="E3082" s="1"/>
      <c r="F3082" s="1"/>
      <c r="G3082" s="1"/>
      <c r="H3082" s="1"/>
      <c r="I3082" s="1"/>
    </row>
    <row r="3083" spans="1:9">
      <c r="A3083" s="1"/>
      <c r="C3083" s="1"/>
      <c r="D3083" s="1"/>
      <c r="E3083" s="1"/>
      <c r="F3083" s="1"/>
      <c r="G3083" s="1"/>
      <c r="H3083" s="1"/>
      <c r="I3083" s="1"/>
    </row>
    <row r="3084" spans="1:9">
      <c r="A3084" s="1"/>
      <c r="C3084" s="1"/>
      <c r="D3084" s="1"/>
      <c r="E3084" s="1"/>
      <c r="F3084" s="1"/>
      <c r="G3084" s="1"/>
      <c r="H3084" s="1"/>
      <c r="I3084" s="1"/>
    </row>
    <row r="3085" spans="1:9">
      <c r="A3085" s="1"/>
      <c r="C3085" s="1"/>
      <c r="D3085" s="1"/>
      <c r="E3085" s="1"/>
      <c r="F3085" s="1"/>
      <c r="G3085" s="1"/>
      <c r="H3085" s="1"/>
      <c r="I3085" s="1"/>
    </row>
    <row r="3086" spans="1:9">
      <c r="A3086" s="1"/>
      <c r="C3086" s="1"/>
      <c r="D3086" s="1"/>
      <c r="E3086" s="1"/>
      <c r="F3086" s="1"/>
      <c r="G3086" s="1"/>
      <c r="H3086" s="1"/>
      <c r="I3086" s="1"/>
    </row>
    <row r="3087" spans="1:9">
      <c r="A3087" s="1"/>
      <c r="C3087" s="1"/>
      <c r="D3087" s="1"/>
      <c r="E3087" s="1"/>
      <c r="F3087" s="1"/>
      <c r="G3087" s="1"/>
      <c r="H3087" s="1"/>
      <c r="I3087" s="1"/>
    </row>
    <row r="3088" spans="1:9">
      <c r="A3088" s="1"/>
      <c r="C3088" s="1"/>
      <c r="D3088" s="1"/>
      <c r="E3088" s="1"/>
      <c r="F3088" s="1"/>
      <c r="G3088" s="1"/>
      <c r="H3088" s="1"/>
      <c r="I3088" s="1"/>
    </row>
    <row r="3089" spans="1:9">
      <c r="A3089" s="1"/>
      <c r="C3089" s="1"/>
      <c r="D3089" s="1"/>
      <c r="E3089" s="1"/>
      <c r="F3089" s="1"/>
      <c r="G3089" s="1"/>
      <c r="H3089" s="1"/>
      <c r="I3089" s="1"/>
    </row>
    <row r="3090" spans="1:9">
      <c r="A3090" s="1"/>
      <c r="C3090" s="1"/>
      <c r="D3090" s="1"/>
      <c r="E3090" s="1"/>
      <c r="F3090" s="1"/>
      <c r="G3090" s="1"/>
      <c r="H3090" s="1"/>
      <c r="I3090" s="1"/>
    </row>
    <row r="3091" spans="1:9">
      <c r="A3091" s="1"/>
      <c r="C3091" s="1"/>
      <c r="D3091" s="1"/>
      <c r="E3091" s="1"/>
      <c r="F3091" s="1"/>
      <c r="G3091" s="1"/>
      <c r="H3091" s="1"/>
      <c r="I3091" s="1"/>
    </row>
    <row r="3092" spans="1:9">
      <c r="A3092" s="1"/>
      <c r="C3092" s="1"/>
      <c r="D3092" s="1"/>
      <c r="E3092" s="1"/>
      <c r="F3092" s="1"/>
      <c r="G3092" s="1"/>
      <c r="H3092" s="1"/>
      <c r="I3092" s="1"/>
    </row>
    <row r="3093" spans="1:9">
      <c r="A3093" s="1"/>
      <c r="C3093" s="1"/>
      <c r="D3093" s="1"/>
      <c r="E3093" s="1"/>
      <c r="F3093" s="1"/>
      <c r="G3093" s="1"/>
      <c r="H3093" s="1"/>
      <c r="I3093" s="1"/>
    </row>
    <row r="3094" spans="1:9">
      <c r="A3094" s="1"/>
      <c r="C3094" s="1"/>
      <c r="D3094" s="1"/>
      <c r="E3094" s="1"/>
      <c r="F3094" s="1"/>
      <c r="G3094" s="1"/>
      <c r="H3094" s="1"/>
      <c r="I3094" s="1"/>
    </row>
    <row r="3095" spans="1:9">
      <c r="A3095" s="1"/>
      <c r="C3095" s="1"/>
      <c r="D3095" s="1"/>
      <c r="E3095" s="1"/>
      <c r="F3095" s="1"/>
      <c r="G3095" s="1"/>
      <c r="H3095" s="1"/>
      <c r="I3095" s="1"/>
    </row>
    <row r="3096" spans="1:9">
      <c r="A3096" s="1"/>
      <c r="C3096" s="1"/>
      <c r="D3096" s="1"/>
      <c r="E3096" s="1"/>
      <c r="F3096" s="1"/>
      <c r="G3096" s="1"/>
      <c r="H3096" s="1"/>
      <c r="I3096" s="1"/>
    </row>
    <row r="3097" spans="1:9">
      <c r="A3097" s="1"/>
      <c r="C3097" s="1"/>
      <c r="D3097" s="1"/>
      <c r="E3097" s="1"/>
      <c r="F3097" s="1"/>
      <c r="G3097" s="1"/>
      <c r="H3097" s="1"/>
      <c r="I3097" s="1"/>
    </row>
    <row r="3098" spans="1:9">
      <c r="A3098" s="1"/>
      <c r="C3098" s="1"/>
      <c r="D3098" s="1"/>
      <c r="E3098" s="1"/>
      <c r="F3098" s="1"/>
      <c r="G3098" s="1"/>
      <c r="H3098" s="1"/>
      <c r="I3098" s="1"/>
    </row>
    <row r="3099" spans="1:9">
      <c r="A3099" s="1"/>
      <c r="C3099" s="1"/>
      <c r="D3099" s="1"/>
      <c r="E3099" s="1"/>
      <c r="F3099" s="1"/>
      <c r="G3099" s="1"/>
      <c r="H3099" s="1"/>
      <c r="I3099" s="1"/>
    </row>
    <row r="3100" spans="1:9">
      <c r="A3100" s="1"/>
      <c r="C3100" s="1"/>
      <c r="D3100" s="1"/>
      <c r="E3100" s="1"/>
      <c r="F3100" s="1"/>
      <c r="G3100" s="1"/>
      <c r="H3100" s="1"/>
      <c r="I3100" s="1"/>
    </row>
    <row r="3101" spans="1:9">
      <c r="A3101" s="1"/>
      <c r="C3101" s="1"/>
      <c r="D3101" s="1"/>
      <c r="E3101" s="1"/>
      <c r="F3101" s="1"/>
      <c r="G3101" s="1"/>
      <c r="H3101" s="1"/>
      <c r="I3101" s="1"/>
    </row>
    <row r="3102" spans="1:9">
      <c r="A3102" s="1"/>
      <c r="C3102" s="1"/>
      <c r="D3102" s="1"/>
      <c r="E3102" s="1"/>
      <c r="F3102" s="1"/>
      <c r="G3102" s="1"/>
      <c r="H3102" s="1"/>
      <c r="I3102" s="1"/>
    </row>
    <row r="3103" spans="1:9">
      <c r="A3103" s="1"/>
      <c r="C3103" s="1"/>
      <c r="D3103" s="1"/>
      <c r="E3103" s="1"/>
      <c r="F3103" s="1"/>
      <c r="G3103" s="1"/>
      <c r="H3103" s="1"/>
      <c r="I3103" s="1"/>
    </row>
    <row r="3104" spans="1:9">
      <c r="A3104" s="1"/>
      <c r="C3104" s="1"/>
      <c r="D3104" s="1"/>
      <c r="E3104" s="1"/>
      <c r="F3104" s="1"/>
      <c r="G3104" s="1"/>
      <c r="H3104" s="1"/>
      <c r="I3104" s="1"/>
    </row>
    <row r="3105" spans="1:9">
      <c r="A3105" s="1"/>
      <c r="C3105" s="1"/>
      <c r="D3105" s="1"/>
      <c r="E3105" s="1"/>
      <c r="F3105" s="1"/>
      <c r="G3105" s="1"/>
      <c r="H3105" s="1"/>
      <c r="I3105" s="1"/>
    </row>
    <row r="3106" spans="1:9">
      <c r="A3106" s="1"/>
      <c r="C3106" s="1"/>
      <c r="D3106" s="1"/>
      <c r="E3106" s="1"/>
      <c r="F3106" s="1"/>
      <c r="G3106" s="1"/>
      <c r="H3106" s="1"/>
      <c r="I3106" s="1"/>
    </row>
    <row r="3107" spans="1:9">
      <c r="A3107" s="1"/>
      <c r="C3107" s="1"/>
      <c r="D3107" s="1"/>
      <c r="E3107" s="1"/>
      <c r="F3107" s="1"/>
      <c r="G3107" s="1"/>
      <c r="H3107" s="1"/>
      <c r="I3107" s="1"/>
    </row>
    <row r="3108" spans="1:9">
      <c r="A3108" s="1"/>
      <c r="C3108" s="1"/>
      <c r="D3108" s="1"/>
      <c r="E3108" s="1"/>
      <c r="F3108" s="1"/>
      <c r="G3108" s="1"/>
      <c r="H3108" s="1"/>
      <c r="I3108" s="1"/>
    </row>
    <row r="3109" spans="1:9">
      <c r="A3109" s="1"/>
      <c r="C3109" s="1"/>
      <c r="D3109" s="1"/>
      <c r="E3109" s="1"/>
      <c r="F3109" s="1"/>
      <c r="G3109" s="1"/>
      <c r="H3109" s="1"/>
      <c r="I3109" s="1"/>
    </row>
    <row r="3110" spans="1:9">
      <c r="A3110" s="1"/>
      <c r="C3110" s="1"/>
      <c r="D3110" s="1"/>
      <c r="E3110" s="1"/>
      <c r="F3110" s="1"/>
      <c r="G3110" s="1"/>
      <c r="H3110" s="1"/>
      <c r="I3110" s="1"/>
    </row>
    <row r="3111" spans="1:9">
      <c r="A3111" s="1"/>
      <c r="C3111" s="1"/>
      <c r="D3111" s="1"/>
      <c r="E3111" s="1"/>
      <c r="F3111" s="1"/>
      <c r="G3111" s="1"/>
      <c r="H3111" s="1"/>
      <c r="I3111" s="1"/>
    </row>
    <row r="3112" spans="1:9">
      <c r="A3112" s="1"/>
      <c r="C3112" s="1"/>
      <c r="D3112" s="1"/>
      <c r="E3112" s="1"/>
      <c r="F3112" s="1"/>
      <c r="G3112" s="1"/>
      <c r="H3112" s="1"/>
      <c r="I3112" s="1"/>
    </row>
    <row r="3113" spans="1:9">
      <c r="A3113" s="1"/>
      <c r="C3113" s="1"/>
      <c r="D3113" s="1"/>
      <c r="E3113" s="1"/>
      <c r="F3113" s="1"/>
      <c r="G3113" s="1"/>
      <c r="H3113" s="1"/>
      <c r="I3113" s="1"/>
    </row>
    <row r="3114" spans="1:9">
      <c r="A3114" s="1"/>
      <c r="C3114" s="1"/>
      <c r="D3114" s="1"/>
      <c r="E3114" s="1"/>
      <c r="F3114" s="1"/>
      <c r="G3114" s="1"/>
      <c r="H3114" s="1"/>
      <c r="I3114" s="1"/>
    </row>
    <row r="3115" spans="1:9">
      <c r="A3115" s="1"/>
      <c r="C3115" s="1"/>
      <c r="D3115" s="1"/>
      <c r="E3115" s="1"/>
      <c r="F3115" s="1"/>
      <c r="G3115" s="1"/>
      <c r="H3115" s="1"/>
      <c r="I3115" s="1"/>
    </row>
    <row r="3116" spans="1:9">
      <c r="A3116" s="1"/>
      <c r="C3116" s="1"/>
      <c r="D3116" s="1"/>
      <c r="E3116" s="1"/>
      <c r="F3116" s="1"/>
      <c r="G3116" s="1"/>
      <c r="H3116" s="1"/>
      <c r="I3116" s="1"/>
    </row>
    <row r="3117" spans="1:9">
      <c r="A3117" s="1"/>
      <c r="C3117" s="1"/>
      <c r="D3117" s="1"/>
      <c r="E3117" s="1"/>
      <c r="F3117" s="1"/>
      <c r="G3117" s="1"/>
      <c r="H3117" s="1"/>
      <c r="I3117" s="1"/>
    </row>
    <row r="3118" spans="1:9">
      <c r="A3118" s="1"/>
      <c r="C3118" s="1"/>
      <c r="D3118" s="1"/>
      <c r="E3118" s="1"/>
      <c r="F3118" s="1"/>
      <c r="G3118" s="1"/>
      <c r="H3118" s="1"/>
      <c r="I3118" s="1"/>
    </row>
    <row r="3119" spans="1:9">
      <c r="A3119" s="1"/>
      <c r="C3119" s="1"/>
      <c r="D3119" s="1"/>
      <c r="E3119" s="1"/>
      <c r="F3119" s="1"/>
      <c r="G3119" s="1"/>
      <c r="H3119" s="1"/>
      <c r="I3119" s="1"/>
    </row>
    <row r="3120" spans="1:9">
      <c r="A3120" s="1"/>
      <c r="C3120" s="1"/>
      <c r="D3120" s="1"/>
      <c r="E3120" s="1"/>
      <c r="F3120" s="1"/>
      <c r="G3120" s="1"/>
      <c r="H3120" s="1"/>
      <c r="I3120" s="1"/>
    </row>
    <row r="3121" spans="1:9">
      <c r="A3121" s="1"/>
      <c r="C3121" s="1"/>
      <c r="D3121" s="1"/>
      <c r="E3121" s="1"/>
      <c r="F3121" s="1"/>
      <c r="G3121" s="1"/>
      <c r="H3121" s="1"/>
      <c r="I3121" s="1"/>
    </row>
    <row r="3122" spans="1:9">
      <c r="A3122" s="1"/>
      <c r="C3122" s="1"/>
      <c r="D3122" s="1"/>
      <c r="E3122" s="1"/>
      <c r="F3122" s="1"/>
      <c r="G3122" s="1"/>
      <c r="H3122" s="1"/>
      <c r="I3122" s="1"/>
    </row>
    <row r="3123" spans="1:9">
      <c r="A3123" s="1"/>
      <c r="C3123" s="1"/>
      <c r="D3123" s="1"/>
      <c r="E3123" s="1"/>
      <c r="F3123" s="1"/>
      <c r="G3123" s="1"/>
      <c r="H3123" s="1"/>
      <c r="I3123" s="1"/>
    </row>
    <row r="3124" spans="1:9">
      <c r="A3124" s="1"/>
      <c r="C3124" s="1"/>
      <c r="D3124" s="1"/>
      <c r="E3124" s="1"/>
      <c r="F3124" s="1"/>
      <c r="G3124" s="1"/>
      <c r="H3124" s="1"/>
      <c r="I3124" s="1"/>
    </row>
    <row r="3125" spans="1:9">
      <c r="A3125" s="1"/>
      <c r="C3125" s="1"/>
      <c r="D3125" s="1"/>
      <c r="E3125" s="1"/>
      <c r="F3125" s="1"/>
      <c r="G3125" s="1"/>
      <c r="H3125" s="1"/>
      <c r="I3125" s="1"/>
    </row>
    <row r="3126" spans="1:9">
      <c r="A3126" s="1"/>
      <c r="C3126" s="1"/>
      <c r="D3126" s="1"/>
      <c r="E3126" s="1"/>
      <c r="F3126" s="1"/>
      <c r="G3126" s="1"/>
      <c r="H3126" s="1"/>
      <c r="I3126" s="1"/>
    </row>
    <row r="3127" spans="1:9">
      <c r="A3127" s="1"/>
      <c r="C3127" s="1"/>
      <c r="D3127" s="1"/>
      <c r="E3127" s="1"/>
      <c r="F3127" s="1"/>
      <c r="G3127" s="1"/>
      <c r="H3127" s="1"/>
      <c r="I3127" s="1"/>
    </row>
    <row r="3128" spans="1:9">
      <c r="A3128" s="1"/>
      <c r="C3128" s="1"/>
      <c r="D3128" s="1"/>
      <c r="E3128" s="1"/>
      <c r="F3128" s="1"/>
      <c r="G3128" s="1"/>
      <c r="H3128" s="1"/>
      <c r="I3128" s="1"/>
    </row>
    <row r="3129" spans="1:9">
      <c r="A3129" s="1"/>
      <c r="C3129" s="1"/>
      <c r="D3129" s="1"/>
      <c r="E3129" s="1"/>
      <c r="F3129" s="1"/>
      <c r="G3129" s="1"/>
      <c r="H3129" s="1"/>
      <c r="I3129" s="1"/>
    </row>
    <row r="3130" spans="1:9">
      <c r="A3130" s="1"/>
      <c r="C3130" s="1"/>
      <c r="D3130" s="1"/>
      <c r="E3130" s="1"/>
      <c r="F3130" s="1"/>
      <c r="G3130" s="1"/>
      <c r="H3130" s="1"/>
      <c r="I3130" s="1"/>
    </row>
    <row r="3131" spans="1:9">
      <c r="A3131" s="1"/>
      <c r="C3131" s="1"/>
      <c r="D3131" s="1"/>
      <c r="E3131" s="1"/>
      <c r="F3131" s="1"/>
      <c r="G3131" s="1"/>
      <c r="H3131" s="1"/>
      <c r="I3131" s="1"/>
    </row>
    <row r="3132" spans="1:9">
      <c r="A3132" s="1"/>
      <c r="C3132" s="1"/>
      <c r="D3132" s="1"/>
      <c r="E3132" s="1"/>
      <c r="F3132" s="1"/>
      <c r="G3132" s="1"/>
      <c r="H3132" s="1"/>
      <c r="I3132" s="1"/>
    </row>
    <row r="3133" spans="1:9">
      <c r="A3133" s="1"/>
      <c r="C3133" s="1"/>
      <c r="D3133" s="1"/>
      <c r="E3133" s="1"/>
      <c r="F3133" s="1"/>
      <c r="G3133" s="1"/>
      <c r="H3133" s="1"/>
      <c r="I3133" s="1"/>
    </row>
    <row r="3134" spans="1:9">
      <c r="A3134" s="1"/>
      <c r="C3134" s="1"/>
      <c r="D3134" s="1"/>
      <c r="E3134" s="1"/>
      <c r="F3134" s="1"/>
      <c r="G3134" s="1"/>
      <c r="H3134" s="1"/>
      <c r="I3134" s="1"/>
    </row>
    <row r="3135" spans="1:9">
      <c r="A3135" s="1"/>
      <c r="C3135" s="1"/>
      <c r="D3135" s="1"/>
      <c r="E3135" s="1"/>
      <c r="F3135" s="1"/>
      <c r="G3135" s="1"/>
      <c r="H3135" s="1"/>
      <c r="I3135" s="1"/>
    </row>
    <row r="3136" spans="1:9">
      <c r="A3136" s="1"/>
      <c r="C3136" s="1"/>
      <c r="D3136" s="1"/>
      <c r="E3136" s="1"/>
      <c r="F3136" s="1"/>
      <c r="G3136" s="1"/>
      <c r="H3136" s="1"/>
      <c r="I3136" s="1"/>
    </row>
    <row r="3137" spans="1:9">
      <c r="A3137" s="1"/>
      <c r="C3137" s="1"/>
      <c r="D3137" s="1"/>
      <c r="E3137" s="1"/>
      <c r="F3137" s="1"/>
      <c r="G3137" s="1"/>
      <c r="H3137" s="1"/>
      <c r="I3137" s="1"/>
    </row>
    <row r="3138" spans="1:9">
      <c r="A3138" s="1"/>
      <c r="C3138" s="1"/>
      <c r="D3138" s="1"/>
      <c r="E3138" s="1"/>
      <c r="F3138" s="1"/>
      <c r="G3138" s="1"/>
      <c r="H3138" s="1"/>
      <c r="I3138" s="1"/>
    </row>
    <row r="3139" spans="1:9">
      <c r="A3139" s="1"/>
      <c r="C3139" s="1"/>
      <c r="D3139" s="1"/>
      <c r="E3139" s="1"/>
      <c r="F3139" s="1"/>
      <c r="G3139" s="1"/>
      <c r="H3139" s="1"/>
      <c r="I3139" s="1"/>
    </row>
    <row r="3140" spans="1:9">
      <c r="A3140" s="1"/>
      <c r="C3140" s="1"/>
      <c r="D3140" s="1"/>
      <c r="E3140" s="1"/>
      <c r="F3140" s="1"/>
      <c r="G3140" s="1"/>
      <c r="H3140" s="1"/>
      <c r="I3140" s="1"/>
    </row>
    <row r="3141" spans="1:9">
      <c r="A3141" s="1"/>
      <c r="C3141" s="1"/>
      <c r="D3141" s="1"/>
      <c r="E3141" s="1"/>
      <c r="F3141" s="1"/>
      <c r="G3141" s="1"/>
      <c r="H3141" s="1"/>
      <c r="I3141" s="1"/>
    </row>
    <row r="3142" spans="1:9">
      <c r="A3142" s="1"/>
      <c r="C3142" s="1"/>
      <c r="D3142" s="1"/>
      <c r="E3142" s="1"/>
      <c r="F3142" s="1"/>
      <c r="G3142" s="1"/>
      <c r="H3142" s="1"/>
      <c r="I3142" s="1"/>
    </row>
    <row r="3143" spans="1:9">
      <c r="A3143" s="1"/>
      <c r="C3143" s="1"/>
      <c r="D3143" s="1"/>
      <c r="E3143" s="1"/>
      <c r="F3143" s="1"/>
      <c r="G3143" s="1"/>
      <c r="H3143" s="1"/>
      <c r="I3143" s="1"/>
    </row>
    <row r="3144" spans="1:9">
      <c r="A3144" s="1"/>
      <c r="C3144" s="1"/>
      <c r="D3144" s="1"/>
      <c r="E3144" s="1"/>
      <c r="F3144" s="1"/>
      <c r="G3144" s="1"/>
      <c r="H3144" s="1"/>
      <c r="I3144" s="1"/>
    </row>
    <row r="3145" spans="1:9">
      <c r="A3145" s="1"/>
      <c r="C3145" s="1"/>
      <c r="D3145" s="1"/>
      <c r="E3145" s="1"/>
      <c r="F3145" s="1"/>
      <c r="G3145" s="1"/>
      <c r="H3145" s="1"/>
      <c r="I3145" s="1"/>
    </row>
    <row r="3146" spans="1:9">
      <c r="A3146" s="1"/>
      <c r="C3146" s="1"/>
      <c r="D3146" s="1"/>
      <c r="E3146" s="1"/>
      <c r="F3146" s="1"/>
      <c r="G3146" s="1"/>
      <c r="H3146" s="1"/>
      <c r="I3146" s="1"/>
    </row>
    <row r="3147" spans="1:9">
      <c r="A3147" s="1"/>
      <c r="C3147" s="1"/>
      <c r="D3147" s="1"/>
      <c r="E3147" s="1"/>
      <c r="F3147" s="1"/>
      <c r="G3147" s="1"/>
      <c r="H3147" s="1"/>
      <c r="I3147" s="1"/>
    </row>
    <row r="3148" spans="1:9">
      <c r="A3148" s="1"/>
      <c r="C3148" s="1"/>
      <c r="D3148" s="1"/>
      <c r="E3148" s="1"/>
      <c r="F3148" s="1"/>
      <c r="G3148" s="1"/>
      <c r="H3148" s="1"/>
      <c r="I3148" s="1"/>
    </row>
    <row r="3149" spans="1:9">
      <c r="A3149" s="1"/>
      <c r="C3149" s="1"/>
      <c r="D3149" s="1"/>
      <c r="E3149" s="1"/>
      <c r="F3149" s="1"/>
      <c r="G3149" s="1"/>
      <c r="H3149" s="1"/>
      <c r="I3149" s="1"/>
    </row>
    <row r="3150" spans="1:9">
      <c r="A3150" s="1"/>
      <c r="C3150" s="1"/>
      <c r="D3150" s="1"/>
      <c r="E3150" s="1"/>
      <c r="F3150" s="1"/>
      <c r="G3150" s="1"/>
      <c r="H3150" s="1"/>
      <c r="I3150" s="1"/>
    </row>
    <row r="3151" spans="1:9">
      <c r="A3151" s="1"/>
      <c r="C3151" s="1"/>
      <c r="D3151" s="1"/>
      <c r="E3151" s="1"/>
      <c r="F3151" s="1"/>
      <c r="G3151" s="1"/>
      <c r="H3151" s="1"/>
      <c r="I3151" s="1"/>
    </row>
    <row r="3152" spans="1:9">
      <c r="A3152" s="1"/>
      <c r="C3152" s="1"/>
      <c r="D3152" s="1"/>
      <c r="E3152" s="1"/>
      <c r="F3152" s="1"/>
      <c r="G3152" s="1"/>
      <c r="H3152" s="1"/>
      <c r="I3152" s="1"/>
    </row>
    <row r="3153" spans="1:9">
      <c r="A3153" s="1"/>
      <c r="C3153" s="1"/>
      <c r="D3153" s="1"/>
      <c r="E3153" s="1"/>
      <c r="F3153" s="1"/>
      <c r="G3153" s="1"/>
      <c r="H3153" s="1"/>
      <c r="I3153" s="1"/>
    </row>
    <row r="3154" spans="1:9">
      <c r="A3154" s="1"/>
      <c r="C3154" s="1"/>
      <c r="D3154" s="1"/>
      <c r="E3154" s="1"/>
      <c r="F3154" s="1"/>
      <c r="G3154" s="1"/>
      <c r="H3154" s="1"/>
      <c r="I3154" s="1"/>
    </row>
    <row r="3155" spans="1:9">
      <c r="A3155" s="1"/>
      <c r="C3155" s="1"/>
      <c r="D3155" s="1"/>
      <c r="E3155" s="1"/>
      <c r="F3155" s="1"/>
      <c r="G3155" s="1"/>
      <c r="H3155" s="1"/>
      <c r="I3155" s="1"/>
    </row>
    <row r="3156" spans="1:9">
      <c r="A3156" s="1"/>
      <c r="C3156" s="1"/>
      <c r="D3156" s="1"/>
      <c r="E3156" s="1"/>
      <c r="F3156" s="1"/>
      <c r="G3156" s="1"/>
      <c r="H3156" s="1"/>
      <c r="I3156" s="1"/>
    </row>
    <row r="3157" spans="1:9">
      <c r="A3157" s="1"/>
      <c r="C3157" s="1"/>
      <c r="D3157" s="1"/>
      <c r="E3157" s="1"/>
      <c r="F3157" s="1"/>
      <c r="G3157" s="1"/>
      <c r="H3157" s="1"/>
      <c r="I3157" s="1"/>
    </row>
    <row r="3158" spans="1:9">
      <c r="A3158" s="1"/>
      <c r="C3158" s="1"/>
      <c r="D3158" s="1"/>
      <c r="E3158" s="1"/>
      <c r="F3158" s="1"/>
      <c r="G3158" s="1"/>
      <c r="H3158" s="1"/>
      <c r="I3158" s="1"/>
    </row>
    <row r="3159" spans="1:9">
      <c r="A3159" s="1"/>
      <c r="C3159" s="1"/>
      <c r="D3159" s="1"/>
      <c r="E3159" s="1"/>
      <c r="F3159" s="1"/>
      <c r="G3159" s="1"/>
      <c r="H3159" s="1"/>
      <c r="I3159" s="1"/>
    </row>
    <row r="3160" spans="1:9">
      <c r="A3160" s="1"/>
      <c r="C3160" s="1"/>
      <c r="D3160" s="1"/>
      <c r="E3160" s="1"/>
      <c r="F3160" s="1"/>
      <c r="G3160" s="1"/>
      <c r="H3160" s="1"/>
      <c r="I3160" s="1"/>
    </row>
    <row r="3161" spans="1:9">
      <c r="A3161" s="1"/>
      <c r="C3161" s="1"/>
      <c r="D3161" s="1"/>
      <c r="E3161" s="1"/>
      <c r="F3161" s="1"/>
      <c r="G3161" s="1"/>
      <c r="H3161" s="1"/>
      <c r="I3161" s="1"/>
    </row>
    <row r="3162" spans="1:9">
      <c r="A3162" s="1"/>
      <c r="C3162" s="1"/>
      <c r="D3162" s="1"/>
      <c r="E3162" s="1"/>
      <c r="F3162" s="1"/>
      <c r="G3162" s="1"/>
      <c r="H3162" s="1"/>
      <c r="I3162" s="1"/>
    </row>
    <row r="3163" spans="1:9">
      <c r="A3163" s="1"/>
      <c r="C3163" s="1"/>
      <c r="D3163" s="1"/>
      <c r="E3163" s="1"/>
      <c r="F3163" s="1"/>
      <c r="G3163" s="1"/>
      <c r="H3163" s="1"/>
      <c r="I3163" s="1"/>
    </row>
    <row r="3164" spans="1:9">
      <c r="A3164" s="1"/>
      <c r="C3164" s="1"/>
      <c r="D3164" s="1"/>
      <c r="E3164" s="1"/>
      <c r="F3164" s="1"/>
      <c r="G3164" s="1"/>
      <c r="H3164" s="1"/>
      <c r="I3164" s="1"/>
    </row>
    <row r="3165" spans="1:9">
      <c r="A3165" s="1"/>
      <c r="C3165" s="1"/>
      <c r="D3165" s="1"/>
      <c r="E3165" s="1"/>
      <c r="F3165" s="1"/>
      <c r="G3165" s="1"/>
      <c r="H3165" s="1"/>
      <c r="I3165" s="1"/>
    </row>
    <row r="3166" spans="1:9">
      <c r="A3166" s="1"/>
      <c r="C3166" s="1"/>
      <c r="D3166" s="1"/>
      <c r="E3166" s="1"/>
      <c r="F3166" s="1"/>
      <c r="G3166" s="1"/>
      <c r="H3166" s="1"/>
      <c r="I3166" s="1"/>
    </row>
    <row r="3167" spans="1:9">
      <c r="A3167" s="1"/>
      <c r="C3167" s="1"/>
      <c r="D3167" s="1"/>
      <c r="E3167" s="1"/>
      <c r="F3167" s="1"/>
      <c r="G3167" s="1"/>
      <c r="H3167" s="1"/>
      <c r="I3167" s="1"/>
    </row>
    <row r="3168" spans="1:9">
      <c r="A3168" s="1"/>
      <c r="C3168" s="1"/>
      <c r="D3168" s="1"/>
      <c r="E3168" s="1"/>
      <c r="F3168" s="1"/>
      <c r="G3168" s="1"/>
      <c r="H3168" s="1"/>
      <c r="I3168" s="1"/>
    </row>
    <row r="3169" spans="1:9">
      <c r="A3169" s="1"/>
      <c r="C3169" s="1"/>
      <c r="D3169" s="1"/>
      <c r="E3169" s="1"/>
      <c r="F3169" s="1"/>
      <c r="G3169" s="1"/>
      <c r="H3169" s="1"/>
      <c r="I3169" s="1"/>
    </row>
    <row r="3170" spans="1:9">
      <c r="A3170" s="1"/>
      <c r="C3170" s="1"/>
      <c r="D3170" s="1"/>
      <c r="E3170" s="1"/>
      <c r="F3170" s="1"/>
      <c r="G3170" s="1"/>
      <c r="H3170" s="1"/>
      <c r="I3170" s="1"/>
    </row>
    <row r="3171" spans="1:9">
      <c r="A3171" s="1"/>
      <c r="C3171" s="1"/>
      <c r="D3171" s="1"/>
      <c r="E3171" s="1"/>
      <c r="F3171" s="1"/>
      <c r="G3171" s="1"/>
      <c r="H3171" s="1"/>
      <c r="I3171" s="1"/>
    </row>
    <row r="3172" spans="1:9">
      <c r="A3172" s="1"/>
      <c r="C3172" s="1"/>
      <c r="D3172" s="1"/>
      <c r="E3172" s="1"/>
      <c r="F3172" s="1"/>
      <c r="G3172" s="1"/>
      <c r="H3172" s="1"/>
      <c r="I3172" s="1"/>
    </row>
    <row r="3173" spans="1:9">
      <c r="A3173" s="1"/>
      <c r="C3173" s="1"/>
      <c r="D3173" s="1"/>
      <c r="E3173" s="1"/>
      <c r="F3173" s="1"/>
      <c r="G3173" s="1"/>
      <c r="H3173" s="1"/>
      <c r="I3173" s="1"/>
    </row>
    <row r="3174" spans="1:9">
      <c r="A3174" s="1"/>
      <c r="C3174" s="1"/>
      <c r="D3174" s="1"/>
      <c r="E3174" s="1"/>
      <c r="F3174" s="1"/>
      <c r="G3174" s="1"/>
      <c r="H3174" s="1"/>
      <c r="I3174" s="1"/>
    </row>
    <row r="3175" spans="1:9">
      <c r="A3175" s="1"/>
      <c r="C3175" s="1"/>
      <c r="D3175" s="1"/>
      <c r="E3175" s="1"/>
      <c r="F3175" s="1"/>
      <c r="G3175" s="1"/>
      <c r="H3175" s="1"/>
      <c r="I3175" s="1"/>
    </row>
    <row r="3176" spans="1:9">
      <c r="A3176" s="1"/>
      <c r="C3176" s="1"/>
      <c r="D3176" s="1"/>
      <c r="E3176" s="1"/>
      <c r="F3176" s="1"/>
      <c r="G3176" s="1"/>
      <c r="H3176" s="1"/>
      <c r="I3176" s="1"/>
    </row>
    <row r="3177" spans="1:9">
      <c r="A3177" s="1"/>
      <c r="C3177" s="1"/>
      <c r="D3177" s="1"/>
      <c r="E3177" s="1"/>
      <c r="F3177" s="1"/>
      <c r="G3177" s="1"/>
      <c r="H3177" s="1"/>
      <c r="I3177" s="1"/>
    </row>
    <row r="3178" spans="1:9">
      <c r="A3178" s="1"/>
      <c r="C3178" s="1"/>
      <c r="D3178" s="1"/>
      <c r="E3178" s="1"/>
      <c r="F3178" s="1"/>
      <c r="G3178" s="1"/>
      <c r="H3178" s="1"/>
      <c r="I3178" s="1"/>
    </row>
    <row r="3179" spans="1:9">
      <c r="A3179" s="1"/>
      <c r="C3179" s="1"/>
      <c r="D3179" s="1"/>
      <c r="E3179" s="1"/>
      <c r="F3179" s="1"/>
      <c r="G3179" s="1"/>
      <c r="H3179" s="1"/>
      <c r="I3179" s="1"/>
    </row>
    <row r="3180" spans="1:9">
      <c r="A3180" s="1"/>
      <c r="C3180" s="1"/>
      <c r="D3180" s="1"/>
      <c r="E3180" s="1"/>
      <c r="F3180" s="1"/>
      <c r="G3180" s="1"/>
      <c r="H3180" s="1"/>
      <c r="I3180" s="1"/>
    </row>
    <row r="3181" spans="1:9">
      <c r="A3181" s="1"/>
      <c r="C3181" s="1"/>
      <c r="D3181" s="1"/>
      <c r="E3181" s="1"/>
      <c r="F3181" s="1"/>
      <c r="G3181" s="1"/>
      <c r="H3181" s="1"/>
      <c r="I3181" s="1"/>
    </row>
    <row r="3182" spans="1:9">
      <c r="A3182" s="1"/>
      <c r="C3182" s="1"/>
      <c r="D3182" s="1"/>
      <c r="E3182" s="1"/>
      <c r="F3182" s="1"/>
      <c r="G3182" s="1"/>
      <c r="H3182" s="1"/>
      <c r="I3182" s="1"/>
    </row>
    <row r="3183" spans="1:9">
      <c r="A3183" s="1"/>
      <c r="C3183" s="1"/>
      <c r="D3183" s="1"/>
      <c r="E3183" s="1"/>
      <c r="F3183" s="1"/>
      <c r="G3183" s="1"/>
      <c r="H3183" s="1"/>
      <c r="I3183" s="1"/>
    </row>
    <row r="3184" spans="1:9">
      <c r="A3184" s="1"/>
      <c r="C3184" s="1"/>
      <c r="D3184" s="1"/>
      <c r="E3184" s="1"/>
      <c r="F3184" s="1"/>
      <c r="G3184" s="1"/>
      <c r="H3184" s="1"/>
      <c r="I3184" s="1"/>
    </row>
    <row r="3185" spans="1:9">
      <c r="A3185" s="1"/>
      <c r="C3185" s="1"/>
      <c r="D3185" s="1"/>
      <c r="E3185" s="1"/>
      <c r="F3185" s="1"/>
      <c r="G3185" s="1"/>
      <c r="H3185" s="1"/>
      <c r="I3185" s="1"/>
    </row>
    <row r="3186" spans="1:9">
      <c r="A3186" s="1"/>
      <c r="C3186" s="1"/>
      <c r="D3186" s="1"/>
      <c r="E3186" s="1"/>
      <c r="F3186" s="1"/>
      <c r="G3186" s="1"/>
      <c r="H3186" s="1"/>
      <c r="I3186" s="1"/>
    </row>
    <row r="3187" spans="1:9">
      <c r="A3187" s="1"/>
      <c r="C3187" s="1"/>
      <c r="D3187" s="1"/>
      <c r="E3187" s="1"/>
      <c r="F3187" s="1"/>
      <c r="G3187" s="1"/>
      <c r="H3187" s="1"/>
      <c r="I3187" s="1"/>
    </row>
    <row r="3188" spans="1:9">
      <c r="A3188" s="1"/>
      <c r="C3188" s="1"/>
      <c r="D3188" s="1"/>
      <c r="E3188" s="1"/>
      <c r="F3188" s="1"/>
      <c r="G3188" s="1"/>
      <c r="H3188" s="1"/>
      <c r="I3188" s="1"/>
    </row>
    <row r="3189" spans="1:9">
      <c r="A3189" s="1"/>
      <c r="C3189" s="1"/>
      <c r="D3189" s="1"/>
      <c r="E3189" s="1"/>
      <c r="F3189" s="1"/>
      <c r="G3189" s="1"/>
      <c r="H3189" s="1"/>
      <c r="I3189" s="1"/>
    </row>
    <row r="3190" spans="1:9">
      <c r="A3190" s="1"/>
      <c r="C3190" s="1"/>
      <c r="D3190" s="1"/>
      <c r="E3190" s="1"/>
      <c r="F3190" s="1"/>
      <c r="G3190" s="1"/>
      <c r="H3190" s="1"/>
      <c r="I3190" s="1"/>
    </row>
    <row r="3191" spans="1:9">
      <c r="A3191" s="1"/>
      <c r="C3191" s="1"/>
      <c r="D3191" s="1"/>
      <c r="E3191" s="1"/>
      <c r="F3191" s="1"/>
      <c r="G3191" s="1"/>
      <c r="H3191" s="1"/>
      <c r="I3191" s="1"/>
    </row>
    <row r="3192" spans="1:9">
      <c r="A3192" s="1"/>
      <c r="C3192" s="1"/>
      <c r="D3192" s="1"/>
      <c r="E3192" s="1"/>
      <c r="F3192" s="1"/>
      <c r="G3192" s="1"/>
      <c r="H3192" s="1"/>
      <c r="I3192" s="1"/>
    </row>
    <row r="3193" spans="1:9">
      <c r="A3193" s="1"/>
      <c r="C3193" s="1"/>
      <c r="D3193" s="1"/>
      <c r="E3193" s="1"/>
      <c r="F3193" s="1"/>
      <c r="G3193" s="1"/>
      <c r="H3193" s="1"/>
      <c r="I3193" s="1"/>
    </row>
    <row r="3194" spans="1:9">
      <c r="A3194" s="1"/>
      <c r="C3194" s="1"/>
      <c r="D3194" s="1"/>
      <c r="E3194" s="1"/>
      <c r="F3194" s="1"/>
      <c r="G3194" s="1"/>
      <c r="H3194" s="1"/>
      <c r="I3194" s="1"/>
    </row>
    <row r="3195" spans="1:9">
      <c r="A3195" s="1"/>
      <c r="C3195" s="1"/>
      <c r="D3195" s="1"/>
      <c r="E3195" s="1"/>
      <c r="F3195" s="1"/>
      <c r="G3195" s="1"/>
      <c r="H3195" s="1"/>
      <c r="I3195" s="1"/>
    </row>
    <row r="3196" spans="1:9">
      <c r="A3196" s="1"/>
      <c r="C3196" s="1"/>
      <c r="D3196" s="1"/>
      <c r="E3196" s="1"/>
      <c r="F3196" s="1"/>
      <c r="G3196" s="1"/>
      <c r="H3196" s="1"/>
      <c r="I3196" s="1"/>
    </row>
    <row r="3197" spans="1:9">
      <c r="A3197" s="1"/>
      <c r="C3197" s="1"/>
      <c r="D3197" s="1"/>
      <c r="E3197" s="1"/>
      <c r="F3197" s="1"/>
      <c r="G3197" s="1"/>
      <c r="H3197" s="1"/>
      <c r="I3197" s="1"/>
    </row>
    <row r="3198" spans="1:9">
      <c r="A3198" s="1"/>
      <c r="C3198" s="1"/>
      <c r="D3198" s="1"/>
      <c r="E3198" s="1"/>
      <c r="F3198" s="1"/>
      <c r="G3198" s="1"/>
      <c r="H3198" s="1"/>
      <c r="I3198" s="1"/>
    </row>
    <row r="3199" spans="1:9">
      <c r="A3199" s="1"/>
      <c r="C3199" s="1"/>
      <c r="D3199" s="1"/>
      <c r="E3199" s="1"/>
      <c r="F3199" s="1"/>
      <c r="G3199" s="1"/>
      <c r="H3199" s="1"/>
      <c r="I3199" s="1"/>
    </row>
    <row r="3200" spans="1:9">
      <c r="A3200" s="1"/>
      <c r="C3200" s="1"/>
      <c r="D3200" s="1"/>
      <c r="E3200" s="1"/>
      <c r="F3200" s="1"/>
      <c r="G3200" s="1"/>
      <c r="H3200" s="1"/>
      <c r="I3200" s="1"/>
    </row>
    <row r="3201" spans="1:9">
      <c r="A3201" s="1"/>
      <c r="C3201" s="1"/>
      <c r="D3201" s="1"/>
      <c r="E3201" s="1"/>
      <c r="F3201" s="1"/>
      <c r="G3201" s="1"/>
      <c r="H3201" s="1"/>
      <c r="I3201" s="1"/>
    </row>
    <row r="3202" spans="1:9">
      <c r="A3202" s="1"/>
      <c r="C3202" s="1"/>
      <c r="D3202" s="1"/>
      <c r="E3202" s="1"/>
      <c r="F3202" s="1"/>
      <c r="G3202" s="1"/>
      <c r="H3202" s="1"/>
      <c r="I3202" s="1"/>
    </row>
    <row r="3203" spans="1:9">
      <c r="A3203" s="1"/>
      <c r="C3203" s="1"/>
      <c r="D3203" s="1"/>
      <c r="E3203" s="1"/>
      <c r="F3203" s="1"/>
      <c r="G3203" s="1"/>
      <c r="H3203" s="1"/>
      <c r="I3203" s="1"/>
    </row>
    <row r="3204" spans="1:9">
      <c r="A3204" s="1"/>
      <c r="C3204" s="1"/>
      <c r="D3204" s="1"/>
      <c r="E3204" s="1"/>
      <c r="F3204" s="1"/>
      <c r="G3204" s="1"/>
      <c r="H3204" s="1"/>
      <c r="I3204" s="1"/>
    </row>
    <row r="3205" spans="1:9">
      <c r="A3205" s="1"/>
      <c r="C3205" s="1"/>
      <c r="D3205" s="1"/>
      <c r="E3205" s="1"/>
      <c r="F3205" s="1"/>
      <c r="G3205" s="1"/>
      <c r="H3205" s="1"/>
      <c r="I3205" s="1"/>
    </row>
    <row r="3206" spans="1:9">
      <c r="A3206" s="1"/>
      <c r="C3206" s="1"/>
      <c r="D3206" s="1"/>
      <c r="E3206" s="1"/>
      <c r="F3206" s="1"/>
      <c r="G3206" s="1"/>
      <c r="H3206" s="1"/>
      <c r="I3206" s="1"/>
    </row>
    <row r="3207" spans="1:9">
      <c r="A3207" s="1"/>
      <c r="C3207" s="1"/>
      <c r="D3207" s="1"/>
      <c r="E3207" s="1"/>
      <c r="F3207" s="1"/>
      <c r="G3207" s="1"/>
      <c r="H3207" s="1"/>
      <c r="I3207" s="1"/>
    </row>
    <row r="3208" spans="1:9">
      <c r="A3208" s="1"/>
      <c r="C3208" s="1"/>
      <c r="D3208" s="1"/>
      <c r="E3208" s="1"/>
      <c r="F3208" s="1"/>
      <c r="G3208" s="1"/>
      <c r="H3208" s="1"/>
      <c r="I3208" s="1"/>
    </row>
    <row r="3209" spans="1:9">
      <c r="A3209" s="1"/>
      <c r="C3209" s="1"/>
      <c r="D3209" s="1"/>
      <c r="E3209" s="1"/>
      <c r="F3209" s="1"/>
      <c r="G3209" s="1"/>
      <c r="H3209" s="1"/>
      <c r="I3209" s="1"/>
    </row>
    <row r="3210" spans="1:9">
      <c r="A3210" s="1"/>
      <c r="C3210" s="1"/>
      <c r="D3210" s="1"/>
      <c r="E3210" s="1"/>
      <c r="F3210" s="1"/>
      <c r="G3210" s="1"/>
      <c r="H3210" s="1"/>
      <c r="I3210" s="1"/>
    </row>
    <row r="3211" spans="1:9">
      <c r="A3211" s="1"/>
      <c r="C3211" s="1"/>
      <c r="D3211" s="1"/>
      <c r="E3211" s="1"/>
      <c r="F3211" s="1"/>
      <c r="G3211" s="1"/>
      <c r="H3211" s="1"/>
      <c r="I3211" s="1"/>
    </row>
    <row r="3212" spans="1:9">
      <c r="A3212" s="1"/>
      <c r="C3212" s="1"/>
      <c r="D3212" s="1"/>
      <c r="E3212" s="1"/>
      <c r="F3212" s="1"/>
      <c r="G3212" s="1"/>
      <c r="H3212" s="1"/>
      <c r="I3212" s="1"/>
    </row>
    <row r="3213" spans="1:9">
      <c r="A3213" s="1"/>
      <c r="C3213" s="1"/>
      <c r="D3213" s="1"/>
      <c r="E3213" s="1"/>
      <c r="F3213" s="1"/>
      <c r="G3213" s="1"/>
      <c r="H3213" s="1"/>
      <c r="I3213" s="1"/>
    </row>
    <row r="3214" spans="1:9">
      <c r="A3214" s="1"/>
      <c r="C3214" s="1"/>
      <c r="D3214" s="1"/>
      <c r="E3214" s="1"/>
      <c r="F3214" s="1"/>
      <c r="G3214" s="1"/>
      <c r="H3214" s="1"/>
      <c r="I3214" s="1"/>
    </row>
    <row r="3215" spans="1:9">
      <c r="A3215" s="1"/>
      <c r="C3215" s="1"/>
      <c r="D3215" s="1"/>
      <c r="E3215" s="1"/>
      <c r="F3215" s="1"/>
      <c r="G3215" s="1"/>
      <c r="H3215" s="1"/>
      <c r="I3215" s="1"/>
    </row>
    <row r="3216" spans="1:9">
      <c r="A3216" s="1"/>
      <c r="C3216" s="1"/>
      <c r="D3216" s="1"/>
      <c r="E3216" s="1"/>
      <c r="F3216" s="1"/>
      <c r="G3216" s="1"/>
      <c r="H3216" s="1"/>
      <c r="I3216" s="1"/>
    </row>
    <row r="3217" spans="1:9">
      <c r="A3217" s="1"/>
      <c r="C3217" s="1"/>
      <c r="D3217" s="1"/>
      <c r="E3217" s="1"/>
      <c r="F3217" s="1"/>
      <c r="G3217" s="1"/>
      <c r="H3217" s="1"/>
      <c r="I3217" s="1"/>
    </row>
    <row r="3218" spans="1:9">
      <c r="A3218" s="1"/>
      <c r="C3218" s="1"/>
      <c r="D3218" s="1"/>
      <c r="E3218" s="1"/>
      <c r="F3218" s="1"/>
      <c r="G3218" s="1"/>
      <c r="H3218" s="1"/>
      <c r="I3218" s="1"/>
    </row>
    <row r="3219" spans="1:9">
      <c r="A3219" s="1"/>
      <c r="C3219" s="1"/>
      <c r="D3219" s="1"/>
      <c r="E3219" s="1"/>
      <c r="F3219" s="1"/>
      <c r="G3219" s="1"/>
      <c r="H3219" s="1"/>
      <c r="I3219" s="1"/>
    </row>
    <row r="3220" spans="1:9">
      <c r="A3220" s="1"/>
      <c r="C3220" s="1"/>
      <c r="D3220" s="1"/>
      <c r="E3220" s="1"/>
      <c r="F3220" s="1"/>
      <c r="G3220" s="1"/>
      <c r="H3220" s="1"/>
      <c r="I3220" s="1"/>
    </row>
    <row r="3221" spans="1:9">
      <c r="A3221" s="1"/>
      <c r="C3221" s="1"/>
      <c r="D3221" s="1"/>
      <c r="E3221" s="1"/>
      <c r="F3221" s="1"/>
      <c r="G3221" s="1"/>
      <c r="H3221" s="1"/>
      <c r="I3221" s="1"/>
    </row>
    <row r="3222" spans="1:9">
      <c r="A3222" s="1"/>
      <c r="C3222" s="1"/>
      <c r="D3222" s="1"/>
      <c r="E3222" s="1"/>
      <c r="F3222" s="1"/>
      <c r="G3222" s="1"/>
      <c r="H3222" s="1"/>
      <c r="I3222" s="1"/>
    </row>
    <row r="3223" spans="1:9">
      <c r="A3223" s="1"/>
      <c r="C3223" s="1"/>
      <c r="D3223" s="1"/>
      <c r="E3223" s="1"/>
      <c r="F3223" s="1"/>
      <c r="G3223" s="1"/>
      <c r="H3223" s="1"/>
      <c r="I3223" s="1"/>
    </row>
    <row r="3224" spans="1:9">
      <c r="A3224" s="1"/>
      <c r="C3224" s="1"/>
      <c r="D3224" s="1"/>
      <c r="E3224" s="1"/>
      <c r="F3224" s="1"/>
      <c r="G3224" s="1"/>
      <c r="H3224" s="1"/>
      <c r="I3224" s="1"/>
    </row>
    <row r="3225" spans="1:9">
      <c r="A3225" s="1"/>
      <c r="C3225" s="1"/>
      <c r="D3225" s="1"/>
      <c r="E3225" s="1"/>
      <c r="F3225" s="1"/>
      <c r="G3225" s="1"/>
      <c r="H3225" s="1"/>
      <c r="I3225" s="1"/>
    </row>
    <row r="3226" spans="1:9">
      <c r="A3226" s="1"/>
      <c r="C3226" s="1"/>
      <c r="D3226" s="1"/>
      <c r="E3226" s="1"/>
      <c r="F3226" s="1"/>
      <c r="G3226" s="1"/>
      <c r="H3226" s="1"/>
      <c r="I3226" s="1"/>
    </row>
    <row r="3227" spans="1:9">
      <c r="A3227" s="1"/>
      <c r="C3227" s="1"/>
      <c r="D3227" s="1"/>
      <c r="E3227" s="1"/>
      <c r="F3227" s="1"/>
      <c r="G3227" s="1"/>
      <c r="H3227" s="1"/>
      <c r="I3227" s="1"/>
    </row>
    <row r="3228" spans="1:9">
      <c r="A3228" s="1"/>
      <c r="C3228" s="1"/>
      <c r="D3228" s="1"/>
      <c r="E3228" s="1"/>
      <c r="F3228" s="1"/>
      <c r="G3228" s="1"/>
      <c r="H3228" s="1"/>
      <c r="I3228" s="1"/>
    </row>
    <row r="3229" spans="1:9">
      <c r="A3229" s="1"/>
      <c r="C3229" s="1"/>
      <c r="D3229" s="1"/>
      <c r="E3229" s="1"/>
      <c r="F3229" s="1"/>
      <c r="G3229" s="1"/>
      <c r="H3229" s="1"/>
      <c r="I3229" s="1"/>
    </row>
    <row r="3230" spans="1:9">
      <c r="A3230" s="1"/>
      <c r="C3230" s="1"/>
      <c r="D3230" s="1"/>
      <c r="E3230" s="1"/>
      <c r="F3230" s="1"/>
      <c r="G3230" s="1"/>
      <c r="H3230" s="1"/>
      <c r="I3230" s="1"/>
    </row>
    <row r="3231" spans="1:9">
      <c r="A3231" s="1"/>
      <c r="C3231" s="1"/>
      <c r="D3231" s="1"/>
      <c r="E3231" s="1"/>
      <c r="F3231" s="1"/>
      <c r="G3231" s="1"/>
      <c r="H3231" s="1"/>
      <c r="I3231" s="1"/>
    </row>
    <row r="3232" spans="1:9">
      <c r="A3232" s="1"/>
      <c r="C3232" s="1"/>
      <c r="D3232" s="1"/>
      <c r="E3232" s="1"/>
      <c r="F3232" s="1"/>
      <c r="G3232" s="1"/>
      <c r="H3232" s="1"/>
      <c r="I3232" s="1"/>
    </row>
    <row r="3233" spans="1:9">
      <c r="A3233" s="1"/>
      <c r="C3233" s="1"/>
      <c r="D3233" s="1"/>
      <c r="E3233" s="1"/>
      <c r="F3233" s="1"/>
      <c r="G3233" s="1"/>
      <c r="H3233" s="1"/>
      <c r="I3233" s="1"/>
    </row>
    <row r="3234" spans="1:9">
      <c r="A3234" s="1"/>
      <c r="C3234" s="1"/>
      <c r="D3234" s="1"/>
      <c r="E3234" s="1"/>
      <c r="F3234" s="1"/>
      <c r="G3234" s="1"/>
      <c r="H3234" s="1"/>
      <c r="I3234" s="1"/>
    </row>
    <row r="3235" spans="1:9">
      <c r="A3235" s="1"/>
      <c r="C3235" s="1"/>
      <c r="D3235" s="1"/>
      <c r="E3235" s="1"/>
      <c r="F3235" s="1"/>
      <c r="G3235" s="1"/>
      <c r="H3235" s="1"/>
      <c r="I3235" s="1"/>
    </row>
    <row r="3236" spans="1:9">
      <c r="A3236" s="1"/>
      <c r="C3236" s="1"/>
      <c r="D3236" s="1"/>
      <c r="E3236" s="1"/>
      <c r="F3236" s="1"/>
      <c r="G3236" s="1"/>
      <c r="H3236" s="1"/>
      <c r="I3236" s="1"/>
    </row>
    <row r="3237" spans="1:9">
      <c r="A3237" s="1"/>
      <c r="C3237" s="1"/>
      <c r="D3237" s="1"/>
      <c r="E3237" s="1"/>
      <c r="F3237" s="1"/>
      <c r="G3237" s="1"/>
      <c r="H3237" s="1"/>
      <c r="I3237" s="1"/>
    </row>
    <row r="3238" spans="1:9">
      <c r="A3238" s="1"/>
      <c r="C3238" s="1"/>
      <c r="D3238" s="1"/>
      <c r="E3238" s="1"/>
      <c r="F3238" s="1"/>
      <c r="G3238" s="1"/>
      <c r="H3238" s="1"/>
      <c r="I3238" s="1"/>
    </row>
    <row r="3239" spans="1:9">
      <c r="A3239" s="1"/>
      <c r="C3239" s="1"/>
      <c r="D3239" s="1"/>
      <c r="E3239" s="1"/>
      <c r="F3239" s="1"/>
      <c r="G3239" s="1"/>
      <c r="H3239" s="1"/>
      <c r="I3239" s="1"/>
    </row>
    <row r="3240" spans="1:9">
      <c r="A3240" s="1"/>
      <c r="C3240" s="1"/>
      <c r="D3240" s="1"/>
      <c r="E3240" s="1"/>
      <c r="F3240" s="1"/>
      <c r="G3240" s="1"/>
      <c r="H3240" s="1"/>
      <c r="I3240" s="1"/>
    </row>
    <row r="3241" spans="1:9">
      <c r="A3241" s="1"/>
      <c r="C3241" s="1"/>
      <c r="D3241" s="1"/>
      <c r="E3241" s="1"/>
      <c r="F3241" s="1"/>
      <c r="G3241" s="1"/>
      <c r="H3241" s="1"/>
      <c r="I3241" s="1"/>
    </row>
    <row r="3242" spans="1:9">
      <c r="A3242" s="1"/>
      <c r="C3242" s="1"/>
      <c r="D3242" s="1"/>
      <c r="E3242" s="1"/>
      <c r="F3242" s="1"/>
      <c r="G3242" s="1"/>
      <c r="H3242" s="1"/>
      <c r="I3242" s="1"/>
    </row>
    <row r="3243" spans="1:9">
      <c r="A3243" s="1"/>
      <c r="C3243" s="1"/>
      <c r="D3243" s="1"/>
      <c r="E3243" s="1"/>
      <c r="F3243" s="1"/>
      <c r="G3243" s="1"/>
      <c r="H3243" s="1"/>
      <c r="I3243" s="1"/>
    </row>
    <row r="3244" spans="1:9">
      <c r="A3244" s="1"/>
      <c r="C3244" s="1"/>
      <c r="D3244" s="1"/>
      <c r="E3244" s="1"/>
      <c r="F3244" s="1"/>
      <c r="G3244" s="1"/>
      <c r="H3244" s="1"/>
      <c r="I3244" s="1"/>
    </row>
    <row r="3245" spans="1:9">
      <c r="A3245" s="1"/>
      <c r="C3245" s="1"/>
      <c r="D3245" s="1"/>
      <c r="E3245" s="1"/>
      <c r="F3245" s="1"/>
      <c r="G3245" s="1"/>
      <c r="H3245" s="1"/>
      <c r="I3245" s="1"/>
    </row>
    <row r="3246" spans="1:9">
      <c r="A3246" s="1"/>
      <c r="C3246" s="1"/>
      <c r="D3246" s="1"/>
      <c r="E3246" s="1"/>
      <c r="F3246" s="1"/>
      <c r="G3246" s="1"/>
      <c r="H3246" s="1"/>
      <c r="I3246" s="1"/>
    </row>
    <row r="3247" spans="1:9">
      <c r="A3247" s="1"/>
      <c r="C3247" s="1"/>
      <c r="D3247" s="1"/>
      <c r="E3247" s="1"/>
      <c r="F3247" s="1"/>
      <c r="G3247" s="1"/>
      <c r="H3247" s="1"/>
      <c r="I3247" s="1"/>
    </row>
    <row r="3248" spans="1:9">
      <c r="A3248" s="1"/>
      <c r="C3248" s="1"/>
      <c r="D3248" s="1"/>
      <c r="E3248" s="1"/>
      <c r="F3248" s="1"/>
      <c r="G3248" s="1"/>
      <c r="H3248" s="1"/>
      <c r="I3248" s="1"/>
    </row>
    <row r="3249" spans="1:9">
      <c r="A3249" s="1"/>
      <c r="C3249" s="1"/>
      <c r="D3249" s="1"/>
      <c r="E3249" s="1"/>
      <c r="F3249" s="1"/>
      <c r="G3249" s="1"/>
      <c r="H3249" s="1"/>
      <c r="I3249" s="1"/>
    </row>
    <row r="3250" spans="1:9">
      <c r="A3250" s="1"/>
      <c r="C3250" s="1"/>
      <c r="D3250" s="1"/>
      <c r="E3250" s="1"/>
      <c r="F3250" s="1"/>
      <c r="G3250" s="1"/>
      <c r="H3250" s="1"/>
      <c r="I3250" s="1"/>
    </row>
    <row r="3251" spans="1:9">
      <c r="A3251" s="1"/>
      <c r="C3251" s="1"/>
      <c r="D3251" s="1"/>
      <c r="E3251" s="1"/>
      <c r="F3251" s="1"/>
      <c r="G3251" s="1"/>
      <c r="H3251" s="1"/>
      <c r="I3251" s="1"/>
    </row>
    <row r="3252" spans="1:9">
      <c r="A3252" s="1"/>
      <c r="C3252" s="1"/>
      <c r="D3252" s="1"/>
      <c r="E3252" s="1"/>
      <c r="F3252" s="1"/>
      <c r="G3252" s="1"/>
      <c r="H3252" s="1"/>
      <c r="I3252" s="1"/>
    </row>
    <row r="3253" spans="1:9">
      <c r="A3253" s="1"/>
      <c r="C3253" s="1"/>
      <c r="D3253" s="1"/>
      <c r="E3253" s="1"/>
      <c r="F3253" s="1"/>
      <c r="G3253" s="1"/>
      <c r="H3253" s="1"/>
      <c r="I3253" s="1"/>
    </row>
    <row r="3254" spans="1:9">
      <c r="A3254" s="1"/>
      <c r="C3254" s="1"/>
      <c r="D3254" s="1"/>
      <c r="E3254" s="1"/>
      <c r="F3254" s="1"/>
      <c r="G3254" s="1"/>
      <c r="H3254" s="1"/>
      <c r="I3254" s="1"/>
    </row>
    <row r="3255" spans="1:9">
      <c r="A3255" s="1"/>
      <c r="C3255" s="1"/>
      <c r="D3255" s="1"/>
      <c r="E3255" s="1"/>
      <c r="F3255" s="1"/>
      <c r="G3255" s="1"/>
      <c r="H3255" s="1"/>
      <c r="I3255" s="1"/>
    </row>
    <row r="3256" spans="1:9">
      <c r="A3256" s="1"/>
      <c r="C3256" s="1"/>
      <c r="D3256" s="1"/>
      <c r="E3256" s="1"/>
      <c r="F3256" s="1"/>
      <c r="G3256" s="1"/>
      <c r="H3256" s="1"/>
      <c r="I3256" s="1"/>
    </row>
    <row r="3257" spans="1:9">
      <c r="A3257" s="1"/>
      <c r="C3257" s="1"/>
      <c r="D3257" s="1"/>
      <c r="E3257" s="1"/>
      <c r="F3257" s="1"/>
      <c r="G3257" s="1"/>
      <c r="H3257" s="1"/>
      <c r="I3257" s="1"/>
    </row>
    <row r="3258" spans="1:9">
      <c r="A3258" s="1"/>
      <c r="C3258" s="1"/>
      <c r="D3258" s="1"/>
      <c r="E3258" s="1"/>
      <c r="F3258" s="1"/>
      <c r="G3258" s="1"/>
      <c r="H3258" s="1"/>
      <c r="I3258" s="1"/>
    </row>
    <row r="3259" spans="1:9">
      <c r="A3259" s="1"/>
      <c r="C3259" s="1"/>
      <c r="D3259" s="1"/>
      <c r="E3259" s="1"/>
      <c r="F3259" s="1"/>
      <c r="G3259" s="1"/>
      <c r="H3259" s="1"/>
      <c r="I3259" s="1"/>
    </row>
    <row r="3260" spans="1:9">
      <c r="A3260" s="1"/>
      <c r="C3260" s="1"/>
      <c r="D3260" s="1"/>
      <c r="E3260" s="1"/>
      <c r="F3260" s="1"/>
      <c r="G3260" s="1"/>
      <c r="H3260" s="1"/>
      <c r="I3260" s="1"/>
    </row>
    <row r="3261" spans="1:9">
      <c r="A3261" s="1"/>
      <c r="C3261" s="1"/>
      <c r="D3261" s="1"/>
      <c r="E3261" s="1"/>
      <c r="F3261" s="1"/>
      <c r="G3261" s="1"/>
      <c r="H3261" s="1"/>
      <c r="I3261" s="1"/>
    </row>
    <row r="3262" spans="1:9">
      <c r="A3262" s="1"/>
      <c r="C3262" s="1"/>
      <c r="D3262" s="1"/>
      <c r="E3262" s="1"/>
      <c r="F3262" s="1"/>
      <c r="G3262" s="1"/>
      <c r="H3262" s="1"/>
      <c r="I3262" s="1"/>
    </row>
    <row r="3263" spans="1:9">
      <c r="A3263" s="1"/>
      <c r="C3263" s="1"/>
      <c r="D3263" s="1"/>
      <c r="E3263" s="1"/>
      <c r="F3263" s="1"/>
      <c r="G3263" s="1"/>
      <c r="H3263" s="1"/>
      <c r="I3263" s="1"/>
    </row>
    <row r="3264" spans="1:9">
      <c r="A3264" s="1"/>
      <c r="C3264" s="1"/>
      <c r="D3264" s="1"/>
      <c r="E3264" s="1"/>
      <c r="F3264" s="1"/>
      <c r="G3264" s="1"/>
      <c r="H3264" s="1"/>
      <c r="I3264" s="1"/>
    </row>
    <row r="3265" spans="1:9">
      <c r="A3265" s="1"/>
      <c r="C3265" s="1"/>
      <c r="D3265" s="1"/>
      <c r="E3265" s="1"/>
      <c r="F3265" s="1"/>
      <c r="G3265" s="1"/>
      <c r="H3265" s="1"/>
      <c r="I3265" s="1"/>
    </row>
    <row r="3266" spans="1:9">
      <c r="A3266" s="1"/>
      <c r="C3266" s="1"/>
      <c r="D3266" s="1"/>
      <c r="E3266" s="1"/>
      <c r="F3266" s="1"/>
      <c r="G3266" s="1"/>
      <c r="H3266" s="1"/>
      <c r="I3266" s="1"/>
    </row>
    <row r="3267" spans="1:9">
      <c r="A3267" s="1"/>
      <c r="C3267" s="1"/>
      <c r="D3267" s="1"/>
      <c r="E3267" s="1"/>
      <c r="F3267" s="1"/>
      <c r="G3267" s="1"/>
      <c r="H3267" s="1"/>
      <c r="I3267" s="1"/>
    </row>
    <row r="3268" spans="1:9">
      <c r="A3268" s="1"/>
      <c r="C3268" s="1"/>
      <c r="D3268" s="1"/>
      <c r="E3268" s="1"/>
      <c r="F3268" s="1"/>
      <c r="G3268" s="1"/>
      <c r="H3268" s="1"/>
      <c r="I3268" s="1"/>
    </row>
    <row r="3269" spans="1:9">
      <c r="A3269" s="1"/>
      <c r="C3269" s="1"/>
      <c r="D3269" s="1"/>
      <c r="E3269" s="1"/>
      <c r="F3269" s="1"/>
      <c r="G3269" s="1"/>
      <c r="H3269" s="1"/>
      <c r="I3269" s="1"/>
    </row>
    <row r="3270" spans="1:9">
      <c r="A3270" s="1"/>
      <c r="C3270" s="1"/>
      <c r="D3270" s="1"/>
      <c r="E3270" s="1"/>
      <c r="F3270" s="1"/>
      <c r="G3270" s="1"/>
      <c r="H3270" s="1"/>
      <c r="I3270" s="1"/>
    </row>
    <row r="3271" spans="1:9">
      <c r="A3271" s="1"/>
      <c r="C3271" s="1"/>
      <c r="D3271" s="1"/>
      <c r="E3271" s="1"/>
      <c r="F3271" s="1"/>
      <c r="G3271" s="1"/>
      <c r="H3271" s="1"/>
      <c r="I3271" s="1"/>
    </row>
    <row r="3272" spans="1:9">
      <c r="A3272" s="1"/>
      <c r="C3272" s="1"/>
      <c r="D3272" s="1"/>
      <c r="E3272" s="1"/>
      <c r="F3272" s="1"/>
      <c r="G3272" s="1"/>
      <c r="H3272" s="1"/>
      <c r="I3272" s="1"/>
    </row>
    <row r="3273" spans="1:9">
      <c r="A3273" s="1"/>
      <c r="C3273" s="1"/>
      <c r="D3273" s="1"/>
      <c r="E3273" s="1"/>
      <c r="F3273" s="1"/>
      <c r="G3273" s="1"/>
      <c r="H3273" s="1"/>
      <c r="I3273" s="1"/>
    </row>
    <row r="3274" spans="1:9">
      <c r="A3274" s="1"/>
      <c r="C3274" s="1"/>
      <c r="D3274" s="1"/>
      <c r="E3274" s="1"/>
      <c r="F3274" s="1"/>
      <c r="G3274" s="1"/>
      <c r="H3274" s="1"/>
      <c r="I3274" s="1"/>
    </row>
    <row r="3275" spans="1:9">
      <c r="A3275" s="1"/>
      <c r="C3275" s="1"/>
      <c r="D3275" s="1"/>
      <c r="E3275" s="1"/>
      <c r="F3275" s="1"/>
      <c r="G3275" s="1"/>
      <c r="H3275" s="1"/>
      <c r="I3275" s="1"/>
    </row>
    <row r="3276" spans="1:9">
      <c r="A3276" s="1"/>
      <c r="C3276" s="1"/>
      <c r="D3276" s="1"/>
      <c r="E3276" s="1"/>
      <c r="F3276" s="1"/>
      <c r="G3276" s="1"/>
      <c r="H3276" s="1"/>
      <c r="I3276" s="1"/>
    </row>
    <row r="3277" spans="1:9">
      <c r="A3277" s="1"/>
      <c r="C3277" s="1"/>
      <c r="D3277" s="1"/>
      <c r="E3277" s="1"/>
      <c r="F3277" s="1"/>
      <c r="G3277" s="1"/>
      <c r="H3277" s="1"/>
      <c r="I3277" s="1"/>
    </row>
    <row r="3278" spans="1:9">
      <c r="A3278" s="1"/>
      <c r="C3278" s="1"/>
      <c r="D3278" s="1"/>
      <c r="E3278" s="1"/>
      <c r="F3278" s="1"/>
      <c r="G3278" s="1"/>
      <c r="H3278" s="1"/>
      <c r="I3278" s="1"/>
    </row>
    <row r="3279" spans="1:9">
      <c r="A3279" s="1"/>
      <c r="C3279" s="1"/>
      <c r="D3279" s="1"/>
      <c r="E3279" s="1"/>
      <c r="F3279" s="1"/>
      <c r="G3279" s="1"/>
      <c r="H3279" s="1"/>
      <c r="I3279" s="1"/>
    </row>
    <row r="3280" spans="1:9">
      <c r="A3280" s="1"/>
      <c r="C3280" s="1"/>
      <c r="D3280" s="1"/>
      <c r="E3280" s="1"/>
      <c r="F3280" s="1"/>
      <c r="G3280" s="1"/>
      <c r="H3280" s="1"/>
      <c r="I3280" s="1"/>
    </row>
    <row r="3281" spans="1:9">
      <c r="A3281" s="1"/>
      <c r="C3281" s="1"/>
      <c r="D3281" s="1"/>
      <c r="E3281" s="1"/>
      <c r="F3281" s="1"/>
      <c r="G3281" s="1"/>
      <c r="H3281" s="1"/>
      <c r="I3281" s="1"/>
    </row>
    <row r="3282" spans="1:9">
      <c r="A3282" s="1"/>
      <c r="C3282" s="1"/>
      <c r="D3282" s="1"/>
      <c r="E3282" s="1"/>
      <c r="F3282" s="1"/>
      <c r="G3282" s="1"/>
      <c r="H3282" s="1"/>
      <c r="I3282" s="1"/>
    </row>
    <row r="3283" spans="1:9">
      <c r="A3283" s="1"/>
      <c r="C3283" s="1"/>
      <c r="D3283" s="1"/>
      <c r="E3283" s="1"/>
      <c r="F3283" s="1"/>
      <c r="G3283" s="1"/>
      <c r="H3283" s="1"/>
      <c r="I3283" s="1"/>
    </row>
    <row r="3284" spans="1:9">
      <c r="A3284" s="1"/>
      <c r="C3284" s="1"/>
      <c r="D3284" s="1"/>
      <c r="E3284" s="1"/>
      <c r="F3284" s="1"/>
      <c r="G3284" s="1"/>
      <c r="H3284" s="1"/>
      <c r="I3284" s="1"/>
    </row>
    <row r="3285" spans="1:9">
      <c r="A3285" s="1"/>
      <c r="C3285" s="1"/>
      <c r="D3285" s="1"/>
      <c r="E3285" s="1"/>
      <c r="F3285" s="1"/>
      <c r="G3285" s="1"/>
      <c r="H3285" s="1"/>
      <c r="I3285" s="1"/>
    </row>
    <row r="3286" spans="1:9">
      <c r="A3286" s="1"/>
      <c r="C3286" s="1"/>
      <c r="D3286" s="1"/>
      <c r="E3286" s="1"/>
      <c r="F3286" s="1"/>
      <c r="G3286" s="1"/>
      <c r="H3286" s="1"/>
      <c r="I3286" s="1"/>
    </row>
    <row r="3287" spans="1:9">
      <c r="A3287" s="1"/>
      <c r="C3287" s="1"/>
      <c r="D3287" s="1"/>
      <c r="E3287" s="1"/>
      <c r="F3287" s="1"/>
      <c r="G3287" s="1"/>
      <c r="H3287" s="1"/>
      <c r="I3287" s="1"/>
    </row>
    <row r="3288" spans="1:9">
      <c r="A3288" s="1"/>
      <c r="C3288" s="1"/>
      <c r="D3288" s="1"/>
      <c r="E3288" s="1"/>
      <c r="F3288" s="1"/>
      <c r="G3288" s="1"/>
      <c r="H3288" s="1"/>
      <c r="I3288" s="1"/>
    </row>
    <row r="3289" spans="1:9">
      <c r="A3289" s="1"/>
      <c r="C3289" s="1"/>
      <c r="D3289" s="1"/>
      <c r="E3289" s="1"/>
      <c r="F3289" s="1"/>
      <c r="G3289" s="1"/>
      <c r="H3289" s="1"/>
      <c r="I3289" s="1"/>
    </row>
    <row r="3290" spans="1:9">
      <c r="A3290" s="1"/>
      <c r="C3290" s="1"/>
      <c r="D3290" s="1"/>
      <c r="E3290" s="1"/>
      <c r="F3290" s="1"/>
      <c r="G3290" s="1"/>
      <c r="H3290" s="1"/>
      <c r="I3290" s="1"/>
    </row>
    <row r="3291" spans="1:9">
      <c r="A3291" s="1"/>
      <c r="C3291" s="1"/>
      <c r="D3291" s="1"/>
      <c r="E3291" s="1"/>
      <c r="F3291" s="1"/>
      <c r="G3291" s="1"/>
      <c r="H3291" s="1"/>
      <c r="I3291" s="1"/>
    </row>
    <row r="3292" spans="1:9">
      <c r="A3292" s="1"/>
      <c r="C3292" s="1"/>
      <c r="D3292" s="1"/>
      <c r="E3292" s="1"/>
      <c r="F3292" s="1"/>
      <c r="G3292" s="1"/>
      <c r="H3292" s="1"/>
      <c r="I3292" s="1"/>
    </row>
    <row r="3293" spans="1:9">
      <c r="A3293" s="1"/>
      <c r="C3293" s="1"/>
      <c r="D3293" s="1"/>
      <c r="E3293" s="1"/>
      <c r="F3293" s="1"/>
      <c r="G3293" s="1"/>
      <c r="H3293" s="1"/>
      <c r="I3293" s="1"/>
    </row>
    <row r="3294" spans="1:9">
      <c r="A3294" s="1"/>
      <c r="C3294" s="1"/>
      <c r="D3294" s="1"/>
      <c r="E3294" s="1"/>
      <c r="F3294" s="1"/>
      <c r="G3294" s="1"/>
      <c r="H3294" s="1"/>
      <c r="I3294" s="1"/>
    </row>
    <row r="3295" spans="1:9">
      <c r="A3295" s="1"/>
      <c r="C3295" s="1"/>
      <c r="D3295" s="1"/>
      <c r="E3295" s="1"/>
      <c r="F3295" s="1"/>
      <c r="G3295" s="1"/>
      <c r="H3295" s="1"/>
      <c r="I3295" s="1"/>
    </row>
    <row r="3296" spans="1:9">
      <c r="A3296" s="1"/>
      <c r="C3296" s="1"/>
      <c r="D3296" s="1"/>
      <c r="E3296" s="1"/>
      <c r="F3296" s="1"/>
      <c r="G3296" s="1"/>
      <c r="H3296" s="1"/>
      <c r="I3296" s="1"/>
    </row>
    <row r="3297" spans="1:9">
      <c r="A3297" s="1"/>
      <c r="C3297" s="1"/>
      <c r="D3297" s="1"/>
      <c r="E3297" s="1"/>
      <c r="F3297" s="1"/>
      <c r="G3297" s="1"/>
      <c r="H3297" s="1"/>
      <c r="I3297" s="1"/>
    </row>
    <row r="3298" spans="1:9">
      <c r="A3298" s="1"/>
      <c r="C3298" s="1"/>
      <c r="D3298" s="1"/>
      <c r="E3298" s="1"/>
      <c r="F3298" s="1"/>
      <c r="G3298" s="1"/>
      <c r="H3298" s="1"/>
      <c r="I3298" s="1"/>
    </row>
    <row r="3299" spans="1:9">
      <c r="A3299" s="1"/>
      <c r="C3299" s="1"/>
      <c r="D3299" s="1"/>
      <c r="E3299" s="1"/>
      <c r="F3299" s="1"/>
      <c r="G3299" s="1"/>
      <c r="H3299" s="1"/>
      <c r="I3299" s="1"/>
    </row>
    <row r="3300" spans="1:9">
      <c r="A3300" s="1"/>
      <c r="C3300" s="1"/>
      <c r="D3300" s="1"/>
      <c r="E3300" s="1"/>
      <c r="F3300" s="1"/>
      <c r="G3300" s="1"/>
      <c r="H3300" s="1"/>
      <c r="I3300" s="1"/>
    </row>
    <row r="3301" spans="1:9">
      <c r="A3301" s="1"/>
      <c r="C3301" s="1"/>
      <c r="D3301" s="1"/>
      <c r="E3301" s="1"/>
      <c r="F3301" s="1"/>
      <c r="G3301" s="1"/>
      <c r="H3301" s="1"/>
      <c r="I3301" s="1"/>
    </row>
    <row r="3302" spans="1:9">
      <c r="A3302" s="1"/>
      <c r="C3302" s="1"/>
      <c r="D3302" s="1"/>
      <c r="E3302" s="1"/>
      <c r="F3302" s="1"/>
      <c r="G3302" s="1"/>
      <c r="H3302" s="1"/>
      <c r="I3302" s="1"/>
    </row>
    <row r="3303" spans="1:9">
      <c r="A3303" s="1"/>
      <c r="C3303" s="1"/>
      <c r="D3303" s="1"/>
      <c r="E3303" s="1"/>
      <c r="F3303" s="1"/>
      <c r="G3303" s="1"/>
      <c r="H3303" s="1"/>
      <c r="I3303" s="1"/>
    </row>
    <row r="3304" spans="1:9">
      <c r="A3304" s="1"/>
      <c r="C3304" s="1"/>
      <c r="D3304" s="1"/>
      <c r="E3304" s="1"/>
      <c r="F3304" s="1"/>
      <c r="G3304" s="1"/>
      <c r="H3304" s="1"/>
      <c r="I3304" s="1"/>
    </row>
    <row r="3305" spans="1:9">
      <c r="A3305" s="1"/>
      <c r="C3305" s="1"/>
      <c r="D3305" s="1"/>
      <c r="E3305" s="1"/>
      <c r="F3305" s="1"/>
      <c r="G3305" s="1"/>
      <c r="H3305" s="1"/>
      <c r="I3305" s="1"/>
    </row>
    <row r="3306" spans="1:9">
      <c r="A3306" s="1"/>
      <c r="C3306" s="1"/>
      <c r="D3306" s="1"/>
      <c r="E3306" s="1"/>
      <c r="F3306" s="1"/>
      <c r="G3306" s="1"/>
      <c r="H3306" s="1"/>
      <c r="I3306" s="1"/>
    </row>
    <row r="3307" spans="1:9">
      <c r="A3307" s="1"/>
      <c r="C3307" s="1"/>
      <c r="D3307" s="1"/>
      <c r="E3307" s="1"/>
      <c r="F3307" s="1"/>
      <c r="G3307" s="1"/>
      <c r="H3307" s="1"/>
      <c r="I3307" s="1"/>
    </row>
    <row r="3308" spans="1:9">
      <c r="A3308" s="1"/>
      <c r="C3308" s="1"/>
      <c r="D3308" s="1"/>
      <c r="E3308" s="1"/>
      <c r="F3308" s="1"/>
      <c r="G3308" s="1"/>
      <c r="H3308" s="1"/>
      <c r="I3308" s="1"/>
    </row>
    <row r="3309" spans="1:9">
      <c r="A3309" s="1"/>
      <c r="C3309" s="1"/>
      <c r="D3309" s="1"/>
      <c r="E3309" s="1"/>
      <c r="F3309" s="1"/>
      <c r="G3309" s="1"/>
      <c r="H3309" s="1"/>
      <c r="I3309" s="1"/>
    </row>
    <row r="3310" spans="1:9">
      <c r="A3310" s="1"/>
      <c r="C3310" s="1"/>
      <c r="D3310" s="1"/>
      <c r="E3310" s="1"/>
      <c r="F3310" s="1"/>
      <c r="G3310" s="1"/>
      <c r="H3310" s="1"/>
      <c r="I3310" s="1"/>
    </row>
    <row r="3311" spans="1:9">
      <c r="A3311" s="1"/>
      <c r="C3311" s="1"/>
      <c r="D3311" s="1"/>
      <c r="E3311" s="1"/>
      <c r="F3311" s="1"/>
      <c r="G3311" s="1"/>
      <c r="H3311" s="1"/>
      <c r="I3311" s="1"/>
    </row>
    <row r="3312" spans="1:9">
      <c r="A3312" s="1"/>
      <c r="C3312" s="1"/>
      <c r="D3312" s="1"/>
      <c r="E3312" s="1"/>
      <c r="F3312" s="1"/>
      <c r="G3312" s="1"/>
      <c r="H3312" s="1"/>
      <c r="I3312" s="1"/>
    </row>
    <row r="3313" spans="1:9">
      <c r="A3313" s="1"/>
      <c r="C3313" s="1"/>
      <c r="D3313" s="1"/>
      <c r="E3313" s="1"/>
      <c r="F3313" s="1"/>
      <c r="G3313" s="1"/>
      <c r="H3313" s="1"/>
      <c r="I3313" s="1"/>
    </row>
    <row r="3314" spans="1:9">
      <c r="A3314" s="1"/>
      <c r="C3314" s="1"/>
      <c r="D3314" s="1"/>
      <c r="E3314" s="1"/>
      <c r="F3314" s="1"/>
      <c r="G3314" s="1"/>
      <c r="H3314" s="1"/>
      <c r="I3314" s="1"/>
    </row>
    <row r="3315" spans="1:9">
      <c r="A3315" s="1"/>
      <c r="C3315" s="1"/>
      <c r="D3315" s="1"/>
      <c r="E3315" s="1"/>
      <c r="F3315" s="1"/>
      <c r="G3315" s="1"/>
      <c r="H3315" s="1"/>
      <c r="I3315" s="1"/>
    </row>
    <row r="3316" spans="1:9">
      <c r="A3316" s="1"/>
      <c r="C3316" s="1"/>
      <c r="D3316" s="1"/>
      <c r="E3316" s="1"/>
      <c r="F3316" s="1"/>
      <c r="G3316" s="1"/>
      <c r="H3316" s="1"/>
      <c r="I3316" s="1"/>
    </row>
    <row r="3317" spans="1:9">
      <c r="A3317" s="1"/>
      <c r="C3317" s="1"/>
      <c r="D3317" s="1"/>
      <c r="E3317" s="1"/>
      <c r="F3317" s="1"/>
      <c r="G3317" s="1"/>
      <c r="H3317" s="1"/>
      <c r="I3317" s="1"/>
    </row>
    <row r="3318" spans="1:9">
      <c r="A3318" s="1"/>
      <c r="C3318" s="1"/>
      <c r="D3318" s="1"/>
      <c r="E3318" s="1"/>
      <c r="F3318" s="1"/>
      <c r="G3318" s="1"/>
      <c r="H3318" s="1"/>
      <c r="I3318" s="1"/>
    </row>
    <row r="3319" spans="1:9">
      <c r="A3319" s="1"/>
      <c r="C3319" s="1"/>
      <c r="D3319" s="1"/>
      <c r="E3319" s="1"/>
      <c r="F3319" s="1"/>
      <c r="G3319" s="1"/>
      <c r="H3319" s="1"/>
      <c r="I3319" s="1"/>
    </row>
    <row r="3320" spans="1:9">
      <c r="A3320" s="1"/>
      <c r="C3320" s="1"/>
      <c r="D3320" s="1"/>
      <c r="E3320" s="1"/>
      <c r="F3320" s="1"/>
      <c r="G3320" s="1"/>
      <c r="H3320" s="1"/>
      <c r="I3320" s="1"/>
    </row>
    <row r="3321" spans="1:9">
      <c r="A3321" s="1"/>
      <c r="C3321" s="1"/>
      <c r="D3321" s="1"/>
      <c r="E3321" s="1"/>
      <c r="F3321" s="1"/>
      <c r="G3321" s="1"/>
      <c r="H3321" s="1"/>
      <c r="I3321" s="1"/>
    </row>
    <row r="3322" spans="1:9">
      <c r="A3322" s="1"/>
      <c r="C3322" s="1"/>
      <c r="D3322" s="1"/>
      <c r="E3322" s="1"/>
      <c r="F3322" s="1"/>
      <c r="G3322" s="1"/>
      <c r="H3322" s="1"/>
      <c r="I3322" s="1"/>
    </row>
    <row r="3323" spans="1:9">
      <c r="A3323" s="1"/>
      <c r="C3323" s="1"/>
      <c r="D3323" s="1"/>
      <c r="E3323" s="1"/>
      <c r="F3323" s="1"/>
      <c r="G3323" s="1"/>
      <c r="H3323" s="1"/>
      <c r="I3323" s="1"/>
    </row>
    <row r="3324" spans="1:9">
      <c r="A3324" s="1"/>
      <c r="C3324" s="1"/>
      <c r="D3324" s="1"/>
      <c r="E3324" s="1"/>
      <c r="F3324" s="1"/>
      <c r="G3324" s="1"/>
      <c r="H3324" s="1"/>
      <c r="I3324" s="1"/>
    </row>
    <row r="3325" spans="1:9">
      <c r="A3325" s="1"/>
      <c r="C3325" s="1"/>
      <c r="D3325" s="1"/>
      <c r="E3325" s="1"/>
      <c r="F3325" s="1"/>
      <c r="G3325" s="1"/>
      <c r="H3325" s="1"/>
      <c r="I3325" s="1"/>
    </row>
    <row r="3326" spans="1:9">
      <c r="A3326" s="1"/>
      <c r="C3326" s="1"/>
      <c r="D3326" s="1"/>
      <c r="E3326" s="1"/>
      <c r="F3326" s="1"/>
      <c r="G3326" s="1"/>
      <c r="H3326" s="1"/>
      <c r="I3326" s="1"/>
    </row>
    <row r="3327" spans="1:9">
      <c r="A3327" s="1"/>
      <c r="C3327" s="1"/>
      <c r="D3327" s="1"/>
      <c r="E3327" s="1"/>
      <c r="F3327" s="1"/>
      <c r="G3327" s="1"/>
      <c r="H3327" s="1"/>
      <c r="I3327" s="1"/>
    </row>
    <row r="3328" spans="1:9">
      <c r="A3328" s="1"/>
      <c r="C3328" s="1"/>
      <c r="D3328" s="1"/>
      <c r="E3328" s="1"/>
      <c r="F3328" s="1"/>
      <c r="G3328" s="1"/>
      <c r="H3328" s="1"/>
      <c r="I3328" s="1"/>
    </row>
    <row r="3329" spans="1:9">
      <c r="A3329" s="1"/>
      <c r="C3329" s="1"/>
      <c r="D3329" s="1"/>
      <c r="E3329" s="1"/>
      <c r="F3329" s="1"/>
      <c r="G3329" s="1"/>
      <c r="H3329" s="1"/>
      <c r="I3329" s="1"/>
    </row>
    <row r="3330" spans="1:9">
      <c r="A3330" s="1"/>
      <c r="C3330" s="1"/>
      <c r="D3330" s="1"/>
      <c r="E3330" s="1"/>
      <c r="F3330" s="1"/>
      <c r="G3330" s="1"/>
      <c r="H3330" s="1"/>
      <c r="I3330" s="1"/>
    </row>
    <row r="3331" spans="1:9">
      <c r="A3331" s="1"/>
      <c r="C3331" s="1"/>
      <c r="D3331" s="1"/>
      <c r="E3331" s="1"/>
      <c r="F3331" s="1"/>
      <c r="G3331" s="1"/>
      <c r="H3331" s="1"/>
      <c r="I3331" s="1"/>
    </row>
    <row r="3332" spans="1:9">
      <c r="A3332" s="1"/>
      <c r="C3332" s="1"/>
      <c r="D3332" s="1"/>
      <c r="E3332" s="1"/>
      <c r="F3332" s="1"/>
      <c r="G3332" s="1"/>
      <c r="H3332" s="1"/>
      <c r="I3332" s="1"/>
    </row>
    <row r="3333" spans="1:9">
      <c r="A3333" s="1"/>
      <c r="C3333" s="1"/>
      <c r="D3333" s="1"/>
      <c r="E3333" s="1"/>
      <c r="F3333" s="1"/>
      <c r="G3333" s="1"/>
      <c r="H3333" s="1"/>
      <c r="I3333" s="1"/>
    </row>
    <row r="3334" spans="1:9">
      <c r="A3334" s="1"/>
      <c r="C3334" s="1"/>
      <c r="D3334" s="1"/>
      <c r="E3334" s="1"/>
      <c r="F3334" s="1"/>
      <c r="G3334" s="1"/>
      <c r="H3334" s="1"/>
      <c r="I3334" s="1"/>
    </row>
    <row r="3335" spans="1:9">
      <c r="A3335" s="1"/>
      <c r="C3335" s="1"/>
      <c r="D3335" s="1"/>
      <c r="E3335" s="1"/>
      <c r="F3335" s="1"/>
      <c r="G3335" s="1"/>
      <c r="H3335" s="1"/>
      <c r="I3335" s="1"/>
    </row>
    <row r="3336" spans="1:9">
      <c r="A3336" s="1"/>
      <c r="C3336" s="1"/>
      <c r="D3336" s="1"/>
      <c r="E3336" s="1"/>
      <c r="F3336" s="1"/>
      <c r="G3336" s="1"/>
      <c r="H3336" s="1"/>
      <c r="I3336" s="1"/>
    </row>
    <row r="3337" spans="1:9">
      <c r="A3337" s="1"/>
      <c r="C3337" s="1"/>
      <c r="D3337" s="1"/>
      <c r="E3337" s="1"/>
      <c r="F3337" s="1"/>
      <c r="G3337" s="1"/>
      <c r="H3337" s="1"/>
      <c r="I3337" s="1"/>
    </row>
    <row r="3338" spans="1:9">
      <c r="A3338" s="1"/>
      <c r="C3338" s="1"/>
      <c r="D3338" s="1"/>
      <c r="E3338" s="1"/>
      <c r="F3338" s="1"/>
      <c r="G3338" s="1"/>
      <c r="H3338" s="1"/>
      <c r="I3338" s="1"/>
    </row>
    <row r="3339" spans="1:9">
      <c r="A3339" s="1"/>
      <c r="C3339" s="1"/>
      <c r="D3339" s="1"/>
      <c r="E3339" s="1"/>
      <c r="F3339" s="1"/>
      <c r="G3339" s="1"/>
      <c r="H3339" s="1"/>
      <c r="I3339" s="1"/>
    </row>
    <row r="3340" spans="1:9">
      <c r="A3340" s="1"/>
      <c r="C3340" s="1"/>
      <c r="D3340" s="1"/>
      <c r="E3340" s="1"/>
      <c r="F3340" s="1"/>
      <c r="G3340" s="1"/>
      <c r="H3340" s="1"/>
      <c r="I3340" s="1"/>
    </row>
    <row r="3341" spans="1:9">
      <c r="A3341" s="1"/>
      <c r="C3341" s="1"/>
      <c r="D3341" s="1"/>
      <c r="E3341" s="1"/>
      <c r="F3341" s="1"/>
      <c r="G3341" s="1"/>
      <c r="H3341" s="1"/>
      <c r="I3341" s="1"/>
    </row>
    <row r="3342" spans="1:9">
      <c r="A3342" s="1"/>
      <c r="C3342" s="1"/>
      <c r="D3342" s="1"/>
      <c r="E3342" s="1"/>
      <c r="F3342" s="1"/>
      <c r="G3342" s="1"/>
      <c r="H3342" s="1"/>
      <c r="I3342" s="1"/>
    </row>
    <row r="3343" spans="1:9">
      <c r="A3343" s="1"/>
      <c r="C3343" s="1"/>
      <c r="D3343" s="1"/>
      <c r="E3343" s="1"/>
      <c r="F3343" s="1"/>
      <c r="G3343" s="1"/>
      <c r="H3343" s="1"/>
      <c r="I3343" s="1"/>
    </row>
    <row r="3344" spans="1:9">
      <c r="A3344" s="1"/>
      <c r="C3344" s="1"/>
      <c r="D3344" s="1"/>
      <c r="E3344" s="1"/>
      <c r="F3344" s="1"/>
      <c r="G3344" s="1"/>
      <c r="H3344" s="1"/>
      <c r="I3344" s="1"/>
    </row>
    <row r="3345" spans="1:9">
      <c r="A3345" s="1"/>
      <c r="C3345" s="1"/>
      <c r="D3345" s="1"/>
      <c r="E3345" s="1"/>
      <c r="F3345" s="1"/>
      <c r="G3345" s="1"/>
      <c r="H3345" s="1"/>
      <c r="I3345" s="1"/>
    </row>
    <row r="3346" spans="1:9">
      <c r="A3346" s="1"/>
      <c r="C3346" s="1"/>
      <c r="D3346" s="1"/>
      <c r="E3346" s="1"/>
      <c r="F3346" s="1"/>
      <c r="G3346" s="1"/>
      <c r="H3346" s="1"/>
      <c r="I3346" s="1"/>
    </row>
    <row r="3347" spans="1:9">
      <c r="A3347" s="1"/>
      <c r="C3347" s="1"/>
      <c r="D3347" s="1"/>
      <c r="E3347" s="1"/>
      <c r="F3347" s="1"/>
      <c r="G3347" s="1"/>
      <c r="H3347" s="1"/>
      <c r="I3347" s="1"/>
    </row>
    <row r="3348" spans="1:9">
      <c r="A3348" s="1"/>
      <c r="C3348" s="1"/>
      <c r="D3348" s="1"/>
      <c r="E3348" s="1"/>
      <c r="F3348" s="1"/>
      <c r="G3348" s="1"/>
      <c r="H3348" s="1"/>
      <c r="I3348" s="1"/>
    </row>
    <row r="3349" spans="1:9">
      <c r="A3349" s="1"/>
      <c r="C3349" s="1"/>
      <c r="D3349" s="1"/>
      <c r="E3349" s="1"/>
      <c r="F3349" s="1"/>
      <c r="G3349" s="1"/>
      <c r="H3349" s="1"/>
      <c r="I3349" s="1"/>
    </row>
    <row r="3350" spans="1:9">
      <c r="A3350" s="1"/>
      <c r="C3350" s="1"/>
      <c r="D3350" s="1"/>
      <c r="E3350" s="1"/>
      <c r="F3350" s="1"/>
      <c r="G3350" s="1"/>
      <c r="H3350" s="1"/>
      <c r="I3350" s="1"/>
    </row>
    <row r="3351" spans="1:9">
      <c r="A3351" s="1"/>
      <c r="C3351" s="1"/>
      <c r="D3351" s="1"/>
      <c r="E3351" s="1"/>
      <c r="F3351" s="1"/>
      <c r="G3351" s="1"/>
      <c r="H3351" s="1"/>
      <c r="I3351" s="1"/>
    </row>
    <row r="3352" spans="1:9">
      <c r="A3352" s="1"/>
      <c r="C3352" s="1"/>
      <c r="D3352" s="1"/>
      <c r="E3352" s="1"/>
      <c r="F3352" s="1"/>
      <c r="G3352" s="1"/>
      <c r="H3352" s="1"/>
      <c r="I3352" s="1"/>
    </row>
    <row r="3353" spans="1:9">
      <c r="A3353" s="1"/>
      <c r="C3353" s="1"/>
      <c r="D3353" s="1"/>
      <c r="E3353" s="1"/>
      <c r="F3353" s="1"/>
      <c r="G3353" s="1"/>
      <c r="H3353" s="1"/>
      <c r="I3353" s="1"/>
    </row>
    <row r="3354" spans="1:9">
      <c r="A3354" s="1"/>
      <c r="C3354" s="1"/>
      <c r="D3354" s="1"/>
      <c r="E3354" s="1"/>
      <c r="F3354" s="1"/>
      <c r="G3354" s="1"/>
      <c r="H3354" s="1"/>
      <c r="I3354" s="1"/>
    </row>
    <row r="3355" spans="1:9">
      <c r="A3355" s="1"/>
      <c r="C3355" s="1"/>
      <c r="D3355" s="1"/>
      <c r="E3355" s="1"/>
      <c r="F3355" s="1"/>
      <c r="G3355" s="1"/>
      <c r="H3355" s="1"/>
      <c r="I3355" s="1"/>
    </row>
    <row r="3356" spans="1:9">
      <c r="A3356" s="1"/>
      <c r="C3356" s="1"/>
      <c r="D3356" s="1"/>
      <c r="E3356" s="1"/>
      <c r="F3356" s="1"/>
      <c r="G3356" s="1"/>
      <c r="H3356" s="1"/>
      <c r="I3356" s="1"/>
    </row>
    <row r="3357" spans="1:9">
      <c r="A3357" s="1"/>
      <c r="C3357" s="1"/>
      <c r="D3357" s="1"/>
      <c r="E3357" s="1"/>
      <c r="F3357" s="1"/>
      <c r="G3357" s="1"/>
      <c r="H3357" s="1"/>
      <c r="I3357" s="1"/>
    </row>
    <row r="3358" spans="1:9">
      <c r="A3358" s="1"/>
      <c r="C3358" s="1"/>
      <c r="D3358" s="1"/>
      <c r="E3358" s="1"/>
      <c r="F3358" s="1"/>
      <c r="G3358" s="1"/>
      <c r="H3358" s="1"/>
      <c r="I3358" s="1"/>
    </row>
    <row r="3359" spans="1:9">
      <c r="A3359" s="1"/>
      <c r="C3359" s="1"/>
      <c r="D3359" s="1"/>
      <c r="E3359" s="1"/>
      <c r="F3359" s="1"/>
      <c r="G3359" s="1"/>
      <c r="H3359" s="1"/>
      <c r="I3359" s="1"/>
    </row>
    <row r="3360" spans="1:9">
      <c r="A3360" s="1"/>
      <c r="C3360" s="1"/>
      <c r="D3360" s="1"/>
      <c r="E3360" s="1"/>
      <c r="F3360" s="1"/>
      <c r="G3360" s="1"/>
      <c r="H3360" s="1"/>
      <c r="I3360" s="1"/>
    </row>
    <row r="3361" spans="1:9">
      <c r="A3361" s="1"/>
      <c r="C3361" s="1"/>
      <c r="D3361" s="1"/>
      <c r="E3361" s="1"/>
      <c r="F3361" s="1"/>
      <c r="G3361" s="1"/>
      <c r="H3361" s="1"/>
      <c r="I3361" s="1"/>
    </row>
    <row r="3362" spans="1:9">
      <c r="A3362" s="1"/>
      <c r="C3362" s="1"/>
      <c r="D3362" s="1"/>
      <c r="E3362" s="1"/>
      <c r="F3362" s="1"/>
      <c r="G3362" s="1"/>
      <c r="H3362" s="1"/>
      <c r="I3362" s="1"/>
    </row>
    <row r="3363" spans="1:9">
      <c r="A3363" s="1"/>
      <c r="C3363" s="1"/>
      <c r="D3363" s="1"/>
      <c r="E3363" s="1"/>
      <c r="F3363" s="1"/>
      <c r="G3363" s="1"/>
      <c r="H3363" s="1"/>
      <c r="I3363" s="1"/>
    </row>
    <row r="3364" spans="1:9">
      <c r="A3364" s="1"/>
      <c r="C3364" s="1"/>
      <c r="D3364" s="1"/>
      <c r="E3364" s="1"/>
      <c r="F3364" s="1"/>
      <c r="G3364" s="1"/>
      <c r="H3364" s="1"/>
      <c r="I3364" s="1"/>
    </row>
    <row r="3365" spans="1:9">
      <c r="A3365" s="1"/>
      <c r="C3365" s="1"/>
      <c r="D3365" s="1"/>
      <c r="E3365" s="1"/>
      <c r="F3365" s="1"/>
      <c r="G3365" s="1"/>
      <c r="H3365" s="1"/>
      <c r="I3365" s="1"/>
    </row>
    <row r="3366" spans="1:9">
      <c r="A3366" s="1"/>
      <c r="C3366" s="1"/>
      <c r="D3366" s="1"/>
      <c r="E3366" s="1"/>
      <c r="F3366" s="1"/>
      <c r="G3366" s="1"/>
      <c r="H3366" s="1"/>
      <c r="I3366" s="1"/>
    </row>
    <row r="3367" spans="1:9">
      <c r="A3367" s="1"/>
      <c r="C3367" s="1"/>
      <c r="D3367" s="1"/>
      <c r="E3367" s="1"/>
      <c r="F3367" s="1"/>
      <c r="G3367" s="1"/>
      <c r="H3367" s="1"/>
      <c r="I3367" s="1"/>
    </row>
    <row r="3368" spans="1:9">
      <c r="A3368" s="1"/>
      <c r="C3368" s="1"/>
      <c r="D3368" s="1"/>
      <c r="E3368" s="1"/>
      <c r="F3368" s="1"/>
      <c r="G3368" s="1"/>
      <c r="H3368" s="1"/>
      <c r="I3368" s="1"/>
    </row>
    <row r="3369" spans="1:9">
      <c r="A3369" s="1"/>
      <c r="C3369" s="1"/>
      <c r="D3369" s="1"/>
      <c r="E3369" s="1"/>
      <c r="F3369" s="1"/>
      <c r="G3369" s="1"/>
      <c r="H3369" s="1"/>
      <c r="I3369" s="1"/>
    </row>
    <row r="3370" spans="1:9">
      <c r="A3370" s="1"/>
      <c r="C3370" s="1"/>
      <c r="D3370" s="1"/>
      <c r="E3370" s="1"/>
      <c r="F3370" s="1"/>
      <c r="G3370" s="1"/>
      <c r="H3370" s="1"/>
      <c r="I3370" s="1"/>
    </row>
    <row r="3371" spans="1:9">
      <c r="A3371" s="1"/>
      <c r="C3371" s="1"/>
      <c r="D3371" s="1"/>
      <c r="E3371" s="1"/>
      <c r="F3371" s="1"/>
      <c r="G3371" s="1"/>
      <c r="H3371" s="1"/>
      <c r="I3371" s="1"/>
    </row>
    <row r="3372" spans="1:9">
      <c r="A3372" s="1"/>
      <c r="C3372" s="1"/>
      <c r="D3372" s="1"/>
      <c r="E3372" s="1"/>
      <c r="F3372" s="1"/>
      <c r="G3372" s="1"/>
      <c r="H3372" s="1"/>
      <c r="I3372" s="1"/>
    </row>
    <row r="3373" spans="1:9">
      <c r="A3373" s="1"/>
      <c r="C3373" s="1"/>
      <c r="D3373" s="1"/>
      <c r="E3373" s="1"/>
      <c r="F3373" s="1"/>
      <c r="G3373" s="1"/>
      <c r="H3373" s="1"/>
      <c r="I3373" s="1"/>
    </row>
    <row r="3374" spans="1:9">
      <c r="A3374" s="1"/>
      <c r="C3374" s="1"/>
      <c r="D3374" s="1"/>
      <c r="E3374" s="1"/>
      <c r="F3374" s="1"/>
      <c r="G3374" s="1"/>
      <c r="H3374" s="1"/>
      <c r="I3374" s="1"/>
    </row>
    <row r="3375" spans="1:9">
      <c r="A3375" s="1"/>
      <c r="C3375" s="1"/>
      <c r="D3375" s="1"/>
      <c r="E3375" s="1"/>
      <c r="F3375" s="1"/>
      <c r="G3375" s="1"/>
      <c r="H3375" s="1"/>
      <c r="I3375" s="1"/>
    </row>
    <row r="3376" spans="1:9">
      <c r="A3376" s="1"/>
      <c r="C3376" s="1"/>
      <c r="D3376" s="1"/>
      <c r="E3376" s="1"/>
      <c r="F3376" s="1"/>
      <c r="G3376" s="1"/>
      <c r="H3376" s="1"/>
      <c r="I3376" s="1"/>
    </row>
    <row r="3377" spans="1:9">
      <c r="A3377" s="1"/>
      <c r="C3377" s="1"/>
      <c r="D3377" s="1"/>
      <c r="E3377" s="1"/>
      <c r="F3377" s="1"/>
      <c r="G3377" s="1"/>
      <c r="H3377" s="1"/>
      <c r="I3377" s="1"/>
    </row>
    <row r="3378" spans="1:9">
      <c r="A3378" s="1"/>
      <c r="C3378" s="1"/>
      <c r="D3378" s="1"/>
      <c r="E3378" s="1"/>
      <c r="F3378" s="1"/>
      <c r="G3378" s="1"/>
      <c r="H3378" s="1"/>
      <c r="I3378" s="1"/>
    </row>
    <row r="3379" spans="1:9">
      <c r="A3379" s="1"/>
      <c r="C3379" s="1"/>
      <c r="D3379" s="1"/>
      <c r="E3379" s="1"/>
      <c r="F3379" s="1"/>
      <c r="G3379" s="1"/>
      <c r="H3379" s="1"/>
      <c r="I3379" s="1"/>
    </row>
    <row r="3380" spans="1:9">
      <c r="A3380" s="1"/>
      <c r="C3380" s="1"/>
      <c r="D3380" s="1"/>
      <c r="E3380" s="1"/>
      <c r="F3380" s="1"/>
      <c r="G3380" s="1"/>
      <c r="H3380" s="1"/>
      <c r="I3380" s="1"/>
    </row>
    <row r="3381" spans="1:9">
      <c r="A3381" s="1"/>
      <c r="C3381" s="1"/>
      <c r="D3381" s="1"/>
      <c r="E3381" s="1"/>
      <c r="F3381" s="1"/>
      <c r="G3381" s="1"/>
      <c r="H3381" s="1"/>
      <c r="I3381" s="1"/>
    </row>
    <row r="3382" spans="1:9">
      <c r="A3382" s="1"/>
      <c r="C3382" s="1"/>
      <c r="D3382" s="1"/>
      <c r="E3382" s="1"/>
      <c r="F3382" s="1"/>
      <c r="G3382" s="1"/>
      <c r="H3382" s="1"/>
      <c r="I3382" s="1"/>
    </row>
    <row r="3383" spans="1:9">
      <c r="A3383" s="1"/>
      <c r="C3383" s="1"/>
      <c r="D3383" s="1"/>
      <c r="E3383" s="1"/>
      <c r="F3383" s="1"/>
      <c r="G3383" s="1"/>
      <c r="H3383" s="1"/>
      <c r="I3383" s="1"/>
    </row>
    <row r="3384" spans="1:9">
      <c r="A3384" s="1"/>
      <c r="C3384" s="1"/>
      <c r="D3384" s="1"/>
      <c r="E3384" s="1"/>
      <c r="F3384" s="1"/>
      <c r="G3384" s="1"/>
      <c r="H3384" s="1"/>
      <c r="I3384" s="1"/>
    </row>
    <row r="3385" spans="1:9">
      <c r="A3385" s="1"/>
      <c r="C3385" s="1"/>
      <c r="D3385" s="1"/>
      <c r="E3385" s="1"/>
      <c r="F3385" s="1"/>
      <c r="G3385" s="1"/>
      <c r="H3385" s="1"/>
      <c r="I3385" s="1"/>
    </row>
    <row r="3386" spans="1:9">
      <c r="A3386" s="1"/>
      <c r="C3386" s="1"/>
      <c r="D3386" s="1"/>
      <c r="E3386" s="1"/>
      <c r="F3386" s="1"/>
      <c r="G3386" s="1"/>
      <c r="H3386" s="1"/>
      <c r="I3386" s="1"/>
    </row>
    <row r="3387" spans="1:9">
      <c r="A3387" s="1"/>
      <c r="C3387" s="1"/>
      <c r="D3387" s="1"/>
      <c r="E3387" s="1"/>
      <c r="F3387" s="1"/>
      <c r="G3387" s="1"/>
      <c r="H3387" s="1"/>
      <c r="I3387" s="1"/>
    </row>
    <row r="3388" spans="1:9">
      <c r="A3388" s="1"/>
      <c r="C3388" s="1"/>
      <c r="D3388" s="1"/>
      <c r="E3388" s="1"/>
      <c r="F3388" s="1"/>
      <c r="G3388" s="1"/>
      <c r="H3388" s="1"/>
      <c r="I3388" s="1"/>
    </row>
    <row r="3389" spans="1:9">
      <c r="A3389" s="1"/>
      <c r="C3389" s="1"/>
      <c r="D3389" s="1"/>
      <c r="E3389" s="1"/>
      <c r="F3389" s="1"/>
      <c r="G3389" s="1"/>
      <c r="H3389" s="1"/>
      <c r="I3389" s="1"/>
    </row>
    <row r="3390" spans="1:9">
      <c r="A3390" s="1"/>
      <c r="C3390" s="1"/>
      <c r="D3390" s="1"/>
      <c r="E3390" s="1"/>
      <c r="F3390" s="1"/>
      <c r="G3390" s="1"/>
      <c r="H3390" s="1"/>
      <c r="I3390" s="1"/>
    </row>
    <row r="3391" spans="1:9">
      <c r="A3391" s="1"/>
      <c r="C3391" s="1"/>
      <c r="D3391" s="1"/>
      <c r="E3391" s="1"/>
      <c r="F3391" s="1"/>
      <c r="G3391" s="1"/>
      <c r="H3391" s="1"/>
      <c r="I3391" s="1"/>
    </row>
    <row r="3392" spans="1:9">
      <c r="A3392" s="1"/>
      <c r="C3392" s="1"/>
      <c r="D3392" s="1"/>
      <c r="E3392" s="1"/>
      <c r="F3392" s="1"/>
      <c r="G3392" s="1"/>
      <c r="H3392" s="1"/>
      <c r="I3392" s="1"/>
    </row>
    <row r="3393" spans="1:9">
      <c r="A3393" s="1"/>
      <c r="C3393" s="1"/>
      <c r="D3393" s="1"/>
      <c r="E3393" s="1"/>
      <c r="F3393" s="1"/>
      <c r="G3393" s="1"/>
      <c r="H3393" s="1"/>
      <c r="I3393" s="1"/>
    </row>
    <row r="3394" spans="1:9">
      <c r="A3394" s="1"/>
      <c r="C3394" s="1"/>
      <c r="D3394" s="1"/>
      <c r="E3394" s="1"/>
      <c r="F3394" s="1"/>
      <c r="G3394" s="1"/>
      <c r="H3394" s="1"/>
      <c r="I3394" s="1"/>
    </row>
    <row r="3395" spans="1:9">
      <c r="A3395" s="1"/>
      <c r="C3395" s="1"/>
      <c r="D3395" s="1"/>
      <c r="E3395" s="1"/>
      <c r="F3395" s="1"/>
      <c r="G3395" s="1"/>
      <c r="H3395" s="1"/>
      <c r="I3395" s="1"/>
    </row>
    <row r="3396" spans="1:9">
      <c r="A3396" s="1"/>
      <c r="C3396" s="1"/>
      <c r="D3396" s="1"/>
      <c r="E3396" s="1"/>
      <c r="F3396" s="1"/>
      <c r="G3396" s="1"/>
      <c r="H3396" s="1"/>
      <c r="I3396" s="1"/>
    </row>
    <row r="3397" spans="1:9">
      <c r="A3397" s="1"/>
      <c r="C3397" s="1"/>
      <c r="D3397" s="1"/>
      <c r="E3397" s="1"/>
      <c r="F3397" s="1"/>
      <c r="G3397" s="1"/>
      <c r="H3397" s="1"/>
      <c r="I3397" s="1"/>
    </row>
    <row r="3398" spans="1:9">
      <c r="A3398" s="1"/>
      <c r="C3398" s="1"/>
      <c r="D3398" s="1"/>
      <c r="E3398" s="1"/>
      <c r="F3398" s="1"/>
      <c r="G3398" s="1"/>
      <c r="H3398" s="1"/>
      <c r="I3398" s="1"/>
    </row>
    <row r="3399" spans="1:9">
      <c r="A3399" s="1"/>
      <c r="C3399" s="1"/>
      <c r="D3399" s="1"/>
      <c r="E3399" s="1"/>
      <c r="F3399" s="1"/>
      <c r="G3399" s="1"/>
      <c r="H3399" s="1"/>
      <c r="I3399" s="1"/>
    </row>
    <row r="3400" spans="1:9">
      <c r="A3400" s="1"/>
      <c r="C3400" s="1"/>
      <c r="D3400" s="1"/>
      <c r="E3400" s="1"/>
      <c r="F3400" s="1"/>
      <c r="G3400" s="1"/>
      <c r="H3400" s="1"/>
      <c r="I3400" s="1"/>
    </row>
    <row r="3401" spans="1:9">
      <c r="A3401" s="1"/>
      <c r="C3401" s="1"/>
      <c r="D3401" s="1"/>
      <c r="E3401" s="1"/>
      <c r="F3401" s="1"/>
      <c r="G3401" s="1"/>
      <c r="H3401" s="1"/>
      <c r="I3401" s="1"/>
    </row>
    <row r="3402" spans="1:9">
      <c r="A3402" s="1"/>
      <c r="C3402" s="1"/>
      <c r="D3402" s="1"/>
      <c r="E3402" s="1"/>
      <c r="F3402" s="1"/>
      <c r="G3402" s="1"/>
      <c r="H3402" s="1"/>
      <c r="I3402" s="1"/>
    </row>
    <row r="3403" spans="1:9">
      <c r="A3403" s="1"/>
      <c r="C3403" s="1"/>
      <c r="D3403" s="1"/>
      <c r="E3403" s="1"/>
      <c r="F3403" s="1"/>
      <c r="G3403" s="1"/>
      <c r="H3403" s="1"/>
      <c r="I3403" s="1"/>
    </row>
    <row r="3404" spans="1:9">
      <c r="A3404" s="1"/>
      <c r="C3404" s="1"/>
      <c r="D3404" s="1"/>
      <c r="E3404" s="1"/>
      <c r="F3404" s="1"/>
      <c r="G3404" s="1"/>
      <c r="H3404" s="1"/>
      <c r="I3404" s="1"/>
    </row>
    <row r="3405" spans="1:9">
      <c r="A3405" s="1"/>
      <c r="C3405" s="1"/>
      <c r="D3405" s="1"/>
      <c r="E3405" s="1"/>
      <c r="F3405" s="1"/>
      <c r="G3405" s="1"/>
      <c r="H3405" s="1"/>
      <c r="I3405" s="1"/>
    </row>
    <row r="3406" spans="1:9">
      <c r="A3406" s="1"/>
      <c r="C3406" s="1"/>
      <c r="D3406" s="1"/>
      <c r="E3406" s="1"/>
      <c r="F3406" s="1"/>
      <c r="G3406" s="1"/>
      <c r="H3406" s="1"/>
      <c r="I3406" s="1"/>
    </row>
    <row r="3407" spans="1:9">
      <c r="A3407" s="1"/>
      <c r="C3407" s="1"/>
      <c r="D3407" s="1"/>
      <c r="E3407" s="1"/>
      <c r="F3407" s="1"/>
      <c r="G3407" s="1"/>
      <c r="H3407" s="1"/>
      <c r="I3407" s="1"/>
    </row>
    <row r="3408" spans="1:9">
      <c r="A3408" s="1"/>
      <c r="C3408" s="1"/>
      <c r="D3408" s="1"/>
      <c r="E3408" s="1"/>
      <c r="F3408" s="1"/>
      <c r="G3408" s="1"/>
      <c r="H3408" s="1"/>
      <c r="I3408" s="1"/>
    </row>
    <row r="3409" spans="1:9">
      <c r="A3409" s="1"/>
      <c r="C3409" s="1"/>
      <c r="D3409" s="1"/>
      <c r="E3409" s="1"/>
      <c r="F3409" s="1"/>
      <c r="G3409" s="1"/>
      <c r="H3409" s="1"/>
      <c r="I3409" s="1"/>
    </row>
    <row r="3410" spans="1:9">
      <c r="A3410" s="1"/>
      <c r="C3410" s="1"/>
      <c r="D3410" s="1"/>
      <c r="E3410" s="1"/>
      <c r="F3410" s="1"/>
      <c r="G3410" s="1"/>
      <c r="H3410" s="1"/>
      <c r="I3410" s="1"/>
    </row>
    <row r="3411" spans="1:9">
      <c r="A3411" s="1"/>
      <c r="C3411" s="1"/>
      <c r="D3411" s="1"/>
      <c r="E3411" s="1"/>
      <c r="F3411" s="1"/>
      <c r="G3411" s="1"/>
      <c r="H3411" s="1"/>
      <c r="I3411" s="1"/>
    </row>
    <row r="3412" spans="1:9">
      <c r="A3412" s="1"/>
      <c r="C3412" s="1"/>
      <c r="D3412" s="1"/>
      <c r="E3412" s="1"/>
      <c r="F3412" s="1"/>
      <c r="G3412" s="1"/>
      <c r="H3412" s="1"/>
      <c r="I3412" s="1"/>
    </row>
    <row r="3413" spans="1:9">
      <c r="A3413" s="1"/>
      <c r="C3413" s="1"/>
      <c r="D3413" s="1"/>
      <c r="E3413" s="1"/>
      <c r="F3413" s="1"/>
      <c r="G3413" s="1"/>
      <c r="H3413" s="1"/>
      <c r="I3413" s="1"/>
    </row>
    <row r="3414" spans="1:9">
      <c r="A3414" s="1"/>
      <c r="C3414" s="1"/>
      <c r="D3414" s="1"/>
      <c r="E3414" s="1"/>
      <c r="F3414" s="1"/>
      <c r="G3414" s="1"/>
      <c r="H3414" s="1"/>
      <c r="I3414" s="1"/>
    </row>
    <row r="3415" spans="1:9">
      <c r="A3415" s="1"/>
      <c r="C3415" s="1"/>
      <c r="D3415" s="1"/>
      <c r="E3415" s="1"/>
      <c r="F3415" s="1"/>
      <c r="G3415" s="1"/>
      <c r="H3415" s="1"/>
      <c r="I3415" s="1"/>
    </row>
    <row r="3416" spans="1:9">
      <c r="A3416" s="1"/>
      <c r="C3416" s="1"/>
      <c r="D3416" s="1"/>
      <c r="E3416" s="1"/>
      <c r="F3416" s="1"/>
      <c r="G3416" s="1"/>
      <c r="H3416" s="1"/>
      <c r="I3416" s="1"/>
    </row>
    <row r="3417" spans="1:9">
      <c r="A3417" s="1"/>
      <c r="C3417" s="1"/>
      <c r="D3417" s="1"/>
      <c r="E3417" s="1"/>
      <c r="F3417" s="1"/>
      <c r="G3417" s="1"/>
      <c r="H3417" s="1"/>
      <c r="I3417" s="1"/>
    </row>
    <row r="3418" spans="1:9">
      <c r="A3418" s="1"/>
      <c r="C3418" s="1"/>
      <c r="D3418" s="1"/>
      <c r="E3418" s="1"/>
      <c r="F3418" s="1"/>
      <c r="G3418" s="1"/>
      <c r="H3418" s="1"/>
      <c r="I3418" s="1"/>
    </row>
    <row r="3419" spans="1:9">
      <c r="A3419" s="1"/>
      <c r="C3419" s="1"/>
      <c r="D3419" s="1"/>
      <c r="E3419" s="1"/>
      <c r="F3419" s="1"/>
      <c r="G3419" s="1"/>
      <c r="H3419" s="1"/>
      <c r="I3419" s="1"/>
    </row>
    <row r="3420" spans="1:9">
      <c r="A3420" s="1"/>
      <c r="C3420" s="1"/>
      <c r="D3420" s="1"/>
      <c r="E3420" s="1"/>
      <c r="F3420" s="1"/>
      <c r="G3420" s="1"/>
      <c r="H3420" s="1"/>
      <c r="I3420" s="1"/>
    </row>
    <row r="3421" spans="1:9">
      <c r="A3421" s="1"/>
      <c r="C3421" s="1"/>
      <c r="D3421" s="1"/>
      <c r="E3421" s="1"/>
      <c r="F3421" s="1"/>
      <c r="G3421" s="1"/>
      <c r="H3421" s="1"/>
      <c r="I3421" s="1"/>
    </row>
    <row r="3422" spans="1:9">
      <c r="A3422" s="1"/>
      <c r="C3422" s="1"/>
      <c r="D3422" s="1"/>
      <c r="E3422" s="1"/>
      <c r="F3422" s="1"/>
      <c r="G3422" s="1"/>
      <c r="H3422" s="1"/>
      <c r="I3422" s="1"/>
    </row>
    <row r="3423" spans="1:9">
      <c r="A3423" s="1"/>
      <c r="C3423" s="1"/>
      <c r="D3423" s="1"/>
      <c r="E3423" s="1"/>
      <c r="F3423" s="1"/>
      <c r="G3423" s="1"/>
      <c r="H3423" s="1"/>
      <c r="I3423" s="1"/>
    </row>
    <row r="3424" spans="1:9">
      <c r="A3424" s="1"/>
      <c r="C3424" s="1"/>
      <c r="D3424" s="1"/>
      <c r="E3424" s="1"/>
      <c r="F3424" s="1"/>
      <c r="G3424" s="1"/>
      <c r="H3424" s="1"/>
      <c r="I3424" s="1"/>
    </row>
    <row r="3425" spans="1:9">
      <c r="A3425" s="1"/>
      <c r="C3425" s="1"/>
      <c r="D3425" s="1"/>
      <c r="E3425" s="1"/>
      <c r="F3425" s="1"/>
      <c r="G3425" s="1"/>
      <c r="H3425" s="1"/>
      <c r="I3425" s="1"/>
    </row>
    <row r="3426" spans="1:9">
      <c r="A3426" s="1"/>
      <c r="C3426" s="1"/>
      <c r="D3426" s="1"/>
      <c r="E3426" s="1"/>
      <c r="F3426" s="1"/>
      <c r="G3426" s="1"/>
      <c r="H3426" s="1"/>
      <c r="I3426" s="1"/>
    </row>
    <row r="3427" spans="1:9">
      <c r="A3427" s="1"/>
      <c r="C3427" s="1"/>
      <c r="D3427" s="1"/>
      <c r="E3427" s="1"/>
      <c r="F3427" s="1"/>
      <c r="G3427" s="1"/>
      <c r="H3427" s="1"/>
      <c r="I3427" s="1"/>
    </row>
    <row r="3428" spans="1:9">
      <c r="A3428" s="1"/>
      <c r="C3428" s="1"/>
      <c r="D3428" s="1"/>
      <c r="E3428" s="1"/>
      <c r="F3428" s="1"/>
      <c r="G3428" s="1"/>
      <c r="H3428" s="1"/>
      <c r="I3428" s="1"/>
    </row>
    <row r="3429" spans="1:9">
      <c r="A3429" s="1"/>
      <c r="C3429" s="1"/>
      <c r="D3429" s="1"/>
      <c r="E3429" s="1"/>
      <c r="F3429" s="1"/>
      <c r="G3429" s="1"/>
      <c r="H3429" s="1"/>
      <c r="I3429" s="1"/>
    </row>
    <row r="3430" spans="1:9">
      <c r="A3430" s="1"/>
      <c r="C3430" s="1"/>
      <c r="D3430" s="1"/>
      <c r="E3430" s="1"/>
      <c r="F3430" s="1"/>
      <c r="G3430" s="1"/>
      <c r="H3430" s="1"/>
      <c r="I3430" s="1"/>
    </row>
    <row r="3431" spans="1:9">
      <c r="A3431" s="1"/>
      <c r="C3431" s="1"/>
      <c r="D3431" s="1"/>
      <c r="E3431" s="1"/>
      <c r="F3431" s="1"/>
      <c r="G3431" s="1"/>
      <c r="H3431" s="1"/>
      <c r="I3431" s="1"/>
    </row>
    <row r="3432" spans="1:9">
      <c r="A3432" s="1"/>
      <c r="C3432" s="1"/>
      <c r="D3432" s="1"/>
      <c r="E3432" s="1"/>
      <c r="F3432" s="1"/>
      <c r="G3432" s="1"/>
      <c r="H3432" s="1"/>
      <c r="I3432" s="1"/>
    </row>
    <row r="3433" spans="1:9">
      <c r="A3433" s="1"/>
      <c r="C3433" s="1"/>
      <c r="D3433" s="1"/>
      <c r="E3433" s="1"/>
      <c r="F3433" s="1"/>
      <c r="G3433" s="1"/>
      <c r="H3433" s="1"/>
      <c r="I3433" s="1"/>
    </row>
    <row r="3434" spans="1:9">
      <c r="A3434" s="1"/>
      <c r="C3434" s="1"/>
      <c r="D3434" s="1"/>
      <c r="E3434" s="1"/>
      <c r="F3434" s="1"/>
      <c r="G3434" s="1"/>
      <c r="H3434" s="1"/>
      <c r="I3434" s="1"/>
    </row>
    <row r="3435" spans="1:9">
      <c r="A3435" s="1"/>
      <c r="C3435" s="1"/>
      <c r="D3435" s="1"/>
      <c r="E3435" s="1"/>
      <c r="F3435" s="1"/>
      <c r="G3435" s="1"/>
      <c r="H3435" s="1"/>
      <c r="I3435" s="1"/>
    </row>
    <row r="3436" spans="1:9">
      <c r="A3436" s="1"/>
      <c r="C3436" s="1"/>
      <c r="D3436" s="1"/>
      <c r="E3436" s="1"/>
      <c r="F3436" s="1"/>
      <c r="G3436" s="1"/>
      <c r="H3436" s="1"/>
      <c r="I3436" s="1"/>
    </row>
    <row r="3437" spans="1:9">
      <c r="A3437" s="1"/>
      <c r="C3437" s="1"/>
      <c r="D3437" s="1"/>
      <c r="E3437" s="1"/>
      <c r="F3437" s="1"/>
      <c r="G3437" s="1"/>
      <c r="H3437" s="1"/>
      <c r="I3437" s="1"/>
    </row>
    <row r="3438" spans="1:9">
      <c r="A3438" s="1"/>
      <c r="C3438" s="1"/>
      <c r="D3438" s="1"/>
      <c r="E3438" s="1"/>
      <c r="F3438" s="1"/>
      <c r="G3438" s="1"/>
      <c r="H3438" s="1"/>
      <c r="I3438" s="1"/>
    </row>
    <row r="3439" spans="1:9">
      <c r="A3439" s="1"/>
      <c r="C3439" s="1"/>
      <c r="D3439" s="1"/>
      <c r="E3439" s="1"/>
      <c r="F3439" s="1"/>
      <c r="G3439" s="1"/>
      <c r="H3439" s="1"/>
      <c r="I3439" s="1"/>
    </row>
    <row r="3440" spans="1:9">
      <c r="A3440" s="1"/>
      <c r="C3440" s="1"/>
      <c r="D3440" s="1"/>
      <c r="E3440" s="1"/>
      <c r="F3440" s="1"/>
      <c r="G3440" s="1"/>
      <c r="H3440" s="1"/>
      <c r="I3440" s="1"/>
    </row>
    <row r="3441" spans="1:9">
      <c r="A3441" s="1"/>
      <c r="C3441" s="1"/>
      <c r="D3441" s="1"/>
      <c r="E3441" s="1"/>
      <c r="F3441" s="1"/>
      <c r="G3441" s="1"/>
      <c r="H3441" s="1"/>
      <c r="I3441" s="1"/>
    </row>
    <row r="3442" spans="1:9">
      <c r="A3442" s="1"/>
      <c r="C3442" s="1"/>
      <c r="D3442" s="1"/>
      <c r="E3442" s="1"/>
      <c r="F3442" s="1"/>
      <c r="G3442" s="1"/>
      <c r="H3442" s="1"/>
      <c r="I3442" s="1"/>
    </row>
    <row r="3443" spans="1:9">
      <c r="A3443" s="1"/>
      <c r="C3443" s="1"/>
      <c r="D3443" s="1"/>
      <c r="E3443" s="1"/>
      <c r="F3443" s="1"/>
      <c r="G3443" s="1"/>
      <c r="H3443" s="1"/>
      <c r="I3443" s="1"/>
    </row>
    <row r="3444" spans="1:9">
      <c r="A3444" s="1"/>
      <c r="C3444" s="1"/>
      <c r="D3444" s="1"/>
      <c r="E3444" s="1"/>
      <c r="F3444" s="1"/>
      <c r="G3444" s="1"/>
      <c r="H3444" s="1"/>
      <c r="I3444" s="1"/>
    </row>
    <row r="3445" spans="1:9">
      <c r="A3445" s="1"/>
      <c r="C3445" s="1"/>
      <c r="D3445" s="1"/>
      <c r="E3445" s="1"/>
      <c r="F3445" s="1"/>
      <c r="G3445" s="1"/>
      <c r="H3445" s="1"/>
      <c r="I3445" s="1"/>
    </row>
    <row r="3446" spans="1:9">
      <c r="A3446" s="1"/>
      <c r="C3446" s="1"/>
      <c r="D3446" s="1"/>
      <c r="E3446" s="1"/>
      <c r="F3446" s="1"/>
      <c r="G3446" s="1"/>
      <c r="H3446" s="1"/>
      <c r="I3446" s="1"/>
    </row>
    <row r="3447" spans="1:9">
      <c r="A3447" s="1"/>
      <c r="C3447" s="1"/>
      <c r="D3447" s="1"/>
      <c r="E3447" s="1"/>
      <c r="F3447" s="1"/>
      <c r="G3447" s="1"/>
      <c r="H3447" s="1"/>
      <c r="I3447" s="1"/>
    </row>
    <row r="3448" spans="1:9">
      <c r="A3448" s="1"/>
      <c r="C3448" s="1"/>
      <c r="D3448" s="1"/>
      <c r="E3448" s="1"/>
      <c r="F3448" s="1"/>
      <c r="G3448" s="1"/>
      <c r="H3448" s="1"/>
      <c r="I3448" s="1"/>
    </row>
    <row r="3449" spans="1:9">
      <c r="A3449" s="1"/>
      <c r="C3449" s="1"/>
      <c r="D3449" s="1"/>
      <c r="E3449" s="1"/>
      <c r="F3449" s="1"/>
      <c r="G3449" s="1"/>
      <c r="H3449" s="1"/>
      <c r="I3449" s="1"/>
    </row>
    <row r="3450" spans="1:9">
      <c r="A3450" s="1"/>
      <c r="C3450" s="1"/>
      <c r="D3450" s="1"/>
      <c r="E3450" s="1"/>
      <c r="F3450" s="1"/>
      <c r="G3450" s="1"/>
      <c r="H3450" s="1"/>
      <c r="I3450" s="1"/>
    </row>
    <row r="3451" spans="1:9">
      <c r="A3451" s="1"/>
      <c r="C3451" s="1"/>
      <c r="D3451" s="1"/>
      <c r="E3451" s="1"/>
      <c r="F3451" s="1"/>
      <c r="G3451" s="1"/>
      <c r="H3451" s="1"/>
      <c r="I3451" s="1"/>
    </row>
    <row r="3452" spans="1:9">
      <c r="A3452" s="1"/>
      <c r="C3452" s="1"/>
      <c r="D3452" s="1"/>
      <c r="E3452" s="1"/>
      <c r="F3452" s="1"/>
      <c r="G3452" s="1"/>
      <c r="H3452" s="1"/>
      <c r="I3452" s="1"/>
    </row>
    <row r="3453" spans="1:9">
      <c r="A3453" s="1"/>
      <c r="C3453" s="1"/>
      <c r="D3453" s="1"/>
      <c r="E3453" s="1"/>
      <c r="F3453" s="1"/>
      <c r="G3453" s="1"/>
      <c r="H3453" s="1"/>
      <c r="I3453" s="1"/>
    </row>
    <row r="3454" spans="1:9">
      <c r="A3454" s="1"/>
      <c r="C3454" s="1"/>
      <c r="D3454" s="1"/>
      <c r="E3454" s="1"/>
      <c r="F3454" s="1"/>
      <c r="G3454" s="1"/>
      <c r="H3454" s="1"/>
      <c r="I3454" s="1"/>
    </row>
    <row r="3455" spans="1:9">
      <c r="A3455" s="1"/>
      <c r="C3455" s="1"/>
      <c r="D3455" s="1"/>
      <c r="E3455" s="1"/>
      <c r="F3455" s="1"/>
      <c r="G3455" s="1"/>
      <c r="H3455" s="1"/>
      <c r="I3455" s="1"/>
    </row>
    <row r="3456" spans="1:9">
      <c r="A3456" s="1"/>
      <c r="C3456" s="1"/>
      <c r="D3456" s="1"/>
      <c r="E3456" s="1"/>
      <c r="F3456" s="1"/>
      <c r="G3456" s="1"/>
      <c r="H3456" s="1"/>
      <c r="I3456" s="1"/>
    </row>
    <row r="3457" spans="1:9">
      <c r="A3457" s="1"/>
      <c r="C3457" s="1"/>
      <c r="D3457" s="1"/>
      <c r="E3457" s="1"/>
      <c r="F3457" s="1"/>
      <c r="G3457" s="1"/>
      <c r="H3457" s="1"/>
      <c r="I3457" s="1"/>
    </row>
    <row r="3458" spans="1:9">
      <c r="A3458" s="1"/>
      <c r="C3458" s="1"/>
      <c r="D3458" s="1"/>
      <c r="E3458" s="1"/>
      <c r="F3458" s="1"/>
      <c r="G3458" s="1"/>
      <c r="H3458" s="1"/>
      <c r="I3458" s="1"/>
    </row>
    <row r="3459" spans="1:9">
      <c r="A3459" s="1"/>
      <c r="C3459" s="1"/>
      <c r="D3459" s="1"/>
      <c r="E3459" s="1"/>
      <c r="F3459" s="1"/>
      <c r="G3459" s="1"/>
      <c r="H3459" s="1"/>
      <c r="I3459" s="1"/>
    </row>
    <row r="3460" spans="1:9">
      <c r="A3460" s="1"/>
      <c r="C3460" s="1"/>
      <c r="D3460" s="1"/>
      <c r="E3460" s="1"/>
      <c r="F3460" s="1"/>
      <c r="G3460" s="1"/>
      <c r="H3460" s="1"/>
      <c r="I3460" s="1"/>
    </row>
    <row r="3461" spans="1:9">
      <c r="A3461" s="1"/>
      <c r="C3461" s="1"/>
      <c r="D3461" s="1"/>
      <c r="E3461" s="1"/>
      <c r="F3461" s="1"/>
      <c r="G3461" s="1"/>
      <c r="H3461" s="1"/>
      <c r="I3461" s="1"/>
    </row>
    <row r="3462" spans="1:9">
      <c r="A3462" s="1"/>
      <c r="C3462" s="1"/>
      <c r="D3462" s="1"/>
      <c r="E3462" s="1"/>
      <c r="F3462" s="1"/>
      <c r="G3462" s="1"/>
      <c r="H3462" s="1"/>
      <c r="I3462" s="1"/>
    </row>
    <row r="3463" spans="1:9">
      <c r="A3463" s="1"/>
      <c r="C3463" s="1"/>
      <c r="D3463" s="1"/>
      <c r="E3463" s="1"/>
      <c r="F3463" s="1"/>
      <c r="G3463" s="1"/>
      <c r="H3463" s="1"/>
      <c r="I3463" s="1"/>
    </row>
    <row r="3464" spans="1:9">
      <c r="A3464" s="1"/>
      <c r="C3464" s="1"/>
      <c r="D3464" s="1"/>
      <c r="E3464" s="1"/>
      <c r="F3464" s="1"/>
      <c r="G3464" s="1"/>
      <c r="H3464" s="1"/>
      <c r="I3464" s="1"/>
    </row>
    <row r="3465" spans="1:9">
      <c r="A3465" s="1"/>
      <c r="C3465" s="1"/>
      <c r="D3465" s="1"/>
      <c r="E3465" s="1"/>
      <c r="F3465" s="1"/>
      <c r="G3465" s="1"/>
      <c r="H3465" s="1"/>
      <c r="I3465" s="1"/>
    </row>
    <row r="3466" spans="1:9">
      <c r="A3466" s="1"/>
      <c r="C3466" s="1"/>
      <c r="D3466" s="1"/>
      <c r="E3466" s="1"/>
      <c r="F3466" s="1"/>
      <c r="G3466" s="1"/>
      <c r="H3466" s="1"/>
      <c r="I3466" s="1"/>
    </row>
    <row r="3467" spans="1:9">
      <c r="A3467" s="1"/>
      <c r="C3467" s="1"/>
      <c r="D3467" s="1"/>
      <c r="E3467" s="1"/>
      <c r="F3467" s="1"/>
      <c r="G3467" s="1"/>
      <c r="H3467" s="1"/>
      <c r="I3467" s="1"/>
    </row>
    <row r="3468" spans="1:9">
      <c r="A3468" s="1"/>
      <c r="C3468" s="1"/>
      <c r="D3468" s="1"/>
      <c r="E3468" s="1"/>
      <c r="F3468" s="1"/>
      <c r="G3468" s="1"/>
      <c r="H3468" s="1"/>
      <c r="I3468" s="1"/>
    </row>
    <row r="3469" spans="1:9">
      <c r="A3469" s="1"/>
      <c r="C3469" s="1"/>
      <c r="D3469" s="1"/>
      <c r="E3469" s="1"/>
      <c r="F3469" s="1"/>
      <c r="G3469" s="1"/>
      <c r="H3469" s="1"/>
      <c r="I3469" s="1"/>
    </row>
    <row r="3470" spans="1:9">
      <c r="A3470" s="1"/>
      <c r="C3470" s="1"/>
      <c r="D3470" s="1"/>
      <c r="E3470" s="1"/>
      <c r="F3470" s="1"/>
      <c r="G3470" s="1"/>
      <c r="H3470" s="1"/>
      <c r="I3470" s="1"/>
    </row>
    <row r="3471" spans="1:9">
      <c r="A3471" s="1"/>
      <c r="C3471" s="1"/>
      <c r="D3471" s="1"/>
      <c r="E3471" s="1"/>
      <c r="F3471" s="1"/>
      <c r="G3471" s="1"/>
      <c r="H3471" s="1"/>
      <c r="I3471" s="1"/>
    </row>
    <row r="3472" spans="1:9">
      <c r="A3472" s="1"/>
      <c r="C3472" s="1"/>
      <c r="D3472" s="1"/>
      <c r="E3472" s="1"/>
      <c r="F3472" s="1"/>
      <c r="G3472" s="1"/>
      <c r="H3472" s="1"/>
      <c r="I3472" s="1"/>
    </row>
    <row r="3473" spans="1:9">
      <c r="A3473" s="1"/>
      <c r="C3473" s="1"/>
      <c r="D3473" s="1"/>
      <c r="E3473" s="1"/>
      <c r="F3473" s="1"/>
      <c r="G3473" s="1"/>
      <c r="H3473" s="1"/>
      <c r="I3473" s="1"/>
    </row>
    <row r="3474" spans="1:9">
      <c r="A3474" s="1"/>
      <c r="C3474" s="1"/>
      <c r="D3474" s="1"/>
      <c r="E3474" s="1"/>
      <c r="F3474" s="1"/>
      <c r="G3474" s="1"/>
      <c r="H3474" s="1"/>
      <c r="I3474" s="1"/>
    </row>
    <row r="3475" spans="1:9">
      <c r="A3475" s="1"/>
      <c r="C3475" s="1"/>
      <c r="D3475" s="1"/>
      <c r="E3475" s="1"/>
      <c r="F3475" s="1"/>
      <c r="G3475" s="1"/>
      <c r="H3475" s="1"/>
      <c r="I3475" s="1"/>
    </row>
    <row r="3476" spans="1:9">
      <c r="A3476" s="1"/>
      <c r="C3476" s="1"/>
      <c r="D3476" s="1"/>
      <c r="E3476" s="1"/>
      <c r="F3476" s="1"/>
      <c r="G3476" s="1"/>
      <c r="H3476" s="1"/>
      <c r="I3476" s="1"/>
    </row>
    <row r="3477" spans="1:9">
      <c r="A3477" s="1"/>
      <c r="C3477" s="1"/>
      <c r="D3477" s="1"/>
      <c r="E3477" s="1"/>
      <c r="F3477" s="1"/>
      <c r="G3477" s="1"/>
      <c r="H3477" s="1"/>
      <c r="I3477" s="1"/>
    </row>
    <row r="3478" spans="1:9">
      <c r="A3478" s="1"/>
      <c r="C3478" s="1"/>
      <c r="D3478" s="1"/>
      <c r="E3478" s="1"/>
      <c r="F3478" s="1"/>
      <c r="G3478" s="1"/>
      <c r="H3478" s="1"/>
      <c r="I3478" s="1"/>
    </row>
    <row r="3479" spans="1:9">
      <c r="A3479" s="1"/>
      <c r="C3479" s="1"/>
      <c r="D3479" s="1"/>
      <c r="E3479" s="1"/>
      <c r="F3479" s="1"/>
      <c r="G3479" s="1"/>
      <c r="H3479" s="1"/>
      <c r="I3479" s="1"/>
    </row>
    <row r="3480" spans="1:9">
      <c r="A3480" s="1"/>
      <c r="C3480" s="1"/>
      <c r="D3480" s="1"/>
      <c r="E3480" s="1"/>
      <c r="F3480" s="1"/>
      <c r="G3480" s="1"/>
      <c r="H3480" s="1"/>
      <c r="I3480" s="1"/>
    </row>
    <row r="3481" spans="1:9">
      <c r="A3481" s="1"/>
      <c r="C3481" s="1"/>
      <c r="D3481" s="1"/>
      <c r="E3481" s="1"/>
      <c r="F3481" s="1"/>
      <c r="G3481" s="1"/>
      <c r="H3481" s="1"/>
      <c r="I3481" s="1"/>
    </row>
    <row r="3482" spans="1:9">
      <c r="A3482" s="1"/>
      <c r="C3482" s="1"/>
      <c r="D3482" s="1"/>
      <c r="E3482" s="1"/>
      <c r="F3482" s="1"/>
      <c r="G3482" s="1"/>
      <c r="H3482" s="1"/>
      <c r="I3482" s="1"/>
    </row>
    <row r="3483" spans="1:9">
      <c r="A3483" s="1"/>
      <c r="C3483" s="1"/>
      <c r="D3483" s="1"/>
      <c r="E3483" s="1"/>
      <c r="F3483" s="1"/>
      <c r="G3483" s="1"/>
      <c r="H3483" s="1"/>
      <c r="I3483" s="1"/>
    </row>
    <row r="3484" spans="1:9">
      <c r="A3484" s="1"/>
      <c r="C3484" s="1"/>
      <c r="D3484" s="1"/>
      <c r="E3484" s="1"/>
      <c r="F3484" s="1"/>
      <c r="G3484" s="1"/>
      <c r="H3484" s="1"/>
      <c r="I3484" s="1"/>
    </row>
    <row r="3485" spans="1:9">
      <c r="A3485" s="1"/>
      <c r="C3485" s="1"/>
      <c r="D3485" s="1"/>
      <c r="E3485" s="1"/>
      <c r="F3485" s="1"/>
      <c r="G3485" s="1"/>
      <c r="H3485" s="1"/>
      <c r="I3485" s="1"/>
    </row>
    <row r="3486" spans="1:9">
      <c r="A3486" s="1"/>
      <c r="C3486" s="1"/>
      <c r="D3486" s="1"/>
      <c r="E3486" s="1"/>
      <c r="F3486" s="1"/>
      <c r="G3486" s="1"/>
      <c r="H3486" s="1"/>
      <c r="I3486" s="1"/>
    </row>
    <row r="3487" spans="1:9">
      <c r="A3487" s="1"/>
      <c r="C3487" s="1"/>
      <c r="D3487" s="1"/>
      <c r="E3487" s="1"/>
      <c r="F3487" s="1"/>
      <c r="G3487" s="1"/>
      <c r="H3487" s="1"/>
      <c r="I3487" s="1"/>
    </row>
    <row r="3488" spans="1:9">
      <c r="A3488" s="1"/>
      <c r="C3488" s="1"/>
      <c r="D3488" s="1"/>
      <c r="E3488" s="1"/>
      <c r="F3488" s="1"/>
      <c r="G3488" s="1"/>
      <c r="H3488" s="1"/>
      <c r="I3488" s="1"/>
    </row>
    <row r="3489" spans="1:9">
      <c r="A3489" s="1"/>
      <c r="C3489" s="1"/>
      <c r="D3489" s="1"/>
      <c r="E3489" s="1"/>
      <c r="F3489" s="1"/>
      <c r="G3489" s="1"/>
      <c r="H3489" s="1"/>
      <c r="I3489" s="1"/>
    </row>
    <row r="3490" spans="1:9">
      <c r="A3490" s="1"/>
      <c r="C3490" s="1"/>
      <c r="D3490" s="1"/>
      <c r="E3490" s="1"/>
      <c r="F3490" s="1"/>
      <c r="G3490" s="1"/>
      <c r="H3490" s="1"/>
      <c r="I3490" s="1"/>
    </row>
    <row r="3491" spans="1:9">
      <c r="A3491" s="1"/>
      <c r="C3491" s="1"/>
      <c r="D3491" s="1"/>
      <c r="E3491" s="1"/>
      <c r="F3491" s="1"/>
      <c r="G3491" s="1"/>
      <c r="H3491" s="1"/>
      <c r="I3491" s="1"/>
    </row>
    <row r="3492" spans="1:9">
      <c r="A3492" s="1"/>
      <c r="C3492" s="1"/>
      <c r="D3492" s="1"/>
      <c r="E3492" s="1"/>
      <c r="F3492" s="1"/>
      <c r="G3492" s="1"/>
      <c r="H3492" s="1"/>
      <c r="I3492" s="1"/>
    </row>
    <row r="3493" spans="1:9">
      <c r="A3493" s="1"/>
      <c r="C3493" s="1"/>
      <c r="D3493" s="1"/>
      <c r="E3493" s="1"/>
      <c r="F3493" s="1"/>
      <c r="G3493" s="1"/>
      <c r="H3493" s="1"/>
      <c r="I3493" s="1"/>
    </row>
    <row r="3494" spans="1:9">
      <c r="A3494" s="1"/>
      <c r="C3494" s="1"/>
      <c r="D3494" s="1"/>
      <c r="E3494" s="1"/>
      <c r="F3494" s="1"/>
      <c r="G3494" s="1"/>
      <c r="H3494" s="1"/>
      <c r="I3494" s="1"/>
    </row>
    <row r="3495" spans="1:9">
      <c r="A3495" s="1"/>
      <c r="C3495" s="1"/>
      <c r="D3495" s="1"/>
      <c r="E3495" s="1"/>
      <c r="F3495" s="1"/>
      <c r="G3495" s="1"/>
      <c r="H3495" s="1"/>
      <c r="I3495" s="1"/>
    </row>
    <row r="3496" spans="1:9">
      <c r="A3496" s="1"/>
      <c r="C3496" s="1"/>
      <c r="D3496" s="1"/>
      <c r="E3496" s="1"/>
      <c r="F3496" s="1"/>
      <c r="G3496" s="1"/>
      <c r="H3496" s="1"/>
      <c r="I3496" s="1"/>
    </row>
    <row r="3497" spans="1:9">
      <c r="A3497" s="1"/>
      <c r="C3497" s="1"/>
      <c r="D3497" s="1"/>
      <c r="E3497" s="1"/>
      <c r="F3497" s="1"/>
      <c r="G3497" s="1"/>
      <c r="H3497" s="1"/>
      <c r="I3497" s="1"/>
    </row>
    <row r="3498" spans="1:9">
      <c r="A3498" s="1"/>
      <c r="C3498" s="1"/>
      <c r="D3498" s="1"/>
      <c r="E3498" s="1"/>
      <c r="F3498" s="1"/>
      <c r="G3498" s="1"/>
      <c r="H3498" s="1"/>
      <c r="I3498" s="1"/>
    </row>
    <row r="3499" spans="1:9">
      <c r="A3499" s="1"/>
      <c r="C3499" s="1"/>
      <c r="D3499" s="1"/>
      <c r="E3499" s="1"/>
      <c r="F3499" s="1"/>
      <c r="G3499" s="1"/>
      <c r="H3499" s="1"/>
      <c r="I3499" s="1"/>
    </row>
    <row r="3500" spans="1:9">
      <c r="A3500" s="1"/>
      <c r="C3500" s="1"/>
      <c r="D3500" s="1"/>
      <c r="E3500" s="1"/>
      <c r="F3500" s="1"/>
      <c r="G3500" s="1"/>
      <c r="H3500" s="1"/>
      <c r="I3500" s="1"/>
    </row>
    <row r="3501" spans="1:9">
      <c r="A3501" s="1"/>
      <c r="C3501" s="1"/>
      <c r="D3501" s="1"/>
      <c r="E3501" s="1"/>
      <c r="F3501" s="1"/>
      <c r="G3501" s="1"/>
      <c r="H3501" s="1"/>
      <c r="I3501" s="1"/>
    </row>
    <row r="3502" spans="1:9">
      <c r="A3502" s="1"/>
      <c r="C3502" s="1"/>
      <c r="D3502" s="1"/>
      <c r="E3502" s="1"/>
      <c r="F3502" s="1"/>
      <c r="G3502" s="1"/>
      <c r="H3502" s="1"/>
      <c r="I3502" s="1"/>
    </row>
    <row r="3503" spans="1:9">
      <c r="A3503" s="1"/>
      <c r="C3503" s="1"/>
      <c r="D3503" s="1"/>
      <c r="E3503" s="1"/>
      <c r="F3503" s="1"/>
      <c r="G3503" s="1"/>
      <c r="H3503" s="1"/>
      <c r="I3503" s="1"/>
    </row>
    <row r="3504" spans="1:9">
      <c r="A3504" s="1"/>
      <c r="C3504" s="1"/>
      <c r="D3504" s="1"/>
      <c r="E3504" s="1"/>
      <c r="F3504" s="1"/>
      <c r="G3504" s="1"/>
      <c r="H3504" s="1"/>
      <c r="I3504" s="1"/>
    </row>
    <row r="3505" spans="1:9">
      <c r="A3505" s="1"/>
      <c r="C3505" s="1"/>
      <c r="D3505" s="1"/>
      <c r="E3505" s="1"/>
      <c r="F3505" s="1"/>
      <c r="G3505" s="1"/>
      <c r="H3505" s="1"/>
      <c r="I3505" s="1"/>
    </row>
    <row r="3506" spans="1:9">
      <c r="A3506" s="1"/>
      <c r="C3506" s="1"/>
      <c r="D3506" s="1"/>
      <c r="E3506" s="1"/>
      <c r="F3506" s="1"/>
      <c r="G3506" s="1"/>
      <c r="H3506" s="1"/>
      <c r="I3506" s="1"/>
    </row>
    <row r="3507" spans="1:9">
      <c r="A3507" s="1"/>
      <c r="C3507" s="1"/>
      <c r="D3507" s="1"/>
      <c r="E3507" s="1"/>
      <c r="F3507" s="1"/>
      <c r="G3507" s="1"/>
      <c r="H3507" s="1"/>
      <c r="I3507" s="1"/>
    </row>
    <row r="3508" spans="1:9">
      <c r="A3508" s="1"/>
      <c r="C3508" s="1"/>
      <c r="D3508" s="1"/>
      <c r="E3508" s="1"/>
      <c r="F3508" s="1"/>
      <c r="G3508" s="1"/>
      <c r="H3508" s="1"/>
      <c r="I3508" s="1"/>
    </row>
    <row r="3509" spans="1:9">
      <c r="A3509" s="1"/>
      <c r="C3509" s="1"/>
      <c r="D3509" s="1"/>
      <c r="E3509" s="1"/>
      <c r="F3509" s="1"/>
      <c r="G3509" s="1"/>
      <c r="H3509" s="1"/>
      <c r="I3509" s="1"/>
    </row>
    <row r="3510" spans="1:9">
      <c r="A3510" s="1"/>
      <c r="C3510" s="1"/>
      <c r="D3510" s="1"/>
      <c r="E3510" s="1"/>
      <c r="F3510" s="1"/>
      <c r="G3510" s="1"/>
      <c r="H3510" s="1"/>
      <c r="I3510" s="1"/>
    </row>
    <row r="3511" spans="1:9">
      <c r="A3511" s="1"/>
      <c r="C3511" s="1"/>
      <c r="D3511" s="1"/>
      <c r="E3511" s="1"/>
      <c r="F3511" s="1"/>
      <c r="G3511" s="1"/>
      <c r="H3511" s="1"/>
      <c r="I3511" s="1"/>
    </row>
    <row r="3512" spans="1:9">
      <c r="A3512" s="1"/>
      <c r="C3512" s="1"/>
      <c r="D3512" s="1"/>
      <c r="E3512" s="1"/>
      <c r="F3512" s="1"/>
      <c r="G3512" s="1"/>
      <c r="H3512" s="1"/>
      <c r="I3512" s="1"/>
    </row>
    <row r="3513" spans="1:9">
      <c r="A3513" s="1"/>
      <c r="C3513" s="1"/>
      <c r="D3513" s="1"/>
      <c r="E3513" s="1"/>
      <c r="F3513" s="1"/>
      <c r="G3513" s="1"/>
      <c r="H3513" s="1"/>
      <c r="I3513" s="1"/>
    </row>
    <row r="3514" spans="1:9">
      <c r="A3514" s="1"/>
      <c r="C3514" s="1"/>
      <c r="D3514" s="1"/>
      <c r="E3514" s="1"/>
      <c r="F3514" s="1"/>
      <c r="G3514" s="1"/>
      <c r="H3514" s="1"/>
      <c r="I3514" s="1"/>
    </row>
    <row r="3515" spans="1:9">
      <c r="A3515" s="1"/>
      <c r="C3515" s="1"/>
      <c r="D3515" s="1"/>
      <c r="E3515" s="1"/>
      <c r="F3515" s="1"/>
      <c r="G3515" s="1"/>
      <c r="H3515" s="1"/>
      <c r="I3515" s="1"/>
    </row>
    <row r="3516" spans="1:9">
      <c r="A3516" s="1"/>
      <c r="C3516" s="1"/>
      <c r="D3516" s="1"/>
      <c r="E3516" s="1"/>
      <c r="F3516" s="1"/>
      <c r="G3516" s="1"/>
      <c r="H3516" s="1"/>
      <c r="I3516" s="1"/>
    </row>
    <row r="3517" spans="1:9">
      <c r="A3517" s="1"/>
      <c r="C3517" s="1"/>
      <c r="D3517" s="1"/>
      <c r="E3517" s="1"/>
      <c r="F3517" s="1"/>
      <c r="G3517" s="1"/>
      <c r="H3517" s="1"/>
      <c r="I3517" s="1"/>
    </row>
    <row r="3518" spans="1:9">
      <c r="A3518" s="1"/>
      <c r="C3518" s="1"/>
      <c r="D3518" s="1"/>
      <c r="E3518" s="1"/>
      <c r="F3518" s="1"/>
      <c r="G3518" s="1"/>
      <c r="H3518" s="1"/>
      <c r="I3518" s="1"/>
    </row>
    <row r="3519" spans="1:9">
      <c r="A3519" s="1"/>
      <c r="C3519" s="1"/>
      <c r="D3519" s="1"/>
      <c r="E3519" s="1"/>
      <c r="F3519" s="1"/>
      <c r="G3519" s="1"/>
      <c r="H3519" s="1"/>
      <c r="I3519" s="1"/>
    </row>
    <row r="3520" spans="1:9">
      <c r="A3520" s="1"/>
      <c r="C3520" s="1"/>
      <c r="D3520" s="1"/>
      <c r="E3520" s="1"/>
      <c r="F3520" s="1"/>
      <c r="G3520" s="1"/>
      <c r="H3520" s="1"/>
      <c r="I3520" s="1"/>
    </row>
    <row r="3521" spans="1:9">
      <c r="A3521" s="1"/>
      <c r="C3521" s="1"/>
      <c r="D3521" s="1"/>
      <c r="E3521" s="1"/>
      <c r="F3521" s="1"/>
      <c r="G3521" s="1"/>
      <c r="H3521" s="1"/>
      <c r="I3521" s="1"/>
    </row>
    <row r="3522" spans="1:9">
      <c r="A3522" s="1"/>
      <c r="C3522" s="1"/>
      <c r="D3522" s="1"/>
      <c r="E3522" s="1"/>
      <c r="F3522" s="1"/>
      <c r="G3522" s="1"/>
      <c r="H3522" s="1"/>
      <c r="I3522" s="1"/>
    </row>
    <row r="3523" spans="1:9">
      <c r="A3523" s="1"/>
      <c r="C3523" s="1"/>
      <c r="D3523" s="1"/>
      <c r="E3523" s="1"/>
      <c r="F3523" s="1"/>
      <c r="G3523" s="1"/>
      <c r="H3523" s="1"/>
      <c r="I3523" s="1"/>
    </row>
    <row r="3524" spans="1:9">
      <c r="A3524" s="1"/>
      <c r="C3524" s="1"/>
      <c r="D3524" s="1"/>
      <c r="E3524" s="1"/>
      <c r="F3524" s="1"/>
      <c r="G3524" s="1"/>
      <c r="H3524" s="1"/>
      <c r="I3524" s="1"/>
    </row>
    <row r="3525" spans="1:9">
      <c r="A3525" s="1"/>
      <c r="C3525" s="1"/>
      <c r="D3525" s="1"/>
      <c r="E3525" s="1"/>
      <c r="F3525" s="1"/>
      <c r="G3525" s="1"/>
      <c r="H3525" s="1"/>
      <c r="I3525" s="1"/>
    </row>
    <row r="3526" spans="1:9">
      <c r="A3526" s="1"/>
      <c r="C3526" s="1"/>
      <c r="D3526" s="1"/>
      <c r="E3526" s="1"/>
      <c r="F3526" s="1"/>
      <c r="G3526" s="1"/>
      <c r="H3526" s="1"/>
      <c r="I3526" s="1"/>
    </row>
    <row r="3527" spans="1:9">
      <c r="A3527" s="1"/>
      <c r="C3527" s="1"/>
      <c r="D3527" s="1"/>
      <c r="E3527" s="1"/>
      <c r="F3527" s="1"/>
      <c r="G3527" s="1"/>
      <c r="H3527" s="1"/>
      <c r="I3527" s="1"/>
    </row>
    <row r="3528" spans="1:9">
      <c r="A3528" s="1"/>
      <c r="C3528" s="1"/>
      <c r="D3528" s="1"/>
      <c r="E3528" s="1"/>
      <c r="F3528" s="1"/>
      <c r="G3528" s="1"/>
      <c r="H3528" s="1"/>
      <c r="I3528" s="1"/>
    </row>
    <row r="3529" spans="1:9">
      <c r="A3529" s="1"/>
      <c r="C3529" s="1"/>
      <c r="D3529" s="1"/>
      <c r="E3529" s="1"/>
      <c r="F3529" s="1"/>
      <c r="G3529" s="1"/>
      <c r="H3529" s="1"/>
      <c r="I3529" s="1"/>
    </row>
    <row r="3530" spans="1:9">
      <c r="A3530" s="1"/>
      <c r="C3530" s="1"/>
      <c r="D3530" s="1"/>
      <c r="E3530" s="1"/>
      <c r="F3530" s="1"/>
      <c r="G3530" s="1"/>
      <c r="H3530" s="1"/>
      <c r="I3530" s="1"/>
    </row>
    <row r="3531" spans="1:9">
      <c r="A3531" s="1"/>
      <c r="C3531" s="1"/>
      <c r="D3531" s="1"/>
      <c r="E3531" s="1"/>
      <c r="F3531" s="1"/>
      <c r="G3531" s="1"/>
      <c r="H3531" s="1"/>
      <c r="I3531" s="1"/>
    </row>
    <row r="3532" spans="1:9">
      <c r="A3532" s="1"/>
      <c r="C3532" s="1"/>
      <c r="D3532" s="1"/>
      <c r="E3532" s="1"/>
      <c r="F3532" s="1"/>
      <c r="G3532" s="1"/>
      <c r="H3532" s="1"/>
      <c r="I3532" s="1"/>
    </row>
    <row r="3533" spans="1:9">
      <c r="A3533" s="1"/>
      <c r="C3533" s="1"/>
      <c r="D3533" s="1"/>
      <c r="E3533" s="1"/>
      <c r="F3533" s="1"/>
      <c r="G3533" s="1"/>
      <c r="H3533" s="1"/>
      <c r="I3533" s="1"/>
    </row>
    <row r="3534" spans="1:9">
      <c r="A3534" s="1"/>
      <c r="C3534" s="1"/>
      <c r="D3534" s="1"/>
      <c r="E3534" s="1"/>
      <c r="F3534" s="1"/>
      <c r="G3534" s="1"/>
      <c r="H3534" s="1"/>
      <c r="I3534" s="1"/>
    </row>
    <row r="3535" spans="1:9">
      <c r="A3535" s="1"/>
      <c r="C3535" s="1"/>
      <c r="D3535" s="1"/>
      <c r="E3535" s="1"/>
      <c r="F3535" s="1"/>
      <c r="G3535" s="1"/>
      <c r="H3535" s="1"/>
      <c r="I3535" s="1"/>
    </row>
    <row r="3536" spans="1:9">
      <c r="A3536" s="1"/>
      <c r="C3536" s="1"/>
      <c r="D3536" s="1"/>
      <c r="E3536" s="1"/>
      <c r="F3536" s="1"/>
      <c r="G3536" s="1"/>
      <c r="H3536" s="1"/>
      <c r="I3536" s="1"/>
    </row>
    <row r="3537" spans="1:9">
      <c r="A3537" s="1"/>
      <c r="C3537" s="1"/>
      <c r="D3537" s="1"/>
      <c r="E3537" s="1"/>
      <c r="F3537" s="1"/>
      <c r="G3537" s="1"/>
      <c r="H3537" s="1"/>
      <c r="I3537" s="1"/>
    </row>
    <row r="3538" spans="1:9">
      <c r="A3538" s="1"/>
      <c r="C3538" s="1"/>
      <c r="D3538" s="1"/>
      <c r="E3538" s="1"/>
      <c r="F3538" s="1"/>
      <c r="G3538" s="1"/>
      <c r="H3538" s="1"/>
      <c r="I3538" s="1"/>
    </row>
    <row r="3539" spans="1:9">
      <c r="A3539" s="1"/>
      <c r="C3539" s="1"/>
      <c r="D3539" s="1"/>
      <c r="E3539" s="1"/>
      <c r="F3539" s="1"/>
      <c r="G3539" s="1"/>
      <c r="H3539" s="1"/>
      <c r="I3539" s="1"/>
    </row>
    <row r="3540" spans="1:9">
      <c r="A3540" s="1"/>
      <c r="C3540" s="1"/>
      <c r="D3540" s="1"/>
      <c r="E3540" s="1"/>
      <c r="F3540" s="1"/>
      <c r="G3540" s="1"/>
      <c r="H3540" s="1"/>
      <c r="I3540" s="1"/>
    </row>
    <row r="3541" spans="1:9">
      <c r="A3541" s="1"/>
      <c r="C3541" s="1"/>
      <c r="D3541" s="1"/>
      <c r="E3541" s="1"/>
      <c r="F3541" s="1"/>
      <c r="G3541" s="1"/>
      <c r="H3541" s="1"/>
      <c r="I3541" s="1"/>
    </row>
    <row r="3542" spans="1:9">
      <c r="A3542" s="1"/>
      <c r="C3542" s="1"/>
      <c r="D3542" s="1"/>
      <c r="E3542" s="1"/>
      <c r="F3542" s="1"/>
      <c r="G3542" s="1"/>
      <c r="H3542" s="1"/>
      <c r="I3542" s="1"/>
    </row>
    <row r="3543" spans="1:9">
      <c r="A3543" s="1"/>
      <c r="C3543" s="1"/>
      <c r="D3543" s="1"/>
      <c r="E3543" s="1"/>
      <c r="F3543" s="1"/>
      <c r="G3543" s="1"/>
      <c r="H3543" s="1"/>
      <c r="I3543" s="1"/>
    </row>
    <row r="3544" spans="1:9">
      <c r="A3544" s="1"/>
      <c r="C3544" s="1"/>
      <c r="D3544" s="1"/>
      <c r="E3544" s="1"/>
      <c r="F3544" s="1"/>
      <c r="G3544" s="1"/>
      <c r="H3544" s="1"/>
      <c r="I3544" s="1"/>
    </row>
    <row r="3545" spans="1:9">
      <c r="A3545" s="1"/>
      <c r="C3545" s="1"/>
      <c r="D3545" s="1"/>
      <c r="E3545" s="1"/>
      <c r="F3545" s="1"/>
      <c r="G3545" s="1"/>
      <c r="H3545" s="1"/>
      <c r="I3545" s="1"/>
    </row>
    <row r="3546" spans="1:9">
      <c r="A3546" s="1"/>
      <c r="C3546" s="1"/>
      <c r="D3546" s="1"/>
      <c r="E3546" s="1"/>
      <c r="F3546" s="1"/>
      <c r="G3546" s="1"/>
      <c r="H3546" s="1"/>
      <c r="I3546" s="1"/>
    </row>
    <row r="3547" spans="1:9">
      <c r="A3547" s="1"/>
      <c r="C3547" s="1"/>
      <c r="D3547" s="1"/>
      <c r="E3547" s="1"/>
      <c r="F3547" s="1"/>
      <c r="G3547" s="1"/>
      <c r="H3547" s="1"/>
      <c r="I3547" s="1"/>
    </row>
    <row r="3548" spans="1:9">
      <c r="A3548" s="1"/>
      <c r="C3548" s="1"/>
      <c r="D3548" s="1"/>
      <c r="E3548" s="1"/>
      <c r="F3548" s="1"/>
      <c r="G3548" s="1"/>
      <c r="H3548" s="1"/>
      <c r="I3548" s="1"/>
    </row>
    <row r="3549" spans="1:9">
      <c r="A3549" s="1"/>
      <c r="C3549" s="1"/>
      <c r="D3549" s="1"/>
      <c r="E3549" s="1"/>
      <c r="F3549" s="1"/>
      <c r="G3549" s="1"/>
      <c r="H3549" s="1"/>
      <c r="I3549" s="1"/>
    </row>
    <row r="3550" spans="1:9">
      <c r="A3550" s="1"/>
      <c r="C3550" s="1"/>
      <c r="D3550" s="1"/>
      <c r="E3550" s="1"/>
      <c r="F3550" s="1"/>
      <c r="G3550" s="1"/>
      <c r="H3550" s="1"/>
      <c r="I3550" s="1"/>
    </row>
    <row r="3551" spans="1:9">
      <c r="A3551" s="1"/>
      <c r="C3551" s="1"/>
      <c r="D3551" s="1"/>
      <c r="E3551" s="1"/>
      <c r="F3551" s="1"/>
      <c r="G3551" s="1"/>
      <c r="H3551" s="1"/>
      <c r="I3551" s="1"/>
    </row>
    <row r="3552" spans="1:9">
      <c r="A3552" s="1"/>
      <c r="C3552" s="1"/>
      <c r="D3552" s="1"/>
      <c r="E3552" s="1"/>
      <c r="F3552" s="1"/>
      <c r="G3552" s="1"/>
      <c r="H3552" s="1"/>
      <c r="I3552" s="1"/>
    </row>
    <row r="3553" spans="1:9">
      <c r="A3553" s="1"/>
      <c r="C3553" s="1"/>
      <c r="D3553" s="1"/>
      <c r="E3553" s="1"/>
      <c r="F3553" s="1"/>
      <c r="G3553" s="1"/>
      <c r="H3553" s="1"/>
      <c r="I3553" s="1"/>
    </row>
    <row r="3554" spans="1:9">
      <c r="A3554" s="1"/>
      <c r="C3554" s="1"/>
      <c r="D3554" s="1"/>
      <c r="E3554" s="1"/>
      <c r="F3554" s="1"/>
      <c r="G3554" s="1"/>
      <c r="H3554" s="1"/>
      <c r="I3554" s="1"/>
    </row>
    <row r="3555" spans="1:9">
      <c r="A3555" s="1"/>
      <c r="C3555" s="1"/>
      <c r="D3555" s="1"/>
      <c r="E3555" s="1"/>
      <c r="F3555" s="1"/>
      <c r="G3555" s="1"/>
      <c r="H3555" s="1"/>
      <c r="I3555" s="1"/>
    </row>
    <row r="3556" spans="1:9">
      <c r="A3556" s="1"/>
      <c r="C3556" s="1"/>
      <c r="D3556" s="1"/>
      <c r="E3556" s="1"/>
      <c r="F3556" s="1"/>
      <c r="G3556" s="1"/>
      <c r="H3556" s="1"/>
      <c r="I3556" s="1"/>
    </row>
    <row r="3557" spans="1:9">
      <c r="A3557" s="1"/>
      <c r="C3557" s="1"/>
      <c r="D3557" s="1"/>
      <c r="E3557" s="1"/>
      <c r="F3557" s="1"/>
      <c r="G3557" s="1"/>
      <c r="H3557" s="1"/>
      <c r="I3557" s="1"/>
    </row>
    <row r="3558" spans="1:9">
      <c r="A3558" s="1"/>
      <c r="C3558" s="1"/>
      <c r="D3558" s="1"/>
      <c r="E3558" s="1"/>
      <c r="F3558" s="1"/>
      <c r="G3558" s="1"/>
      <c r="H3558" s="1"/>
      <c r="I3558" s="1"/>
    </row>
    <row r="3559" spans="1:9">
      <c r="A3559" s="1"/>
      <c r="C3559" s="1"/>
      <c r="D3559" s="1"/>
      <c r="E3559" s="1"/>
      <c r="F3559" s="1"/>
      <c r="G3559" s="1"/>
      <c r="H3559" s="1"/>
      <c r="I3559" s="1"/>
    </row>
    <row r="3560" spans="1:9">
      <c r="A3560" s="1"/>
      <c r="C3560" s="1"/>
      <c r="D3560" s="1"/>
      <c r="E3560" s="1"/>
      <c r="F3560" s="1"/>
      <c r="G3560" s="1"/>
      <c r="H3560" s="1"/>
      <c r="I3560" s="1"/>
    </row>
    <row r="3561" spans="1:9">
      <c r="A3561" s="1"/>
      <c r="C3561" s="1"/>
      <c r="D3561" s="1"/>
      <c r="E3561" s="1"/>
      <c r="F3561" s="1"/>
      <c r="G3561" s="1"/>
      <c r="H3561" s="1"/>
      <c r="I3561" s="1"/>
    </row>
    <row r="3562" spans="1:9">
      <c r="A3562" s="1"/>
      <c r="C3562" s="1"/>
      <c r="D3562" s="1"/>
      <c r="E3562" s="1"/>
      <c r="F3562" s="1"/>
      <c r="G3562" s="1"/>
      <c r="H3562" s="1"/>
      <c r="I3562" s="1"/>
    </row>
    <row r="3563" spans="1:9">
      <c r="A3563" s="1"/>
      <c r="C3563" s="1"/>
      <c r="D3563" s="1"/>
      <c r="E3563" s="1"/>
      <c r="F3563" s="1"/>
      <c r="G3563" s="1"/>
      <c r="H3563" s="1"/>
      <c r="I3563" s="1"/>
    </row>
    <row r="3564" spans="1:9">
      <c r="A3564" s="1"/>
      <c r="C3564" s="1"/>
      <c r="D3564" s="1"/>
      <c r="E3564" s="1"/>
      <c r="F3564" s="1"/>
      <c r="G3564" s="1"/>
      <c r="H3564" s="1"/>
      <c r="I3564" s="1"/>
    </row>
    <row r="3565" spans="1:9">
      <c r="A3565" s="1"/>
      <c r="C3565" s="1"/>
      <c r="D3565" s="1"/>
      <c r="E3565" s="1"/>
      <c r="F3565" s="1"/>
      <c r="G3565" s="1"/>
      <c r="H3565" s="1"/>
      <c r="I3565" s="1"/>
    </row>
    <row r="3566" spans="1:9">
      <c r="A3566" s="1"/>
      <c r="C3566" s="1"/>
      <c r="D3566" s="1"/>
      <c r="E3566" s="1"/>
      <c r="F3566" s="1"/>
      <c r="G3566" s="1"/>
      <c r="H3566" s="1"/>
      <c r="I3566" s="1"/>
    </row>
    <row r="3567" spans="1:9">
      <c r="A3567" s="1"/>
      <c r="C3567" s="1"/>
      <c r="D3567" s="1"/>
      <c r="E3567" s="1"/>
      <c r="F3567" s="1"/>
      <c r="G3567" s="1"/>
      <c r="H3567" s="1"/>
      <c r="I3567" s="1"/>
    </row>
    <row r="3568" spans="1:9">
      <c r="A3568" s="1"/>
      <c r="C3568" s="1"/>
      <c r="D3568" s="1"/>
      <c r="E3568" s="1"/>
      <c r="F3568" s="1"/>
      <c r="G3568" s="1"/>
      <c r="H3568" s="1"/>
      <c r="I3568" s="1"/>
    </row>
    <row r="3569" spans="1:9">
      <c r="A3569" s="1"/>
      <c r="C3569" s="1"/>
      <c r="D3569" s="1"/>
      <c r="E3569" s="1"/>
      <c r="F3569" s="1"/>
      <c r="G3569" s="1"/>
      <c r="H3569" s="1"/>
      <c r="I3569" s="1"/>
    </row>
    <row r="3570" spans="1:9">
      <c r="A3570" s="1"/>
      <c r="C3570" s="1"/>
      <c r="D3570" s="1"/>
      <c r="E3570" s="1"/>
      <c r="F3570" s="1"/>
      <c r="G3570" s="1"/>
      <c r="H3570" s="1"/>
      <c r="I3570" s="1"/>
    </row>
    <row r="3571" spans="1:9">
      <c r="A3571" s="1"/>
      <c r="C3571" s="1"/>
      <c r="D3571" s="1"/>
      <c r="E3571" s="1"/>
      <c r="F3571" s="1"/>
      <c r="G3571" s="1"/>
      <c r="H3571" s="1"/>
      <c r="I3571" s="1"/>
    </row>
    <row r="3572" spans="1:9">
      <c r="A3572" s="1"/>
      <c r="C3572" s="1"/>
      <c r="D3572" s="1"/>
      <c r="E3572" s="1"/>
      <c r="F3572" s="1"/>
      <c r="G3572" s="1"/>
      <c r="H3572" s="1"/>
      <c r="I3572" s="1"/>
    </row>
    <row r="3573" spans="1:9">
      <c r="A3573" s="1"/>
      <c r="C3573" s="1"/>
      <c r="D3573" s="1"/>
      <c r="E3573" s="1"/>
      <c r="F3573" s="1"/>
      <c r="G3573" s="1"/>
      <c r="H3573" s="1"/>
      <c r="I3573" s="1"/>
    </row>
    <row r="3574" spans="1:9">
      <c r="A3574" s="1"/>
      <c r="C3574" s="1"/>
      <c r="D3574" s="1"/>
      <c r="E3574" s="1"/>
      <c r="F3574" s="1"/>
      <c r="G3574" s="1"/>
      <c r="H3574" s="1"/>
      <c r="I3574" s="1"/>
    </row>
    <row r="3575" spans="1:9">
      <c r="A3575" s="1"/>
      <c r="C3575" s="1"/>
      <c r="D3575" s="1"/>
      <c r="E3575" s="1"/>
      <c r="F3575" s="1"/>
      <c r="G3575" s="1"/>
      <c r="H3575" s="1"/>
      <c r="I3575" s="1"/>
    </row>
    <row r="3576" spans="1:9">
      <c r="A3576" s="1"/>
      <c r="C3576" s="1"/>
      <c r="D3576" s="1"/>
      <c r="E3576" s="1"/>
      <c r="F3576" s="1"/>
      <c r="G3576" s="1"/>
      <c r="H3576" s="1"/>
      <c r="I3576" s="1"/>
    </row>
    <row r="3577" spans="1:9">
      <c r="A3577" s="1"/>
      <c r="C3577" s="1"/>
      <c r="D3577" s="1"/>
      <c r="E3577" s="1"/>
      <c r="F3577" s="1"/>
      <c r="G3577" s="1"/>
      <c r="H3577" s="1"/>
      <c r="I3577" s="1"/>
    </row>
    <row r="3578" spans="1:9">
      <c r="A3578" s="1"/>
      <c r="C3578" s="1"/>
      <c r="D3578" s="1"/>
      <c r="E3578" s="1"/>
      <c r="F3578" s="1"/>
      <c r="G3578" s="1"/>
      <c r="H3578" s="1"/>
      <c r="I3578" s="1"/>
    </row>
    <row r="3579" spans="1:9">
      <c r="A3579" s="1"/>
      <c r="C3579" s="1"/>
      <c r="D3579" s="1"/>
      <c r="E3579" s="1"/>
      <c r="F3579" s="1"/>
      <c r="G3579" s="1"/>
      <c r="H3579" s="1"/>
      <c r="I3579" s="1"/>
    </row>
    <row r="3580" spans="1:9">
      <c r="A3580" s="1"/>
      <c r="C3580" s="1"/>
      <c r="D3580" s="1"/>
      <c r="E3580" s="1"/>
      <c r="F3580" s="1"/>
      <c r="G3580" s="1"/>
      <c r="H3580" s="1"/>
      <c r="I3580" s="1"/>
    </row>
    <row r="3581" spans="1:9">
      <c r="A3581" s="1"/>
      <c r="C3581" s="1"/>
      <c r="D3581" s="1"/>
      <c r="E3581" s="1"/>
      <c r="F3581" s="1"/>
      <c r="G3581" s="1"/>
      <c r="H3581" s="1"/>
      <c r="I3581" s="1"/>
    </row>
    <row r="3582" spans="1:9">
      <c r="A3582" s="1"/>
      <c r="C3582" s="1"/>
      <c r="D3582" s="1"/>
      <c r="E3582" s="1"/>
      <c r="F3582" s="1"/>
      <c r="G3582" s="1"/>
      <c r="H3582" s="1"/>
      <c r="I3582" s="1"/>
    </row>
    <row r="3583" spans="1:9">
      <c r="A3583" s="1"/>
      <c r="C3583" s="1"/>
      <c r="D3583" s="1"/>
      <c r="E3583" s="1"/>
      <c r="F3583" s="1"/>
      <c r="G3583" s="1"/>
      <c r="H3583" s="1"/>
      <c r="I3583" s="1"/>
    </row>
    <row r="3584" spans="1:9">
      <c r="A3584" s="1"/>
      <c r="C3584" s="1"/>
      <c r="D3584" s="1"/>
      <c r="E3584" s="1"/>
      <c r="F3584" s="1"/>
      <c r="G3584" s="1"/>
      <c r="H3584" s="1"/>
      <c r="I3584" s="1"/>
    </row>
    <row r="3585" spans="1:9">
      <c r="A3585" s="1"/>
      <c r="C3585" s="1"/>
      <c r="D3585" s="1"/>
      <c r="E3585" s="1"/>
      <c r="F3585" s="1"/>
      <c r="G3585" s="1"/>
      <c r="H3585" s="1"/>
      <c r="I3585" s="1"/>
    </row>
    <row r="3586" spans="1:9">
      <c r="A3586" s="1"/>
      <c r="C3586" s="1"/>
      <c r="D3586" s="1"/>
      <c r="E3586" s="1"/>
      <c r="F3586" s="1"/>
      <c r="G3586" s="1"/>
      <c r="H3586" s="1"/>
      <c r="I3586" s="1"/>
    </row>
    <row r="3587" spans="1:9">
      <c r="A3587" s="1"/>
      <c r="C3587" s="1"/>
      <c r="D3587" s="1"/>
      <c r="E3587" s="1"/>
      <c r="F3587" s="1"/>
      <c r="G3587" s="1"/>
      <c r="H3587" s="1"/>
      <c r="I3587" s="1"/>
    </row>
    <row r="3588" spans="1:9">
      <c r="A3588" s="1"/>
      <c r="C3588" s="1"/>
      <c r="D3588" s="1"/>
      <c r="E3588" s="1"/>
      <c r="F3588" s="1"/>
      <c r="G3588" s="1"/>
      <c r="H3588" s="1"/>
      <c r="I3588" s="1"/>
    </row>
    <row r="3589" spans="1:9">
      <c r="A3589" s="1"/>
      <c r="C3589" s="1"/>
      <c r="D3589" s="1"/>
      <c r="E3589" s="1"/>
      <c r="F3589" s="1"/>
      <c r="G3589" s="1"/>
      <c r="H3589" s="1"/>
      <c r="I3589" s="1"/>
    </row>
    <row r="3590" spans="1:9">
      <c r="A3590" s="1"/>
      <c r="C3590" s="1"/>
      <c r="D3590" s="1"/>
      <c r="E3590" s="1"/>
      <c r="F3590" s="1"/>
      <c r="G3590" s="1"/>
      <c r="H3590" s="1"/>
      <c r="I3590" s="1"/>
    </row>
    <row r="3591" spans="1:9">
      <c r="A3591" s="1"/>
      <c r="C3591" s="1"/>
      <c r="D3591" s="1"/>
      <c r="E3591" s="1"/>
      <c r="F3591" s="1"/>
      <c r="G3591" s="1"/>
      <c r="H3591" s="1"/>
      <c r="I3591" s="1"/>
    </row>
    <row r="3592" spans="1:9">
      <c r="A3592" s="1"/>
      <c r="C3592" s="1"/>
      <c r="D3592" s="1"/>
      <c r="E3592" s="1"/>
      <c r="F3592" s="1"/>
      <c r="G3592" s="1"/>
      <c r="H3592" s="1"/>
      <c r="I3592" s="1"/>
    </row>
    <row r="3593" spans="1:9">
      <c r="A3593" s="1"/>
      <c r="C3593" s="1"/>
      <c r="D3593" s="1"/>
      <c r="E3593" s="1"/>
      <c r="F3593" s="1"/>
      <c r="G3593" s="1"/>
      <c r="H3593" s="1"/>
      <c r="I3593" s="1"/>
    </row>
    <row r="3594" spans="1:9">
      <c r="A3594" s="1"/>
      <c r="C3594" s="1"/>
      <c r="D3594" s="1"/>
      <c r="E3594" s="1"/>
      <c r="F3594" s="1"/>
      <c r="G3594" s="1"/>
      <c r="H3594" s="1"/>
      <c r="I3594" s="1"/>
    </row>
    <row r="3595" spans="1:9">
      <c r="A3595" s="1"/>
      <c r="C3595" s="1"/>
      <c r="D3595" s="1"/>
      <c r="E3595" s="1"/>
      <c r="F3595" s="1"/>
      <c r="G3595" s="1"/>
      <c r="H3595" s="1"/>
      <c r="I3595" s="1"/>
    </row>
    <row r="3596" spans="1:9">
      <c r="A3596" s="1"/>
      <c r="C3596" s="1"/>
      <c r="D3596" s="1"/>
      <c r="E3596" s="1"/>
      <c r="F3596" s="1"/>
      <c r="G3596" s="1"/>
      <c r="H3596" s="1"/>
      <c r="I3596" s="1"/>
    </row>
    <row r="3597" spans="1:9">
      <c r="A3597" s="1"/>
      <c r="C3597" s="1"/>
      <c r="D3597" s="1"/>
      <c r="E3597" s="1"/>
      <c r="F3597" s="1"/>
      <c r="G3597" s="1"/>
      <c r="H3597" s="1"/>
      <c r="I3597" s="1"/>
    </row>
    <row r="3598" spans="1:9">
      <c r="A3598" s="1"/>
      <c r="C3598" s="1"/>
      <c r="D3598" s="1"/>
      <c r="E3598" s="1"/>
      <c r="F3598" s="1"/>
      <c r="G3598" s="1"/>
      <c r="H3598" s="1"/>
      <c r="I3598" s="1"/>
    </row>
    <row r="3599" spans="1:9">
      <c r="A3599" s="1"/>
      <c r="C3599" s="1"/>
      <c r="D3599" s="1"/>
      <c r="E3599" s="1"/>
      <c r="F3599" s="1"/>
      <c r="G3599" s="1"/>
      <c r="H3599" s="1"/>
      <c r="I3599" s="1"/>
    </row>
    <row r="3600" spans="1:9">
      <c r="A3600" s="1"/>
      <c r="C3600" s="1"/>
      <c r="D3600" s="1"/>
      <c r="E3600" s="1"/>
      <c r="F3600" s="1"/>
      <c r="G3600" s="1"/>
      <c r="H3600" s="1"/>
      <c r="I3600" s="1"/>
    </row>
    <row r="3601" spans="1:9">
      <c r="A3601" s="1"/>
      <c r="C3601" s="1"/>
      <c r="D3601" s="1"/>
      <c r="E3601" s="1"/>
      <c r="F3601" s="1"/>
      <c r="G3601" s="1"/>
      <c r="H3601" s="1"/>
      <c r="I3601" s="1"/>
    </row>
    <row r="3602" spans="1:9">
      <c r="A3602" s="1"/>
      <c r="C3602" s="1"/>
      <c r="D3602" s="1"/>
      <c r="E3602" s="1"/>
      <c r="F3602" s="1"/>
      <c r="G3602" s="1"/>
      <c r="H3602" s="1"/>
      <c r="I3602" s="1"/>
    </row>
    <row r="3603" spans="1:9">
      <c r="A3603" s="1"/>
      <c r="C3603" s="1"/>
      <c r="D3603" s="1"/>
      <c r="E3603" s="1"/>
      <c r="F3603" s="1"/>
      <c r="G3603" s="1"/>
      <c r="H3603" s="1"/>
      <c r="I3603" s="1"/>
    </row>
    <row r="3604" spans="1:9">
      <c r="A3604" s="1"/>
      <c r="C3604" s="1"/>
      <c r="D3604" s="1"/>
      <c r="E3604" s="1"/>
      <c r="F3604" s="1"/>
      <c r="G3604" s="1"/>
      <c r="H3604" s="1"/>
      <c r="I3604" s="1"/>
    </row>
    <row r="3605" spans="1:9">
      <c r="A3605" s="1"/>
      <c r="C3605" s="1"/>
      <c r="D3605" s="1"/>
      <c r="E3605" s="1"/>
      <c r="F3605" s="1"/>
      <c r="G3605" s="1"/>
      <c r="H3605" s="1"/>
      <c r="I3605" s="1"/>
    </row>
    <row r="3606" spans="1:9">
      <c r="A3606" s="1"/>
      <c r="C3606" s="1"/>
      <c r="D3606" s="1"/>
      <c r="E3606" s="1"/>
      <c r="F3606" s="1"/>
      <c r="G3606" s="1"/>
      <c r="H3606" s="1"/>
      <c r="I3606" s="1"/>
    </row>
    <row r="3607" spans="1:9">
      <c r="A3607" s="1"/>
      <c r="C3607" s="1"/>
      <c r="D3607" s="1"/>
      <c r="E3607" s="1"/>
      <c r="F3607" s="1"/>
      <c r="G3607" s="1"/>
      <c r="H3607" s="1"/>
      <c r="I3607" s="1"/>
    </row>
    <row r="3608" spans="1:9">
      <c r="A3608" s="1"/>
      <c r="C3608" s="1"/>
      <c r="D3608" s="1"/>
      <c r="E3608" s="1"/>
      <c r="F3608" s="1"/>
      <c r="G3608" s="1"/>
      <c r="H3608" s="1"/>
      <c r="I3608" s="1"/>
    </row>
    <row r="3609" spans="1:9">
      <c r="A3609" s="1"/>
      <c r="C3609" s="1"/>
      <c r="D3609" s="1"/>
      <c r="E3609" s="1"/>
      <c r="F3609" s="1"/>
      <c r="G3609" s="1"/>
      <c r="H3609" s="1"/>
      <c r="I3609" s="1"/>
    </row>
    <row r="3610" spans="1:9">
      <c r="A3610" s="1"/>
      <c r="C3610" s="1"/>
      <c r="D3610" s="1"/>
      <c r="E3610" s="1"/>
      <c r="F3610" s="1"/>
      <c r="G3610" s="1"/>
      <c r="H3610" s="1"/>
      <c r="I3610" s="1"/>
    </row>
    <row r="3611" spans="1:9">
      <c r="A3611" s="1"/>
      <c r="C3611" s="1"/>
      <c r="D3611" s="1"/>
      <c r="E3611" s="1"/>
      <c r="F3611" s="1"/>
      <c r="G3611" s="1"/>
      <c r="H3611" s="1"/>
      <c r="I3611" s="1"/>
    </row>
    <row r="3612" spans="1:9">
      <c r="A3612" s="1"/>
      <c r="C3612" s="1"/>
      <c r="D3612" s="1"/>
      <c r="E3612" s="1"/>
      <c r="F3612" s="1"/>
      <c r="G3612" s="1"/>
      <c r="H3612" s="1"/>
      <c r="I3612" s="1"/>
    </row>
    <row r="3613" spans="1:9">
      <c r="A3613" s="1"/>
      <c r="C3613" s="1"/>
      <c r="D3613" s="1"/>
      <c r="E3613" s="1"/>
      <c r="F3613" s="1"/>
      <c r="G3613" s="1"/>
      <c r="H3613" s="1"/>
      <c r="I3613" s="1"/>
    </row>
    <row r="3614" spans="1:9">
      <c r="A3614" s="1"/>
      <c r="C3614" s="1"/>
      <c r="D3614" s="1"/>
      <c r="E3614" s="1"/>
      <c r="F3614" s="1"/>
      <c r="G3614" s="1"/>
      <c r="H3614" s="1"/>
      <c r="I3614" s="1"/>
    </row>
    <row r="3615" spans="1:9">
      <c r="A3615" s="1"/>
      <c r="C3615" s="1"/>
      <c r="D3615" s="1"/>
      <c r="E3615" s="1"/>
      <c r="F3615" s="1"/>
      <c r="G3615" s="1"/>
      <c r="H3615" s="1"/>
      <c r="I3615" s="1"/>
    </row>
    <row r="3616" spans="1:9">
      <c r="A3616" s="1"/>
      <c r="C3616" s="1"/>
      <c r="D3616" s="1"/>
      <c r="E3616" s="1"/>
      <c r="F3616" s="1"/>
      <c r="G3616" s="1"/>
      <c r="H3616" s="1"/>
      <c r="I3616" s="1"/>
    </row>
    <row r="3617" spans="1:9">
      <c r="A3617" s="1"/>
      <c r="C3617" s="1"/>
      <c r="D3617" s="1"/>
      <c r="E3617" s="1"/>
      <c r="F3617" s="1"/>
      <c r="G3617" s="1"/>
      <c r="H3617" s="1"/>
      <c r="I3617" s="1"/>
    </row>
    <row r="3618" spans="1:9">
      <c r="A3618" s="1"/>
      <c r="C3618" s="1"/>
      <c r="D3618" s="1"/>
      <c r="E3618" s="1"/>
      <c r="F3618" s="1"/>
      <c r="G3618" s="1"/>
      <c r="H3618" s="1"/>
      <c r="I3618" s="1"/>
    </row>
    <row r="3619" spans="1:9">
      <c r="A3619" s="1"/>
      <c r="C3619" s="1"/>
      <c r="D3619" s="1"/>
      <c r="E3619" s="1"/>
      <c r="F3619" s="1"/>
      <c r="G3619" s="1"/>
      <c r="H3619" s="1"/>
      <c r="I3619" s="1"/>
    </row>
    <row r="3620" spans="1:9">
      <c r="A3620" s="1"/>
      <c r="C3620" s="1"/>
      <c r="D3620" s="1"/>
      <c r="E3620" s="1"/>
      <c r="F3620" s="1"/>
      <c r="G3620" s="1"/>
      <c r="H3620" s="1"/>
      <c r="I3620" s="1"/>
    </row>
    <row r="3621" spans="1:9">
      <c r="A3621" s="1"/>
      <c r="C3621" s="1"/>
      <c r="D3621" s="1"/>
      <c r="E3621" s="1"/>
      <c r="F3621" s="1"/>
      <c r="G3621" s="1"/>
      <c r="H3621" s="1"/>
      <c r="I3621" s="1"/>
    </row>
    <row r="3622" spans="1:9">
      <c r="A3622" s="1"/>
      <c r="C3622" s="1"/>
      <c r="D3622" s="1"/>
      <c r="E3622" s="1"/>
      <c r="F3622" s="1"/>
      <c r="G3622" s="1"/>
      <c r="H3622" s="1"/>
      <c r="I3622" s="1"/>
    </row>
    <row r="3623" spans="1:9">
      <c r="A3623" s="1"/>
      <c r="C3623" s="1"/>
      <c r="D3623" s="1"/>
      <c r="E3623" s="1"/>
      <c r="F3623" s="1"/>
      <c r="G3623" s="1"/>
      <c r="H3623" s="1"/>
      <c r="I3623" s="1"/>
    </row>
    <row r="3624" spans="1:9">
      <c r="A3624" s="1"/>
      <c r="C3624" s="1"/>
      <c r="D3624" s="1"/>
      <c r="E3624" s="1"/>
      <c r="F3624" s="1"/>
      <c r="G3624" s="1"/>
      <c r="H3624" s="1"/>
      <c r="I3624" s="1"/>
    </row>
    <row r="3625" spans="1:9">
      <c r="A3625" s="1"/>
      <c r="C3625" s="1"/>
      <c r="D3625" s="1"/>
      <c r="E3625" s="1"/>
      <c r="F3625" s="1"/>
      <c r="G3625" s="1"/>
      <c r="H3625" s="1"/>
      <c r="I3625" s="1"/>
    </row>
    <row r="3626" spans="1:9">
      <c r="A3626" s="1"/>
      <c r="C3626" s="1"/>
      <c r="D3626" s="1"/>
      <c r="E3626" s="1"/>
      <c r="F3626" s="1"/>
      <c r="G3626" s="1"/>
      <c r="H3626" s="1"/>
      <c r="I3626" s="1"/>
    </row>
    <row r="3627" spans="1:9">
      <c r="A3627" s="1"/>
      <c r="C3627" s="1"/>
      <c r="D3627" s="1"/>
      <c r="E3627" s="1"/>
      <c r="F3627" s="1"/>
      <c r="G3627" s="1"/>
      <c r="H3627" s="1"/>
      <c r="I3627" s="1"/>
    </row>
    <row r="3628" spans="1:9">
      <c r="A3628" s="1"/>
      <c r="C3628" s="1"/>
      <c r="D3628" s="1"/>
      <c r="E3628" s="1"/>
      <c r="F3628" s="1"/>
      <c r="G3628" s="1"/>
      <c r="H3628" s="1"/>
      <c r="I3628" s="1"/>
    </row>
    <row r="3629" spans="1:9">
      <c r="A3629" s="1"/>
      <c r="C3629" s="1"/>
      <c r="D3629" s="1"/>
      <c r="E3629" s="1"/>
      <c r="F3629" s="1"/>
      <c r="G3629" s="1"/>
      <c r="H3629" s="1"/>
      <c r="I3629" s="1"/>
    </row>
    <row r="3630" spans="1:9">
      <c r="A3630" s="1"/>
      <c r="C3630" s="1"/>
      <c r="D3630" s="1"/>
      <c r="E3630" s="1"/>
      <c r="F3630" s="1"/>
      <c r="G3630" s="1"/>
      <c r="H3630" s="1"/>
      <c r="I3630" s="1"/>
    </row>
    <row r="3631" spans="1:9">
      <c r="A3631" s="1"/>
      <c r="C3631" s="1"/>
      <c r="D3631" s="1"/>
      <c r="E3631" s="1"/>
      <c r="F3631" s="1"/>
      <c r="G3631" s="1"/>
      <c r="H3631" s="1"/>
      <c r="I3631" s="1"/>
    </row>
    <row r="3632" spans="1:9">
      <c r="A3632" s="1"/>
      <c r="C3632" s="1"/>
      <c r="D3632" s="1"/>
      <c r="E3632" s="1"/>
      <c r="F3632" s="1"/>
      <c r="G3632" s="1"/>
      <c r="H3632" s="1"/>
      <c r="I3632" s="1"/>
    </row>
    <row r="3633" spans="1:9">
      <c r="A3633" s="1"/>
      <c r="C3633" s="1"/>
      <c r="D3633" s="1"/>
      <c r="E3633" s="1"/>
      <c r="F3633" s="1"/>
      <c r="G3633" s="1"/>
      <c r="H3633" s="1"/>
      <c r="I3633" s="1"/>
    </row>
    <row r="3634" spans="1:9">
      <c r="A3634" s="1"/>
      <c r="C3634" s="1"/>
      <c r="D3634" s="1"/>
      <c r="E3634" s="1"/>
      <c r="F3634" s="1"/>
      <c r="G3634" s="1"/>
      <c r="H3634" s="1"/>
      <c r="I3634" s="1"/>
    </row>
    <row r="3635" spans="1:9">
      <c r="A3635" s="1"/>
      <c r="C3635" s="1"/>
      <c r="D3635" s="1"/>
      <c r="E3635" s="1"/>
      <c r="F3635" s="1"/>
      <c r="G3635" s="1"/>
      <c r="H3635" s="1"/>
      <c r="I3635" s="1"/>
    </row>
    <row r="3636" spans="1:9">
      <c r="A3636" s="1"/>
      <c r="C3636" s="1"/>
      <c r="D3636" s="1"/>
      <c r="E3636" s="1"/>
      <c r="F3636" s="1"/>
      <c r="G3636" s="1"/>
      <c r="H3636" s="1"/>
      <c r="I3636" s="1"/>
    </row>
    <row r="3637" spans="1:9">
      <c r="A3637" s="1"/>
      <c r="C3637" s="1"/>
      <c r="D3637" s="1"/>
      <c r="E3637" s="1"/>
      <c r="F3637" s="1"/>
      <c r="G3637" s="1"/>
      <c r="H3637" s="1"/>
      <c r="I3637" s="1"/>
    </row>
    <row r="3638" spans="1:9">
      <c r="A3638" s="1"/>
      <c r="C3638" s="1"/>
      <c r="D3638" s="1"/>
      <c r="E3638" s="1"/>
      <c r="F3638" s="1"/>
      <c r="G3638" s="1"/>
      <c r="H3638" s="1"/>
      <c r="I3638" s="1"/>
    </row>
    <row r="3639" spans="1:9">
      <c r="A3639" s="1"/>
      <c r="C3639" s="1"/>
      <c r="D3639" s="1"/>
      <c r="E3639" s="1"/>
      <c r="F3639" s="1"/>
      <c r="G3639" s="1"/>
      <c r="H3639" s="1"/>
      <c r="I3639" s="1"/>
    </row>
    <row r="3640" spans="1:9">
      <c r="A3640" s="1"/>
      <c r="C3640" s="1"/>
      <c r="D3640" s="1"/>
      <c r="E3640" s="1"/>
      <c r="F3640" s="1"/>
      <c r="G3640" s="1"/>
      <c r="H3640" s="1"/>
      <c r="I3640" s="1"/>
    </row>
    <row r="3641" spans="1:9">
      <c r="A3641" s="1"/>
      <c r="C3641" s="1"/>
      <c r="D3641" s="1"/>
      <c r="E3641" s="1"/>
      <c r="F3641" s="1"/>
      <c r="G3641" s="1"/>
      <c r="H3641" s="1"/>
      <c r="I3641" s="1"/>
    </row>
    <row r="3642" spans="1:9">
      <c r="A3642" s="1"/>
      <c r="C3642" s="1"/>
      <c r="D3642" s="1"/>
      <c r="E3642" s="1"/>
      <c r="F3642" s="1"/>
      <c r="G3642" s="1"/>
      <c r="H3642" s="1"/>
      <c r="I3642" s="1"/>
    </row>
    <row r="3643" spans="1:9">
      <c r="A3643" s="1"/>
      <c r="C3643" s="1"/>
      <c r="D3643" s="1"/>
      <c r="E3643" s="1"/>
      <c r="F3643" s="1"/>
      <c r="G3643" s="1"/>
      <c r="H3643" s="1"/>
      <c r="I3643" s="1"/>
    </row>
    <row r="3644" spans="1:9">
      <c r="A3644" s="1"/>
      <c r="C3644" s="1"/>
      <c r="D3644" s="1"/>
      <c r="E3644" s="1"/>
      <c r="F3644" s="1"/>
      <c r="G3644" s="1"/>
      <c r="H3644" s="1"/>
      <c r="I3644" s="1"/>
    </row>
    <row r="3645" spans="1:9">
      <c r="A3645" s="1"/>
      <c r="C3645" s="1"/>
      <c r="D3645" s="1"/>
      <c r="E3645" s="1"/>
      <c r="F3645" s="1"/>
      <c r="G3645" s="1"/>
      <c r="H3645" s="1"/>
      <c r="I3645" s="1"/>
    </row>
    <row r="3646" spans="1:9">
      <c r="A3646" s="1"/>
      <c r="C3646" s="1"/>
      <c r="D3646" s="1"/>
      <c r="E3646" s="1"/>
      <c r="F3646" s="1"/>
      <c r="G3646" s="1"/>
      <c r="H3646" s="1"/>
      <c r="I3646" s="1"/>
    </row>
    <row r="3647" spans="1:9">
      <c r="A3647" s="1"/>
      <c r="C3647" s="1"/>
      <c r="D3647" s="1"/>
      <c r="E3647" s="1"/>
      <c r="F3647" s="1"/>
      <c r="G3647" s="1"/>
      <c r="H3647" s="1"/>
      <c r="I3647" s="1"/>
    </row>
    <row r="3648" spans="1:9">
      <c r="A3648" s="1"/>
      <c r="C3648" s="1"/>
      <c r="D3648" s="1"/>
      <c r="E3648" s="1"/>
      <c r="F3648" s="1"/>
      <c r="G3648" s="1"/>
      <c r="H3648" s="1"/>
      <c r="I3648" s="1"/>
    </row>
    <row r="3649" spans="1:9">
      <c r="A3649" s="1"/>
      <c r="C3649" s="1"/>
      <c r="D3649" s="1"/>
      <c r="E3649" s="1"/>
      <c r="F3649" s="1"/>
      <c r="G3649" s="1"/>
      <c r="H3649" s="1"/>
      <c r="I3649" s="1"/>
    </row>
    <row r="3650" spans="1:9">
      <c r="A3650" s="1"/>
      <c r="C3650" s="1"/>
      <c r="D3650" s="1"/>
      <c r="E3650" s="1"/>
      <c r="F3650" s="1"/>
      <c r="G3650" s="1"/>
      <c r="H3650" s="1"/>
      <c r="I3650" s="1"/>
    </row>
    <row r="3651" spans="1:9">
      <c r="A3651" s="1"/>
      <c r="C3651" s="1"/>
      <c r="D3651" s="1"/>
      <c r="E3651" s="1"/>
      <c r="F3651" s="1"/>
      <c r="G3651" s="1"/>
      <c r="H3651" s="1"/>
      <c r="I3651" s="1"/>
    </row>
    <row r="3652" spans="1:9">
      <c r="A3652" s="1"/>
      <c r="C3652" s="1"/>
      <c r="D3652" s="1"/>
      <c r="E3652" s="1"/>
      <c r="F3652" s="1"/>
      <c r="G3652" s="1"/>
      <c r="H3652" s="1"/>
      <c r="I3652" s="1"/>
    </row>
    <row r="3653" spans="1:9">
      <c r="A3653" s="1"/>
      <c r="C3653" s="1"/>
      <c r="D3653" s="1"/>
      <c r="E3653" s="1"/>
      <c r="F3653" s="1"/>
      <c r="G3653" s="1"/>
      <c r="H3653" s="1"/>
      <c r="I3653" s="1"/>
    </row>
    <row r="3654" spans="1:9">
      <c r="A3654" s="1"/>
      <c r="C3654" s="1"/>
      <c r="D3654" s="1"/>
      <c r="E3654" s="1"/>
      <c r="F3654" s="1"/>
      <c r="G3654" s="1"/>
      <c r="H3654" s="1"/>
      <c r="I3654" s="1"/>
    </row>
    <row r="3655" spans="1:9">
      <c r="A3655" s="1"/>
      <c r="C3655" s="1"/>
      <c r="D3655" s="1"/>
      <c r="E3655" s="1"/>
      <c r="F3655" s="1"/>
      <c r="G3655" s="1"/>
      <c r="H3655" s="1"/>
      <c r="I3655" s="1"/>
    </row>
    <row r="3656" spans="1:9">
      <c r="A3656" s="1"/>
      <c r="C3656" s="1"/>
      <c r="D3656" s="1"/>
      <c r="E3656" s="1"/>
      <c r="F3656" s="1"/>
      <c r="G3656" s="1"/>
      <c r="H3656" s="1"/>
      <c r="I3656" s="1"/>
    </row>
    <row r="3657" spans="1:9">
      <c r="A3657" s="1"/>
      <c r="C3657" s="1"/>
      <c r="D3657" s="1"/>
      <c r="E3657" s="1"/>
      <c r="F3657" s="1"/>
      <c r="G3657" s="1"/>
      <c r="H3657" s="1"/>
      <c r="I3657" s="1"/>
    </row>
    <row r="3658" spans="1:9">
      <c r="A3658" s="1"/>
      <c r="C3658" s="1"/>
      <c r="D3658" s="1"/>
      <c r="E3658" s="1"/>
      <c r="F3658" s="1"/>
      <c r="G3658" s="1"/>
      <c r="H3658" s="1"/>
      <c r="I3658" s="1"/>
    </row>
    <row r="3659" spans="1:9">
      <c r="A3659" s="1"/>
      <c r="C3659" s="1"/>
      <c r="D3659" s="1"/>
      <c r="E3659" s="1"/>
      <c r="F3659" s="1"/>
      <c r="G3659" s="1"/>
      <c r="H3659" s="1"/>
      <c r="I3659" s="1"/>
    </row>
    <row r="3660" spans="1:9">
      <c r="A3660" s="1"/>
      <c r="C3660" s="1"/>
      <c r="D3660" s="1"/>
      <c r="E3660" s="1"/>
      <c r="F3660" s="1"/>
      <c r="G3660" s="1"/>
      <c r="H3660" s="1"/>
      <c r="I3660" s="1"/>
    </row>
    <row r="3661" spans="1:9">
      <c r="A3661" s="1"/>
      <c r="C3661" s="1"/>
      <c r="D3661" s="1"/>
      <c r="E3661" s="1"/>
      <c r="F3661" s="1"/>
      <c r="G3661" s="1"/>
      <c r="H3661" s="1"/>
      <c r="I3661" s="1"/>
    </row>
    <row r="3662" spans="1:9">
      <c r="A3662" s="1"/>
      <c r="C3662" s="1"/>
      <c r="D3662" s="1"/>
      <c r="E3662" s="1"/>
      <c r="F3662" s="1"/>
      <c r="G3662" s="1"/>
      <c r="H3662" s="1"/>
      <c r="I3662" s="1"/>
    </row>
    <row r="3663" spans="1:9">
      <c r="A3663" s="1"/>
      <c r="C3663" s="1"/>
      <c r="D3663" s="1"/>
      <c r="E3663" s="1"/>
      <c r="F3663" s="1"/>
      <c r="G3663" s="1"/>
      <c r="H3663" s="1"/>
      <c r="I3663" s="1"/>
    </row>
    <row r="3664" spans="1:9">
      <c r="A3664" s="1"/>
      <c r="C3664" s="1"/>
      <c r="D3664" s="1"/>
      <c r="E3664" s="1"/>
      <c r="F3664" s="1"/>
      <c r="G3664" s="1"/>
      <c r="H3664" s="1"/>
      <c r="I3664" s="1"/>
    </row>
    <row r="3665" spans="1:9">
      <c r="A3665" s="1"/>
      <c r="C3665" s="1"/>
      <c r="D3665" s="1"/>
      <c r="E3665" s="1"/>
      <c r="F3665" s="1"/>
      <c r="G3665" s="1"/>
      <c r="H3665" s="1"/>
      <c r="I3665" s="1"/>
    </row>
    <row r="3666" spans="1:9">
      <c r="A3666" s="1"/>
      <c r="C3666" s="1"/>
      <c r="D3666" s="1"/>
      <c r="E3666" s="1"/>
      <c r="F3666" s="1"/>
      <c r="G3666" s="1"/>
      <c r="H3666" s="1"/>
      <c r="I3666" s="1"/>
    </row>
    <row r="3667" spans="1:9">
      <c r="A3667" s="1"/>
      <c r="C3667" s="1"/>
      <c r="D3667" s="1"/>
      <c r="E3667" s="1"/>
      <c r="F3667" s="1"/>
      <c r="G3667" s="1"/>
      <c r="H3667" s="1"/>
      <c r="I3667" s="1"/>
    </row>
    <row r="3668" spans="1:9">
      <c r="A3668" s="1"/>
      <c r="C3668" s="1"/>
      <c r="D3668" s="1"/>
      <c r="E3668" s="1"/>
      <c r="F3668" s="1"/>
      <c r="G3668" s="1"/>
      <c r="H3668" s="1"/>
      <c r="I3668" s="1"/>
    </row>
    <row r="3669" spans="1:9">
      <c r="A3669" s="1"/>
      <c r="C3669" s="1"/>
      <c r="D3669" s="1"/>
      <c r="E3669" s="1"/>
      <c r="F3669" s="1"/>
      <c r="G3669" s="1"/>
      <c r="H3669" s="1"/>
      <c r="I3669" s="1"/>
    </row>
    <row r="3670" spans="1:9">
      <c r="A3670" s="1"/>
      <c r="C3670" s="1"/>
      <c r="D3670" s="1"/>
      <c r="E3670" s="1"/>
      <c r="F3670" s="1"/>
      <c r="G3670" s="1"/>
      <c r="H3670" s="1"/>
      <c r="I3670" s="1"/>
    </row>
    <row r="3671" spans="1:9">
      <c r="A3671" s="1"/>
      <c r="C3671" s="1"/>
      <c r="D3671" s="1"/>
      <c r="E3671" s="1"/>
      <c r="F3671" s="1"/>
      <c r="G3671" s="1"/>
      <c r="H3671" s="1"/>
      <c r="I3671" s="1"/>
    </row>
    <row r="3672" spans="1:9">
      <c r="A3672" s="1"/>
      <c r="C3672" s="1"/>
      <c r="D3672" s="1"/>
      <c r="E3672" s="1"/>
      <c r="F3672" s="1"/>
      <c r="G3672" s="1"/>
      <c r="H3672" s="1"/>
      <c r="I3672" s="1"/>
    </row>
    <row r="3673" spans="1:9">
      <c r="A3673" s="1"/>
      <c r="C3673" s="1"/>
      <c r="D3673" s="1"/>
      <c r="E3673" s="1"/>
      <c r="F3673" s="1"/>
      <c r="G3673" s="1"/>
      <c r="H3673" s="1"/>
      <c r="I3673" s="1"/>
    </row>
    <row r="3674" spans="1:9">
      <c r="A3674" s="1"/>
      <c r="C3674" s="1"/>
      <c r="D3674" s="1"/>
      <c r="E3674" s="1"/>
      <c r="F3674" s="1"/>
      <c r="G3674" s="1"/>
      <c r="H3674" s="1"/>
      <c r="I3674" s="1"/>
    </row>
    <row r="3675" spans="1:9">
      <c r="A3675" s="1"/>
      <c r="C3675" s="1"/>
      <c r="D3675" s="1"/>
      <c r="E3675" s="1"/>
      <c r="F3675" s="1"/>
      <c r="G3675" s="1"/>
      <c r="H3675" s="1"/>
      <c r="I3675" s="1"/>
    </row>
    <row r="3676" spans="1:9">
      <c r="A3676" s="1"/>
      <c r="C3676" s="1"/>
      <c r="D3676" s="1"/>
      <c r="E3676" s="1"/>
      <c r="F3676" s="1"/>
      <c r="G3676" s="1"/>
      <c r="H3676" s="1"/>
      <c r="I3676" s="1"/>
    </row>
    <row r="3677" spans="1:9">
      <c r="A3677" s="1"/>
      <c r="C3677" s="1"/>
      <c r="D3677" s="1"/>
      <c r="E3677" s="1"/>
      <c r="F3677" s="1"/>
      <c r="G3677" s="1"/>
      <c r="H3677" s="1"/>
      <c r="I3677" s="1"/>
    </row>
    <row r="3678" spans="1:9">
      <c r="A3678" s="1"/>
      <c r="C3678" s="1"/>
      <c r="D3678" s="1"/>
      <c r="E3678" s="1"/>
      <c r="F3678" s="1"/>
      <c r="G3678" s="1"/>
      <c r="H3678" s="1"/>
      <c r="I3678" s="1"/>
    </row>
    <row r="3679" spans="1:9">
      <c r="A3679" s="1"/>
      <c r="C3679" s="1"/>
      <c r="D3679" s="1"/>
      <c r="E3679" s="1"/>
      <c r="F3679" s="1"/>
      <c r="G3679" s="1"/>
      <c r="H3679" s="1"/>
      <c r="I3679" s="1"/>
    </row>
    <row r="3680" spans="1:9">
      <c r="A3680" s="1"/>
      <c r="C3680" s="1"/>
      <c r="D3680" s="1"/>
      <c r="E3680" s="1"/>
      <c r="F3680" s="1"/>
      <c r="G3680" s="1"/>
      <c r="H3680" s="1"/>
      <c r="I3680" s="1"/>
    </row>
    <row r="3681" spans="1:9">
      <c r="A3681" s="1"/>
      <c r="C3681" s="1"/>
      <c r="D3681" s="1"/>
      <c r="E3681" s="1"/>
      <c r="F3681" s="1"/>
      <c r="G3681" s="1"/>
      <c r="H3681" s="1"/>
      <c r="I3681" s="1"/>
    </row>
    <row r="3682" spans="1:9">
      <c r="A3682" s="1"/>
      <c r="C3682" s="1"/>
      <c r="D3682" s="1"/>
      <c r="E3682" s="1"/>
      <c r="F3682" s="1"/>
      <c r="G3682" s="1"/>
      <c r="H3682" s="1"/>
      <c r="I3682" s="1"/>
    </row>
    <row r="3683" spans="1:9">
      <c r="A3683" s="1"/>
      <c r="C3683" s="1"/>
      <c r="D3683" s="1"/>
      <c r="E3683" s="1"/>
      <c r="F3683" s="1"/>
      <c r="G3683" s="1"/>
      <c r="H3683" s="1"/>
      <c r="I3683" s="1"/>
    </row>
    <row r="3684" spans="1:9">
      <c r="A3684" s="1"/>
      <c r="C3684" s="1"/>
      <c r="D3684" s="1"/>
      <c r="E3684" s="1"/>
      <c r="F3684" s="1"/>
      <c r="G3684" s="1"/>
      <c r="H3684" s="1"/>
      <c r="I3684" s="1"/>
    </row>
    <row r="3685" spans="1:9">
      <c r="A3685" s="1"/>
      <c r="C3685" s="1"/>
      <c r="D3685" s="1"/>
      <c r="E3685" s="1"/>
      <c r="F3685" s="1"/>
      <c r="G3685" s="1"/>
      <c r="H3685" s="1"/>
      <c r="I3685" s="1"/>
    </row>
    <row r="3686" spans="1:9">
      <c r="A3686" s="1"/>
      <c r="C3686" s="1"/>
      <c r="D3686" s="1"/>
      <c r="E3686" s="1"/>
      <c r="F3686" s="1"/>
      <c r="G3686" s="1"/>
      <c r="H3686" s="1"/>
      <c r="I3686" s="1"/>
    </row>
    <row r="3687" spans="1:9">
      <c r="A3687" s="1"/>
      <c r="C3687" s="1"/>
      <c r="D3687" s="1"/>
      <c r="E3687" s="1"/>
      <c r="F3687" s="1"/>
      <c r="G3687" s="1"/>
      <c r="H3687" s="1"/>
      <c r="I3687" s="1"/>
    </row>
    <row r="3688" spans="1:9">
      <c r="A3688" s="1"/>
      <c r="C3688" s="1"/>
      <c r="D3688" s="1"/>
      <c r="E3688" s="1"/>
      <c r="F3688" s="1"/>
      <c r="G3688" s="1"/>
      <c r="H3688" s="1"/>
      <c r="I3688" s="1"/>
    </row>
    <row r="3689" spans="1:9">
      <c r="A3689" s="1"/>
      <c r="C3689" s="1"/>
      <c r="D3689" s="1"/>
      <c r="E3689" s="1"/>
      <c r="F3689" s="1"/>
      <c r="G3689" s="1"/>
      <c r="H3689" s="1"/>
      <c r="I3689" s="1"/>
    </row>
    <row r="3690" spans="1:9">
      <c r="A3690" s="1"/>
      <c r="C3690" s="1"/>
      <c r="D3690" s="1"/>
      <c r="E3690" s="1"/>
      <c r="F3690" s="1"/>
      <c r="G3690" s="1"/>
      <c r="H3690" s="1"/>
      <c r="I3690" s="1"/>
    </row>
    <row r="3691" spans="1:9">
      <c r="A3691" s="1"/>
      <c r="C3691" s="1"/>
      <c r="D3691" s="1"/>
      <c r="E3691" s="1"/>
      <c r="F3691" s="1"/>
      <c r="G3691" s="1"/>
      <c r="H3691" s="1"/>
      <c r="I3691" s="1"/>
    </row>
    <row r="3692" spans="1:9">
      <c r="A3692" s="1"/>
      <c r="C3692" s="1"/>
      <c r="D3692" s="1"/>
      <c r="E3692" s="1"/>
      <c r="F3692" s="1"/>
      <c r="G3692" s="1"/>
      <c r="H3692" s="1"/>
      <c r="I3692" s="1"/>
    </row>
    <row r="3693" spans="1:9">
      <c r="A3693" s="1"/>
      <c r="C3693" s="1"/>
      <c r="D3693" s="1"/>
      <c r="E3693" s="1"/>
      <c r="F3693" s="1"/>
      <c r="G3693" s="1"/>
      <c r="H3693" s="1"/>
      <c r="I3693" s="1"/>
    </row>
    <row r="3694" spans="1:9">
      <c r="A3694" s="1"/>
      <c r="C3694" s="1"/>
      <c r="D3694" s="1"/>
      <c r="E3694" s="1"/>
      <c r="F3694" s="1"/>
      <c r="G3694" s="1"/>
      <c r="H3694" s="1"/>
      <c r="I3694" s="1"/>
    </row>
    <row r="3695" spans="1:9">
      <c r="A3695" s="1"/>
      <c r="C3695" s="1"/>
      <c r="D3695" s="1"/>
      <c r="E3695" s="1"/>
      <c r="F3695" s="1"/>
      <c r="G3695" s="1"/>
      <c r="H3695" s="1"/>
      <c r="I3695" s="1"/>
    </row>
    <row r="3696" spans="1:9">
      <c r="A3696" s="1"/>
      <c r="C3696" s="1"/>
      <c r="D3696" s="1"/>
      <c r="E3696" s="1"/>
      <c r="F3696" s="1"/>
      <c r="G3696" s="1"/>
      <c r="H3696" s="1"/>
      <c r="I3696" s="1"/>
    </row>
    <row r="3697" spans="1:9">
      <c r="A3697" s="1"/>
      <c r="C3697" s="1"/>
      <c r="D3697" s="1"/>
      <c r="E3697" s="1"/>
      <c r="F3697" s="1"/>
      <c r="G3697" s="1"/>
      <c r="H3697" s="1"/>
      <c r="I3697" s="1"/>
    </row>
    <row r="3698" spans="1:9">
      <c r="A3698" s="1"/>
      <c r="C3698" s="1"/>
      <c r="D3698" s="1"/>
      <c r="E3698" s="1"/>
      <c r="F3698" s="1"/>
      <c r="G3698" s="1"/>
      <c r="H3698" s="1"/>
      <c r="I3698" s="1"/>
    </row>
    <row r="3699" spans="1:9">
      <c r="A3699" s="1"/>
      <c r="C3699" s="1"/>
      <c r="D3699" s="1"/>
      <c r="E3699" s="1"/>
      <c r="F3699" s="1"/>
      <c r="G3699" s="1"/>
      <c r="H3699" s="1"/>
      <c r="I3699" s="1"/>
    </row>
    <row r="3700" spans="1:9">
      <c r="A3700" s="1"/>
      <c r="C3700" s="1"/>
      <c r="D3700" s="1"/>
      <c r="E3700" s="1"/>
      <c r="F3700" s="1"/>
      <c r="G3700" s="1"/>
      <c r="H3700" s="1"/>
      <c r="I3700" s="1"/>
    </row>
    <row r="3701" spans="1:9">
      <c r="A3701" s="1"/>
      <c r="C3701" s="1"/>
      <c r="D3701" s="1"/>
      <c r="E3701" s="1"/>
      <c r="F3701" s="1"/>
      <c r="G3701" s="1"/>
      <c r="H3701" s="1"/>
      <c r="I3701" s="1"/>
    </row>
    <row r="3702" spans="1:9">
      <c r="A3702" s="1"/>
      <c r="C3702" s="1"/>
      <c r="D3702" s="1"/>
      <c r="E3702" s="1"/>
      <c r="F3702" s="1"/>
      <c r="G3702" s="1"/>
      <c r="H3702" s="1"/>
      <c r="I3702" s="1"/>
    </row>
    <row r="3703" spans="1:9">
      <c r="A3703" s="1"/>
      <c r="C3703" s="1"/>
      <c r="D3703" s="1"/>
      <c r="E3703" s="1"/>
      <c r="F3703" s="1"/>
      <c r="G3703" s="1"/>
      <c r="H3703" s="1"/>
      <c r="I3703" s="1"/>
    </row>
    <row r="3704" spans="1:9">
      <c r="A3704" s="1"/>
      <c r="C3704" s="1"/>
      <c r="D3704" s="1"/>
      <c r="E3704" s="1"/>
      <c r="F3704" s="1"/>
      <c r="G3704" s="1"/>
      <c r="H3704" s="1"/>
      <c r="I3704" s="1"/>
    </row>
    <row r="3705" spans="1:9">
      <c r="A3705" s="1"/>
      <c r="C3705" s="1"/>
      <c r="D3705" s="1"/>
      <c r="E3705" s="1"/>
      <c r="F3705" s="1"/>
      <c r="G3705" s="1"/>
      <c r="H3705" s="1"/>
      <c r="I3705" s="1"/>
    </row>
    <row r="3706" spans="1:9">
      <c r="A3706" s="1"/>
      <c r="C3706" s="1"/>
      <c r="D3706" s="1"/>
      <c r="E3706" s="1"/>
      <c r="F3706" s="1"/>
      <c r="G3706" s="1"/>
      <c r="H3706" s="1"/>
      <c r="I3706" s="1"/>
    </row>
    <row r="3707" spans="1:9">
      <c r="A3707" s="1"/>
      <c r="C3707" s="1"/>
      <c r="D3707" s="1"/>
      <c r="E3707" s="1"/>
      <c r="F3707" s="1"/>
      <c r="G3707" s="1"/>
      <c r="H3707" s="1"/>
      <c r="I3707" s="1"/>
    </row>
    <row r="3708" spans="1:9">
      <c r="A3708" s="1"/>
      <c r="C3708" s="1"/>
      <c r="D3708" s="1"/>
      <c r="E3708" s="1"/>
      <c r="F3708" s="1"/>
      <c r="G3708" s="1"/>
      <c r="H3708" s="1"/>
      <c r="I3708" s="1"/>
    </row>
    <row r="3709" spans="1:9">
      <c r="A3709" s="1"/>
      <c r="C3709" s="1"/>
      <c r="D3709" s="1"/>
      <c r="E3709" s="1"/>
      <c r="F3709" s="1"/>
      <c r="G3709" s="1"/>
      <c r="H3709" s="1"/>
      <c r="I3709" s="1"/>
    </row>
    <row r="3710" spans="1:9">
      <c r="A3710" s="1"/>
      <c r="C3710" s="1"/>
      <c r="D3710" s="1"/>
      <c r="E3710" s="1"/>
      <c r="F3710" s="1"/>
      <c r="G3710" s="1"/>
      <c r="H3710" s="1"/>
      <c r="I3710" s="1"/>
    </row>
    <row r="3711" spans="1:9">
      <c r="A3711" s="1"/>
      <c r="C3711" s="1"/>
      <c r="D3711" s="1"/>
      <c r="E3711" s="1"/>
      <c r="F3711" s="1"/>
      <c r="G3711" s="1"/>
      <c r="H3711" s="1"/>
      <c r="I3711" s="1"/>
    </row>
    <row r="3712" spans="1:9">
      <c r="A3712" s="1"/>
      <c r="C3712" s="1"/>
      <c r="D3712" s="1"/>
      <c r="E3712" s="1"/>
      <c r="F3712" s="1"/>
      <c r="G3712" s="1"/>
      <c r="H3712" s="1"/>
      <c r="I3712" s="1"/>
    </row>
    <row r="3713" spans="1:9">
      <c r="A3713" s="1"/>
      <c r="C3713" s="1"/>
      <c r="D3713" s="1"/>
      <c r="E3713" s="1"/>
      <c r="F3713" s="1"/>
      <c r="G3713" s="1"/>
      <c r="H3713" s="1"/>
      <c r="I3713" s="1"/>
    </row>
    <row r="3714" spans="1:9">
      <c r="A3714" s="1"/>
      <c r="C3714" s="1"/>
      <c r="D3714" s="1"/>
      <c r="E3714" s="1"/>
      <c r="F3714" s="1"/>
      <c r="G3714" s="1"/>
      <c r="H3714" s="1"/>
      <c r="I3714" s="1"/>
    </row>
    <row r="3715" spans="1:9">
      <c r="A3715" s="1"/>
      <c r="C3715" s="1"/>
      <c r="D3715" s="1"/>
      <c r="E3715" s="1"/>
      <c r="F3715" s="1"/>
      <c r="G3715" s="1"/>
      <c r="H3715" s="1"/>
      <c r="I3715" s="1"/>
    </row>
    <row r="3716" spans="1:9">
      <c r="A3716" s="1"/>
      <c r="C3716" s="1"/>
      <c r="D3716" s="1"/>
      <c r="E3716" s="1"/>
      <c r="F3716" s="1"/>
      <c r="G3716" s="1"/>
      <c r="H3716" s="1"/>
      <c r="I3716" s="1"/>
    </row>
    <row r="3717" spans="1:9">
      <c r="A3717" s="1"/>
      <c r="C3717" s="1"/>
      <c r="D3717" s="1"/>
      <c r="E3717" s="1"/>
      <c r="F3717" s="1"/>
      <c r="G3717" s="1"/>
      <c r="H3717" s="1"/>
      <c r="I3717" s="1"/>
    </row>
    <row r="3718" spans="1:9">
      <c r="A3718" s="1"/>
      <c r="C3718" s="1"/>
      <c r="D3718" s="1"/>
      <c r="E3718" s="1"/>
      <c r="F3718" s="1"/>
      <c r="G3718" s="1"/>
      <c r="H3718" s="1"/>
      <c r="I3718" s="1"/>
    </row>
    <row r="3719" spans="1:9">
      <c r="A3719" s="1"/>
      <c r="C3719" s="1"/>
      <c r="D3719" s="1"/>
      <c r="E3719" s="1"/>
      <c r="F3719" s="1"/>
      <c r="G3719" s="1"/>
      <c r="H3719" s="1"/>
      <c r="I3719" s="1"/>
    </row>
    <row r="3720" spans="1:9">
      <c r="A3720" s="1"/>
      <c r="C3720" s="1"/>
      <c r="D3720" s="1"/>
      <c r="E3720" s="1"/>
      <c r="F3720" s="1"/>
      <c r="G3720" s="1"/>
      <c r="H3720" s="1"/>
      <c r="I3720" s="1"/>
    </row>
    <row r="3721" spans="1:9">
      <c r="A3721" s="1"/>
      <c r="C3721" s="1"/>
      <c r="D3721" s="1"/>
      <c r="E3721" s="1"/>
      <c r="F3721" s="1"/>
      <c r="G3721" s="1"/>
      <c r="H3721" s="1"/>
      <c r="I3721" s="1"/>
    </row>
    <row r="3722" spans="1:9">
      <c r="A3722" s="1"/>
      <c r="C3722" s="1"/>
      <c r="D3722" s="1"/>
      <c r="E3722" s="1"/>
      <c r="F3722" s="1"/>
      <c r="G3722" s="1"/>
      <c r="H3722" s="1"/>
      <c r="I3722" s="1"/>
    </row>
    <row r="3723" spans="1:9">
      <c r="A3723" s="1"/>
      <c r="C3723" s="1"/>
      <c r="D3723" s="1"/>
      <c r="E3723" s="1"/>
      <c r="F3723" s="1"/>
      <c r="G3723" s="1"/>
      <c r="H3723" s="1"/>
      <c r="I3723" s="1"/>
    </row>
    <row r="3724" spans="1:9">
      <c r="A3724" s="1"/>
      <c r="C3724" s="1"/>
      <c r="D3724" s="1"/>
      <c r="E3724" s="1"/>
      <c r="F3724" s="1"/>
      <c r="G3724" s="1"/>
      <c r="H3724" s="1"/>
      <c r="I3724" s="1"/>
    </row>
    <row r="3725" spans="1:9">
      <c r="A3725" s="1"/>
      <c r="C3725" s="1"/>
      <c r="D3725" s="1"/>
      <c r="E3725" s="1"/>
      <c r="F3725" s="1"/>
      <c r="G3725" s="1"/>
      <c r="H3725" s="1"/>
      <c r="I3725" s="1"/>
    </row>
    <row r="3726" spans="1:9">
      <c r="A3726" s="1"/>
      <c r="C3726" s="1"/>
      <c r="D3726" s="1"/>
      <c r="E3726" s="1"/>
      <c r="F3726" s="1"/>
      <c r="G3726" s="1"/>
      <c r="H3726" s="1"/>
      <c r="I3726" s="1"/>
    </row>
    <row r="3727" spans="1:9">
      <c r="A3727" s="1"/>
      <c r="C3727" s="1"/>
      <c r="D3727" s="1"/>
      <c r="E3727" s="1"/>
      <c r="F3727" s="1"/>
      <c r="G3727" s="1"/>
      <c r="H3727" s="1"/>
      <c r="I3727" s="1"/>
    </row>
    <row r="3728" spans="1:9">
      <c r="A3728" s="1"/>
      <c r="C3728" s="1"/>
      <c r="D3728" s="1"/>
      <c r="E3728" s="1"/>
      <c r="F3728" s="1"/>
      <c r="G3728" s="1"/>
      <c r="H3728" s="1"/>
      <c r="I3728" s="1"/>
    </row>
    <row r="3729" spans="1:9">
      <c r="A3729" s="1"/>
      <c r="C3729" s="1"/>
      <c r="D3729" s="1"/>
      <c r="E3729" s="1"/>
      <c r="F3729" s="1"/>
      <c r="G3729" s="1"/>
      <c r="H3729" s="1"/>
      <c r="I3729" s="1"/>
    </row>
    <row r="3730" spans="1:9">
      <c r="A3730" s="1"/>
      <c r="C3730" s="1"/>
      <c r="D3730" s="1"/>
      <c r="E3730" s="1"/>
      <c r="F3730" s="1"/>
      <c r="G3730" s="1"/>
      <c r="H3730" s="1"/>
      <c r="I3730" s="1"/>
    </row>
    <row r="3731" spans="1:9">
      <c r="A3731" s="1"/>
      <c r="C3731" s="1"/>
      <c r="D3731" s="1"/>
      <c r="E3731" s="1"/>
      <c r="F3731" s="1"/>
      <c r="G3731" s="1"/>
      <c r="H3731" s="1"/>
      <c r="I3731" s="1"/>
    </row>
    <row r="3732" spans="1:9">
      <c r="A3732" s="1"/>
      <c r="C3732" s="1"/>
      <c r="D3732" s="1"/>
      <c r="E3732" s="1"/>
      <c r="F3732" s="1"/>
      <c r="G3732" s="1"/>
      <c r="H3732" s="1"/>
      <c r="I3732" s="1"/>
    </row>
    <row r="3733" spans="1:9">
      <c r="A3733" s="1"/>
      <c r="C3733" s="1"/>
      <c r="D3733" s="1"/>
      <c r="E3733" s="1"/>
      <c r="F3733" s="1"/>
      <c r="G3733" s="1"/>
      <c r="H3733" s="1"/>
      <c r="I3733" s="1"/>
    </row>
    <row r="3734" spans="1:9">
      <c r="A3734" s="1"/>
      <c r="C3734" s="1"/>
      <c r="D3734" s="1"/>
      <c r="E3734" s="1"/>
      <c r="F3734" s="1"/>
      <c r="G3734" s="1"/>
      <c r="H3734" s="1"/>
      <c r="I3734" s="1"/>
    </row>
    <row r="3735" spans="1:9">
      <c r="A3735" s="1"/>
      <c r="C3735" s="1"/>
      <c r="D3735" s="1"/>
      <c r="E3735" s="1"/>
      <c r="F3735" s="1"/>
      <c r="G3735" s="1"/>
      <c r="H3735" s="1"/>
      <c r="I3735" s="1"/>
    </row>
    <row r="3736" spans="1:9">
      <c r="A3736" s="1"/>
      <c r="C3736" s="1"/>
      <c r="D3736" s="1"/>
      <c r="E3736" s="1"/>
      <c r="F3736" s="1"/>
      <c r="G3736" s="1"/>
      <c r="H3736" s="1"/>
      <c r="I3736" s="1"/>
    </row>
    <row r="3737" spans="1:9">
      <c r="A3737" s="1"/>
      <c r="C3737" s="1"/>
      <c r="D3737" s="1"/>
      <c r="E3737" s="1"/>
      <c r="F3737" s="1"/>
      <c r="G3737" s="1"/>
      <c r="H3737" s="1"/>
      <c r="I3737" s="1"/>
    </row>
    <row r="3738" spans="1:9">
      <c r="A3738" s="1"/>
      <c r="C3738" s="1"/>
      <c r="D3738" s="1"/>
      <c r="E3738" s="1"/>
      <c r="F3738" s="1"/>
      <c r="G3738" s="1"/>
      <c r="H3738" s="1"/>
      <c r="I3738" s="1"/>
    </row>
    <row r="3739" spans="1:9">
      <c r="A3739" s="1"/>
      <c r="C3739" s="1"/>
      <c r="D3739" s="1"/>
      <c r="E3739" s="1"/>
      <c r="F3739" s="1"/>
      <c r="G3739" s="1"/>
      <c r="H3739" s="1"/>
      <c r="I3739" s="1"/>
    </row>
    <row r="3740" spans="1:9">
      <c r="A3740" s="1"/>
      <c r="C3740" s="1"/>
      <c r="D3740" s="1"/>
      <c r="E3740" s="1"/>
      <c r="F3740" s="1"/>
      <c r="G3740" s="1"/>
      <c r="H3740" s="1"/>
      <c r="I3740" s="1"/>
    </row>
    <row r="3741" spans="1:9">
      <c r="A3741" s="1"/>
      <c r="C3741" s="1"/>
      <c r="D3741" s="1"/>
      <c r="E3741" s="1"/>
      <c r="F3741" s="1"/>
      <c r="G3741" s="1"/>
      <c r="H3741" s="1"/>
      <c r="I3741" s="1"/>
    </row>
    <row r="3742" spans="1:9">
      <c r="A3742" s="1"/>
      <c r="C3742" s="1"/>
      <c r="D3742" s="1"/>
      <c r="E3742" s="1"/>
      <c r="F3742" s="1"/>
      <c r="G3742" s="1"/>
      <c r="H3742" s="1"/>
      <c r="I3742" s="1"/>
    </row>
    <row r="3743" spans="1:9">
      <c r="A3743" s="1"/>
      <c r="C3743" s="1"/>
      <c r="D3743" s="1"/>
      <c r="E3743" s="1"/>
      <c r="F3743" s="1"/>
      <c r="G3743" s="1"/>
      <c r="H3743" s="1"/>
      <c r="I3743" s="1"/>
    </row>
    <row r="3744" spans="1:9">
      <c r="A3744" s="1"/>
      <c r="C3744" s="1"/>
      <c r="D3744" s="1"/>
      <c r="E3744" s="1"/>
      <c r="F3744" s="1"/>
      <c r="G3744" s="1"/>
      <c r="H3744" s="1"/>
      <c r="I3744" s="1"/>
    </row>
    <row r="3745" spans="1:9">
      <c r="A3745" s="1"/>
      <c r="C3745" s="1"/>
      <c r="D3745" s="1"/>
      <c r="E3745" s="1"/>
      <c r="F3745" s="1"/>
      <c r="G3745" s="1"/>
      <c r="H3745" s="1"/>
      <c r="I3745" s="1"/>
    </row>
    <row r="3746" spans="1:9">
      <c r="A3746" s="1"/>
      <c r="C3746" s="1"/>
      <c r="D3746" s="1"/>
      <c r="E3746" s="1"/>
      <c r="F3746" s="1"/>
      <c r="G3746" s="1"/>
      <c r="H3746" s="1"/>
      <c r="I3746" s="1"/>
    </row>
    <row r="3747" spans="1:9">
      <c r="A3747" s="1"/>
      <c r="C3747" s="1"/>
      <c r="D3747" s="1"/>
      <c r="E3747" s="1"/>
      <c r="F3747" s="1"/>
      <c r="G3747" s="1"/>
      <c r="H3747" s="1"/>
      <c r="I3747" s="1"/>
    </row>
    <row r="3748" spans="1:9">
      <c r="A3748" s="1"/>
      <c r="C3748" s="1"/>
      <c r="D3748" s="1"/>
      <c r="E3748" s="1"/>
      <c r="F3748" s="1"/>
      <c r="G3748" s="1"/>
      <c r="H3748" s="1"/>
      <c r="I3748" s="1"/>
    </row>
    <row r="3749" spans="1:9">
      <c r="A3749" s="1"/>
      <c r="C3749" s="1"/>
      <c r="D3749" s="1"/>
      <c r="E3749" s="1"/>
      <c r="F3749" s="1"/>
      <c r="G3749" s="1"/>
      <c r="H3749" s="1"/>
      <c r="I3749" s="1"/>
    </row>
    <row r="3750" spans="1:9">
      <c r="A3750" s="1"/>
      <c r="C3750" s="1"/>
      <c r="D3750" s="1"/>
      <c r="E3750" s="1"/>
      <c r="F3750" s="1"/>
      <c r="G3750" s="1"/>
      <c r="H3750" s="1"/>
      <c r="I3750" s="1"/>
    </row>
    <row r="3751" spans="1:9">
      <c r="A3751" s="1"/>
      <c r="C3751" s="1"/>
      <c r="D3751" s="1"/>
      <c r="E3751" s="1"/>
      <c r="F3751" s="1"/>
      <c r="G3751" s="1"/>
      <c r="H3751" s="1"/>
      <c r="I3751" s="1"/>
    </row>
    <row r="3752" spans="1:9">
      <c r="A3752" s="1"/>
      <c r="C3752" s="1"/>
      <c r="D3752" s="1"/>
      <c r="E3752" s="1"/>
      <c r="F3752" s="1"/>
      <c r="G3752" s="1"/>
      <c r="H3752" s="1"/>
      <c r="I3752" s="1"/>
    </row>
    <row r="3753" spans="1:9">
      <c r="A3753" s="1"/>
      <c r="C3753" s="1"/>
      <c r="D3753" s="1"/>
      <c r="E3753" s="1"/>
      <c r="F3753" s="1"/>
      <c r="G3753" s="1"/>
      <c r="H3753" s="1"/>
      <c r="I3753" s="1"/>
    </row>
    <row r="3754" spans="1:9">
      <c r="A3754" s="1"/>
      <c r="C3754" s="1"/>
      <c r="D3754" s="1"/>
      <c r="E3754" s="1"/>
      <c r="F3754" s="1"/>
      <c r="G3754" s="1"/>
      <c r="H3754" s="1"/>
      <c r="I3754" s="1"/>
    </row>
    <row r="3755" spans="1:9">
      <c r="A3755" s="1"/>
      <c r="C3755" s="1"/>
      <c r="D3755" s="1"/>
      <c r="E3755" s="1"/>
      <c r="F3755" s="1"/>
      <c r="G3755" s="1"/>
      <c r="H3755" s="1"/>
      <c r="I3755" s="1"/>
    </row>
    <row r="3756" spans="1:9">
      <c r="A3756" s="1"/>
      <c r="C3756" s="1"/>
      <c r="D3756" s="1"/>
      <c r="E3756" s="1"/>
      <c r="F3756" s="1"/>
      <c r="G3756" s="1"/>
      <c r="H3756" s="1"/>
      <c r="I3756" s="1"/>
    </row>
    <row r="3757" spans="1:9">
      <c r="A3757" s="1"/>
      <c r="C3757" s="1"/>
      <c r="D3757" s="1"/>
      <c r="E3757" s="1"/>
      <c r="F3757" s="1"/>
      <c r="G3757" s="1"/>
      <c r="H3757" s="1"/>
      <c r="I3757" s="1"/>
    </row>
    <row r="3758" spans="1:9">
      <c r="A3758" s="1"/>
      <c r="C3758" s="1"/>
      <c r="D3758" s="1"/>
      <c r="E3758" s="1"/>
      <c r="F3758" s="1"/>
      <c r="G3758" s="1"/>
      <c r="H3758" s="1"/>
      <c r="I3758" s="1"/>
    </row>
    <row r="3759" spans="1:9">
      <c r="A3759" s="1"/>
      <c r="C3759" s="1"/>
      <c r="D3759" s="1"/>
      <c r="E3759" s="1"/>
      <c r="F3759" s="1"/>
      <c r="G3759" s="1"/>
      <c r="H3759" s="1"/>
      <c r="I3759" s="1"/>
    </row>
    <row r="3760" spans="1:9">
      <c r="A3760" s="1"/>
      <c r="C3760" s="1"/>
      <c r="D3760" s="1"/>
      <c r="E3760" s="1"/>
      <c r="F3760" s="1"/>
      <c r="G3760" s="1"/>
      <c r="H3760" s="1"/>
      <c r="I3760" s="1"/>
    </row>
    <row r="3761" spans="1:9">
      <c r="A3761" s="1"/>
      <c r="C3761" s="1"/>
      <c r="D3761" s="1"/>
      <c r="E3761" s="1"/>
      <c r="F3761" s="1"/>
      <c r="G3761" s="1"/>
      <c r="H3761" s="1"/>
      <c r="I3761" s="1"/>
    </row>
    <row r="3762" spans="1:9">
      <c r="A3762" s="1"/>
      <c r="C3762" s="1"/>
      <c r="D3762" s="1"/>
      <c r="E3762" s="1"/>
      <c r="F3762" s="1"/>
      <c r="G3762" s="1"/>
      <c r="H3762" s="1"/>
      <c r="I3762" s="1"/>
    </row>
    <row r="3763" spans="1:9">
      <c r="A3763" s="1"/>
      <c r="C3763" s="1"/>
      <c r="D3763" s="1"/>
      <c r="E3763" s="1"/>
      <c r="F3763" s="1"/>
      <c r="G3763" s="1"/>
      <c r="H3763" s="1"/>
      <c r="I3763" s="1"/>
    </row>
    <row r="3764" spans="1:9">
      <c r="A3764" s="1"/>
      <c r="C3764" s="1"/>
      <c r="D3764" s="1"/>
      <c r="E3764" s="1"/>
      <c r="F3764" s="1"/>
      <c r="G3764" s="1"/>
      <c r="H3764" s="1"/>
      <c r="I3764" s="1"/>
    </row>
    <row r="3765" spans="1:9">
      <c r="A3765" s="1"/>
      <c r="C3765" s="1"/>
      <c r="D3765" s="1"/>
      <c r="E3765" s="1"/>
      <c r="F3765" s="1"/>
      <c r="G3765" s="1"/>
      <c r="H3765" s="1"/>
      <c r="I3765" s="1"/>
    </row>
    <row r="3766" spans="1:9">
      <c r="A3766" s="1"/>
      <c r="C3766" s="1"/>
      <c r="D3766" s="1"/>
      <c r="E3766" s="1"/>
      <c r="F3766" s="1"/>
      <c r="G3766" s="1"/>
      <c r="H3766" s="1"/>
      <c r="I3766" s="1"/>
    </row>
    <row r="3767" spans="1:9">
      <c r="A3767" s="1"/>
      <c r="C3767" s="1"/>
      <c r="D3767" s="1"/>
      <c r="E3767" s="1"/>
      <c r="F3767" s="1"/>
      <c r="G3767" s="1"/>
      <c r="H3767" s="1"/>
      <c r="I3767" s="1"/>
    </row>
    <row r="3768" spans="1:9">
      <c r="A3768" s="1"/>
      <c r="C3768" s="1"/>
      <c r="D3768" s="1"/>
      <c r="E3768" s="1"/>
      <c r="F3768" s="1"/>
      <c r="G3768" s="1"/>
      <c r="H3768" s="1"/>
      <c r="I3768" s="1"/>
    </row>
    <row r="3769" spans="1:9">
      <c r="A3769" s="1"/>
      <c r="C3769" s="1"/>
      <c r="D3769" s="1"/>
      <c r="E3769" s="1"/>
      <c r="F3769" s="1"/>
      <c r="G3769" s="1"/>
      <c r="H3769" s="1"/>
      <c r="I3769" s="1"/>
    </row>
    <row r="3770" spans="1:9">
      <c r="A3770" s="1"/>
      <c r="C3770" s="1"/>
      <c r="D3770" s="1"/>
      <c r="E3770" s="1"/>
      <c r="F3770" s="1"/>
      <c r="G3770" s="1"/>
      <c r="H3770" s="1"/>
      <c r="I3770" s="1"/>
    </row>
    <row r="3771" spans="1:9">
      <c r="A3771" s="1"/>
      <c r="C3771" s="1"/>
      <c r="D3771" s="1"/>
      <c r="E3771" s="1"/>
      <c r="F3771" s="1"/>
      <c r="G3771" s="1"/>
      <c r="H3771" s="1"/>
      <c r="I3771" s="1"/>
    </row>
    <row r="3772" spans="1:9">
      <c r="A3772" s="1"/>
      <c r="C3772" s="1"/>
      <c r="D3772" s="1"/>
      <c r="E3772" s="1"/>
      <c r="F3772" s="1"/>
      <c r="G3772" s="1"/>
      <c r="H3772" s="1"/>
      <c r="I3772" s="1"/>
    </row>
    <row r="3773" spans="1:9">
      <c r="A3773" s="1"/>
      <c r="C3773" s="1"/>
      <c r="D3773" s="1"/>
      <c r="E3773" s="1"/>
      <c r="F3773" s="1"/>
      <c r="G3773" s="1"/>
      <c r="H3773" s="1"/>
      <c r="I3773" s="1"/>
    </row>
    <row r="3774" spans="1:9">
      <c r="A3774" s="1"/>
      <c r="C3774" s="1"/>
      <c r="D3774" s="1"/>
      <c r="E3774" s="1"/>
      <c r="F3774" s="1"/>
      <c r="G3774" s="1"/>
      <c r="H3774" s="1"/>
      <c r="I3774" s="1"/>
    </row>
    <row r="3775" spans="1:9">
      <c r="A3775" s="1"/>
      <c r="C3775" s="1"/>
      <c r="D3775" s="1"/>
      <c r="E3775" s="1"/>
      <c r="F3775" s="1"/>
      <c r="G3775" s="1"/>
      <c r="H3775" s="1"/>
      <c r="I3775" s="1"/>
    </row>
    <row r="3776" spans="1:9">
      <c r="A3776" s="1"/>
      <c r="C3776" s="1"/>
      <c r="D3776" s="1"/>
      <c r="E3776" s="1"/>
      <c r="F3776" s="1"/>
      <c r="G3776" s="1"/>
      <c r="H3776" s="1"/>
      <c r="I3776" s="1"/>
    </row>
    <row r="3777" spans="1:9">
      <c r="A3777" s="1"/>
      <c r="C3777" s="1"/>
      <c r="D3777" s="1"/>
      <c r="E3777" s="1"/>
      <c r="F3777" s="1"/>
      <c r="G3777" s="1"/>
      <c r="H3777" s="1"/>
      <c r="I3777" s="1"/>
    </row>
    <row r="3778" spans="1:9">
      <c r="A3778" s="1"/>
      <c r="C3778" s="1"/>
      <c r="D3778" s="1"/>
      <c r="E3778" s="1"/>
      <c r="F3778" s="1"/>
      <c r="G3778" s="1"/>
      <c r="H3778" s="1"/>
      <c r="I3778" s="1"/>
    </row>
    <row r="3779" spans="1:9">
      <c r="A3779" s="1"/>
      <c r="C3779" s="1"/>
      <c r="D3779" s="1"/>
      <c r="E3779" s="1"/>
      <c r="F3779" s="1"/>
      <c r="G3779" s="1"/>
      <c r="H3779" s="1"/>
      <c r="I3779" s="1"/>
    </row>
    <row r="3780" spans="1:9">
      <c r="A3780" s="1"/>
      <c r="C3780" s="1"/>
      <c r="D3780" s="1"/>
      <c r="E3780" s="1"/>
      <c r="F3780" s="1"/>
      <c r="G3780" s="1"/>
      <c r="H3780" s="1"/>
      <c r="I3780" s="1"/>
    </row>
    <row r="3781" spans="1:9">
      <c r="A3781" s="1"/>
      <c r="C3781" s="1"/>
      <c r="D3781" s="1"/>
      <c r="E3781" s="1"/>
      <c r="F3781" s="1"/>
      <c r="G3781" s="1"/>
      <c r="H3781" s="1"/>
      <c r="I3781" s="1"/>
    </row>
    <row r="3782" spans="1:9">
      <c r="A3782" s="1"/>
      <c r="C3782" s="1"/>
      <c r="D3782" s="1"/>
      <c r="E3782" s="1"/>
      <c r="F3782" s="1"/>
      <c r="G3782" s="1"/>
      <c r="H3782" s="1"/>
      <c r="I3782" s="1"/>
    </row>
    <row r="3783" spans="1:9">
      <c r="A3783" s="1"/>
      <c r="C3783" s="1"/>
      <c r="D3783" s="1"/>
      <c r="E3783" s="1"/>
      <c r="F3783" s="1"/>
      <c r="G3783" s="1"/>
      <c r="H3783" s="1"/>
      <c r="I3783" s="1"/>
    </row>
    <row r="3784" spans="1:9">
      <c r="A3784" s="1"/>
      <c r="C3784" s="1"/>
      <c r="D3784" s="1"/>
      <c r="E3784" s="1"/>
      <c r="F3784" s="1"/>
      <c r="G3784" s="1"/>
      <c r="H3784" s="1"/>
      <c r="I3784" s="1"/>
    </row>
    <row r="3785" spans="1:9">
      <c r="A3785" s="1"/>
      <c r="C3785" s="1"/>
      <c r="D3785" s="1"/>
      <c r="E3785" s="1"/>
      <c r="F3785" s="1"/>
      <c r="G3785" s="1"/>
      <c r="H3785" s="1"/>
      <c r="I3785" s="1"/>
    </row>
    <row r="3786" spans="1:9">
      <c r="A3786" s="1"/>
      <c r="C3786" s="1"/>
      <c r="D3786" s="1"/>
      <c r="E3786" s="1"/>
      <c r="F3786" s="1"/>
      <c r="G3786" s="1"/>
      <c r="H3786" s="1"/>
      <c r="I3786" s="1"/>
    </row>
    <row r="3787" spans="1:9">
      <c r="A3787" s="1"/>
      <c r="C3787" s="1"/>
      <c r="D3787" s="1"/>
      <c r="E3787" s="1"/>
      <c r="F3787" s="1"/>
      <c r="G3787" s="1"/>
      <c r="H3787" s="1"/>
      <c r="I3787" s="1"/>
    </row>
    <row r="3788" spans="1:9">
      <c r="A3788" s="1"/>
      <c r="C3788" s="1"/>
      <c r="D3788" s="1"/>
      <c r="E3788" s="1"/>
      <c r="F3788" s="1"/>
      <c r="G3788" s="1"/>
      <c r="H3788" s="1"/>
      <c r="I3788" s="1"/>
    </row>
    <row r="3789" spans="1:9">
      <c r="A3789" s="1"/>
      <c r="C3789" s="1"/>
      <c r="D3789" s="1"/>
      <c r="E3789" s="1"/>
      <c r="F3789" s="1"/>
      <c r="G3789" s="1"/>
      <c r="H3789" s="1"/>
      <c r="I3789" s="1"/>
    </row>
    <row r="3790" spans="1:9">
      <c r="A3790" s="1"/>
      <c r="C3790" s="1"/>
      <c r="D3790" s="1"/>
      <c r="E3790" s="1"/>
      <c r="F3790" s="1"/>
      <c r="G3790" s="1"/>
      <c r="H3790" s="1"/>
      <c r="I3790" s="1"/>
    </row>
    <row r="3791" spans="1:9">
      <c r="A3791" s="1"/>
      <c r="C3791" s="1"/>
      <c r="D3791" s="1"/>
      <c r="E3791" s="1"/>
      <c r="F3791" s="1"/>
      <c r="G3791" s="1"/>
      <c r="H3791" s="1"/>
      <c r="I3791" s="1"/>
    </row>
    <row r="3792" spans="1:9">
      <c r="A3792" s="1"/>
      <c r="C3792" s="1"/>
      <c r="D3792" s="1"/>
      <c r="E3792" s="1"/>
      <c r="F3792" s="1"/>
      <c r="G3792" s="1"/>
      <c r="H3792" s="1"/>
      <c r="I3792" s="1"/>
    </row>
    <row r="3793" spans="1:9">
      <c r="A3793" s="1"/>
      <c r="C3793" s="1"/>
      <c r="D3793" s="1"/>
      <c r="E3793" s="1"/>
      <c r="F3793" s="1"/>
      <c r="G3793" s="1"/>
      <c r="H3793" s="1"/>
      <c r="I3793" s="1"/>
    </row>
    <row r="3794" spans="1:9">
      <c r="A3794" s="1"/>
      <c r="C3794" s="1"/>
      <c r="D3794" s="1"/>
      <c r="E3794" s="1"/>
      <c r="F3794" s="1"/>
      <c r="G3794" s="1"/>
      <c r="H3794" s="1"/>
      <c r="I3794" s="1"/>
    </row>
    <row r="3795" spans="1:9">
      <c r="A3795" s="1"/>
      <c r="C3795" s="1"/>
      <c r="D3795" s="1"/>
      <c r="E3795" s="1"/>
      <c r="F3795" s="1"/>
      <c r="G3795" s="1"/>
      <c r="H3795" s="1"/>
      <c r="I3795" s="1"/>
    </row>
    <row r="3796" spans="1:9">
      <c r="A3796" s="1"/>
      <c r="C3796" s="1"/>
      <c r="D3796" s="1"/>
      <c r="E3796" s="1"/>
      <c r="F3796" s="1"/>
      <c r="G3796" s="1"/>
      <c r="H3796" s="1"/>
      <c r="I3796" s="1"/>
    </row>
    <row r="3797" spans="1:9">
      <c r="A3797" s="1"/>
      <c r="C3797" s="1"/>
      <c r="D3797" s="1"/>
      <c r="E3797" s="1"/>
      <c r="F3797" s="1"/>
      <c r="G3797" s="1"/>
      <c r="H3797" s="1"/>
      <c r="I3797" s="1"/>
    </row>
    <row r="3798" spans="1:9">
      <c r="A3798" s="1"/>
      <c r="C3798" s="1"/>
      <c r="D3798" s="1"/>
      <c r="E3798" s="1"/>
      <c r="F3798" s="1"/>
      <c r="G3798" s="1"/>
      <c r="H3798" s="1"/>
      <c r="I3798" s="1"/>
    </row>
    <row r="3799" spans="1:9">
      <c r="A3799" s="1"/>
      <c r="C3799" s="1"/>
      <c r="D3799" s="1"/>
      <c r="E3799" s="1"/>
      <c r="F3799" s="1"/>
      <c r="G3799" s="1"/>
      <c r="H3799" s="1"/>
      <c r="I3799" s="1"/>
    </row>
    <row r="3800" spans="1:9">
      <c r="A3800" s="1"/>
      <c r="C3800" s="1"/>
      <c r="D3800" s="1"/>
      <c r="E3800" s="1"/>
      <c r="F3800" s="1"/>
      <c r="G3800" s="1"/>
      <c r="H3800" s="1"/>
      <c r="I3800" s="1"/>
    </row>
    <row r="3801" spans="1:9">
      <c r="A3801" s="1"/>
      <c r="C3801" s="1"/>
      <c r="D3801" s="1"/>
      <c r="E3801" s="1"/>
      <c r="F3801" s="1"/>
      <c r="G3801" s="1"/>
      <c r="H3801" s="1"/>
      <c r="I3801" s="1"/>
    </row>
    <row r="3802" spans="1:9">
      <c r="A3802" s="1"/>
      <c r="C3802" s="1"/>
      <c r="D3802" s="1"/>
      <c r="E3802" s="1"/>
      <c r="F3802" s="1"/>
      <c r="G3802" s="1"/>
      <c r="H3802" s="1"/>
      <c r="I3802" s="1"/>
    </row>
    <row r="3803" spans="1:9">
      <c r="A3803" s="1"/>
      <c r="C3803" s="1"/>
      <c r="D3803" s="1"/>
      <c r="E3803" s="1"/>
      <c r="F3803" s="1"/>
      <c r="G3803" s="1"/>
      <c r="H3803" s="1"/>
      <c r="I3803" s="1"/>
    </row>
    <row r="3804" spans="1:9">
      <c r="A3804" s="1"/>
      <c r="C3804" s="1"/>
      <c r="D3804" s="1"/>
      <c r="E3804" s="1"/>
      <c r="F3804" s="1"/>
      <c r="G3804" s="1"/>
      <c r="H3804" s="1"/>
      <c r="I3804" s="1"/>
    </row>
    <row r="3805" spans="1:9">
      <c r="A3805" s="1"/>
      <c r="C3805" s="1"/>
      <c r="D3805" s="1"/>
      <c r="E3805" s="1"/>
      <c r="F3805" s="1"/>
      <c r="G3805" s="1"/>
      <c r="H3805" s="1"/>
      <c r="I3805" s="1"/>
    </row>
    <row r="3806" spans="1:9">
      <c r="A3806" s="1"/>
      <c r="C3806" s="1"/>
      <c r="D3806" s="1"/>
      <c r="E3806" s="1"/>
      <c r="F3806" s="1"/>
      <c r="G3806" s="1"/>
      <c r="H3806" s="1"/>
      <c r="I3806" s="1"/>
    </row>
    <row r="3807" spans="1:9">
      <c r="A3807" s="1"/>
      <c r="C3807" s="1"/>
      <c r="D3807" s="1"/>
      <c r="E3807" s="1"/>
      <c r="F3807" s="1"/>
      <c r="G3807" s="1"/>
      <c r="H3807" s="1"/>
      <c r="I3807" s="1"/>
    </row>
    <row r="3808" spans="1:9">
      <c r="A3808" s="1"/>
      <c r="C3808" s="1"/>
      <c r="D3808" s="1"/>
      <c r="E3808" s="1"/>
      <c r="F3808" s="1"/>
      <c r="G3808" s="1"/>
      <c r="H3808" s="1"/>
      <c r="I3808" s="1"/>
    </row>
    <row r="3809" spans="1:9">
      <c r="A3809" s="1"/>
      <c r="C3809" s="1"/>
      <c r="D3809" s="1"/>
      <c r="E3809" s="1"/>
      <c r="F3809" s="1"/>
      <c r="G3809" s="1"/>
      <c r="H3809" s="1"/>
      <c r="I3809" s="1"/>
    </row>
    <row r="3810" spans="1:9">
      <c r="A3810" s="1"/>
      <c r="C3810" s="1"/>
      <c r="D3810" s="1"/>
      <c r="E3810" s="1"/>
      <c r="F3810" s="1"/>
      <c r="G3810" s="1"/>
      <c r="H3810" s="1"/>
      <c r="I3810" s="1"/>
    </row>
    <row r="3811" spans="1:9">
      <c r="A3811" s="1"/>
      <c r="C3811" s="1"/>
      <c r="D3811" s="1"/>
      <c r="E3811" s="1"/>
      <c r="F3811" s="1"/>
      <c r="G3811" s="1"/>
      <c r="H3811" s="1"/>
      <c r="I3811" s="1"/>
    </row>
    <row r="3812" spans="1:9">
      <c r="A3812" s="1"/>
      <c r="C3812" s="1"/>
      <c r="D3812" s="1"/>
      <c r="E3812" s="1"/>
      <c r="F3812" s="1"/>
      <c r="G3812" s="1"/>
      <c r="H3812" s="1"/>
      <c r="I3812" s="1"/>
    </row>
    <row r="3813" spans="1:9">
      <c r="A3813" s="1"/>
      <c r="C3813" s="1"/>
      <c r="D3813" s="1"/>
      <c r="E3813" s="1"/>
      <c r="F3813" s="1"/>
      <c r="G3813" s="1"/>
      <c r="H3813" s="1"/>
      <c r="I3813" s="1"/>
    </row>
    <row r="3814" spans="1:9">
      <c r="A3814" s="1"/>
      <c r="C3814" s="1"/>
      <c r="D3814" s="1"/>
      <c r="E3814" s="1"/>
      <c r="F3814" s="1"/>
      <c r="G3814" s="1"/>
      <c r="H3814" s="1"/>
      <c r="I3814" s="1"/>
    </row>
    <row r="3815" spans="1:9">
      <c r="A3815" s="1"/>
      <c r="C3815" s="1"/>
      <c r="D3815" s="1"/>
      <c r="E3815" s="1"/>
      <c r="F3815" s="1"/>
      <c r="G3815" s="1"/>
      <c r="H3815" s="1"/>
      <c r="I3815" s="1"/>
    </row>
    <row r="3816" spans="1:9">
      <c r="A3816" s="1"/>
      <c r="C3816" s="1"/>
      <c r="D3816" s="1"/>
      <c r="E3816" s="1"/>
      <c r="F3816" s="1"/>
      <c r="G3816" s="1"/>
      <c r="H3816" s="1"/>
      <c r="I3816" s="1"/>
    </row>
    <row r="3817" spans="1:9">
      <c r="A3817" s="1"/>
      <c r="C3817" s="1"/>
      <c r="D3817" s="1"/>
      <c r="E3817" s="1"/>
      <c r="F3817" s="1"/>
      <c r="G3817" s="1"/>
      <c r="H3817" s="1"/>
      <c r="I3817" s="1"/>
    </row>
    <row r="3818" spans="1:9">
      <c r="A3818" s="1"/>
      <c r="C3818" s="1"/>
      <c r="D3818" s="1"/>
      <c r="E3818" s="1"/>
      <c r="F3818" s="1"/>
      <c r="G3818" s="1"/>
      <c r="H3818" s="1"/>
      <c r="I3818" s="1"/>
    </row>
    <row r="3819" spans="1:9">
      <c r="A3819" s="1"/>
      <c r="C3819" s="1"/>
      <c r="D3819" s="1"/>
      <c r="E3819" s="1"/>
      <c r="F3819" s="1"/>
      <c r="G3819" s="1"/>
      <c r="H3819" s="1"/>
      <c r="I3819" s="1"/>
    </row>
    <row r="3820" spans="1:9">
      <c r="A3820" s="1"/>
      <c r="C3820" s="1"/>
      <c r="D3820" s="1"/>
      <c r="E3820" s="1"/>
      <c r="F3820" s="1"/>
      <c r="G3820" s="1"/>
      <c r="H3820" s="1"/>
      <c r="I3820" s="1"/>
    </row>
    <row r="3821" spans="1:9">
      <c r="A3821" s="1"/>
      <c r="C3821" s="1"/>
      <c r="D3821" s="1"/>
      <c r="E3821" s="1"/>
      <c r="F3821" s="1"/>
      <c r="G3821" s="1"/>
      <c r="H3821" s="1"/>
      <c r="I3821" s="1"/>
    </row>
    <row r="3822" spans="1:9">
      <c r="A3822" s="1"/>
      <c r="C3822" s="1"/>
      <c r="D3822" s="1"/>
      <c r="E3822" s="1"/>
      <c r="F3822" s="1"/>
      <c r="G3822" s="1"/>
      <c r="H3822" s="1"/>
      <c r="I3822" s="1"/>
    </row>
    <row r="3823" spans="1:9">
      <c r="A3823" s="1"/>
      <c r="C3823" s="1"/>
      <c r="D3823" s="1"/>
      <c r="E3823" s="1"/>
      <c r="F3823" s="1"/>
      <c r="G3823" s="1"/>
      <c r="H3823" s="1"/>
      <c r="I3823" s="1"/>
    </row>
    <row r="3824" spans="1:9">
      <c r="A3824" s="1"/>
      <c r="C3824" s="1"/>
      <c r="D3824" s="1"/>
      <c r="E3824" s="1"/>
      <c r="F3824" s="1"/>
      <c r="G3824" s="1"/>
      <c r="H3824" s="1"/>
      <c r="I3824" s="1"/>
    </row>
    <row r="3825" spans="1:9">
      <c r="A3825" s="1"/>
      <c r="C3825" s="1"/>
      <c r="D3825" s="1"/>
      <c r="E3825" s="1"/>
      <c r="F3825" s="1"/>
      <c r="G3825" s="1"/>
      <c r="H3825" s="1"/>
      <c r="I3825" s="1"/>
    </row>
    <row r="3826" spans="1:9">
      <c r="A3826" s="1"/>
      <c r="C3826" s="1"/>
      <c r="D3826" s="1"/>
      <c r="E3826" s="1"/>
      <c r="F3826" s="1"/>
      <c r="G3826" s="1"/>
      <c r="H3826" s="1"/>
      <c r="I3826" s="1"/>
    </row>
    <row r="3827" spans="1:9">
      <c r="A3827" s="1"/>
      <c r="C3827" s="1"/>
      <c r="D3827" s="1"/>
      <c r="E3827" s="1"/>
      <c r="F3827" s="1"/>
      <c r="G3827" s="1"/>
      <c r="H3827" s="1"/>
      <c r="I3827" s="1"/>
    </row>
    <row r="3828" spans="1:9">
      <c r="A3828" s="1"/>
      <c r="C3828" s="1"/>
      <c r="D3828" s="1"/>
      <c r="E3828" s="1"/>
      <c r="F3828" s="1"/>
      <c r="G3828" s="1"/>
      <c r="H3828" s="1"/>
      <c r="I3828" s="1"/>
    </row>
    <row r="3829" spans="1:9">
      <c r="A3829" s="1"/>
      <c r="C3829" s="1"/>
      <c r="D3829" s="1"/>
      <c r="E3829" s="1"/>
      <c r="F3829" s="1"/>
      <c r="G3829" s="1"/>
      <c r="H3829" s="1"/>
      <c r="I3829" s="1"/>
    </row>
    <row r="3830" spans="1:9">
      <c r="A3830" s="1"/>
      <c r="C3830" s="1"/>
      <c r="D3830" s="1"/>
      <c r="E3830" s="1"/>
      <c r="F3830" s="1"/>
      <c r="G3830" s="1"/>
      <c r="H3830" s="1"/>
      <c r="I3830" s="1"/>
    </row>
    <row r="3831" spans="1:9">
      <c r="A3831" s="1"/>
      <c r="C3831" s="1"/>
      <c r="D3831" s="1"/>
      <c r="E3831" s="1"/>
      <c r="F3831" s="1"/>
      <c r="G3831" s="1"/>
      <c r="H3831" s="1"/>
      <c r="I3831" s="1"/>
    </row>
    <row r="3832" spans="1:9">
      <c r="A3832" s="1"/>
      <c r="C3832" s="1"/>
      <c r="D3832" s="1"/>
      <c r="E3832" s="1"/>
      <c r="F3832" s="1"/>
      <c r="G3832" s="1"/>
      <c r="H3832" s="1"/>
      <c r="I3832" s="1"/>
    </row>
    <row r="3833" spans="1:9">
      <c r="A3833" s="1"/>
      <c r="C3833" s="1"/>
      <c r="D3833" s="1"/>
      <c r="E3833" s="1"/>
      <c r="F3833" s="1"/>
      <c r="G3833" s="1"/>
      <c r="H3833" s="1"/>
      <c r="I3833" s="1"/>
    </row>
    <row r="3834" spans="1:9">
      <c r="A3834" s="1"/>
      <c r="C3834" s="1"/>
      <c r="D3834" s="1"/>
      <c r="E3834" s="1"/>
      <c r="F3834" s="1"/>
      <c r="G3834" s="1"/>
      <c r="H3834" s="1"/>
      <c r="I3834" s="1"/>
    </row>
    <row r="3835" spans="1:9">
      <c r="A3835" s="1"/>
      <c r="C3835" s="1"/>
      <c r="D3835" s="1"/>
      <c r="E3835" s="1"/>
      <c r="F3835" s="1"/>
      <c r="G3835" s="1"/>
      <c r="H3835" s="1"/>
      <c r="I3835" s="1"/>
    </row>
    <row r="3836" spans="1:9">
      <c r="A3836" s="1"/>
      <c r="C3836" s="1"/>
      <c r="D3836" s="1"/>
      <c r="E3836" s="1"/>
      <c r="F3836" s="1"/>
      <c r="G3836" s="1"/>
      <c r="H3836" s="1"/>
      <c r="I3836" s="1"/>
    </row>
    <row r="3837" spans="1:9">
      <c r="A3837" s="1"/>
      <c r="C3837" s="1"/>
      <c r="D3837" s="1"/>
      <c r="E3837" s="1"/>
      <c r="F3837" s="1"/>
      <c r="G3837" s="1"/>
      <c r="H3837" s="1"/>
      <c r="I3837" s="1"/>
    </row>
    <row r="3838" spans="1:9">
      <c r="A3838" s="1"/>
      <c r="C3838" s="1"/>
      <c r="D3838" s="1"/>
      <c r="E3838" s="1"/>
      <c r="F3838" s="1"/>
      <c r="G3838" s="1"/>
      <c r="H3838" s="1"/>
      <c r="I3838" s="1"/>
    </row>
    <row r="3839" spans="1:9">
      <c r="A3839" s="1"/>
      <c r="C3839" s="1"/>
      <c r="D3839" s="1"/>
      <c r="E3839" s="1"/>
      <c r="F3839" s="1"/>
      <c r="G3839" s="1"/>
      <c r="H3839" s="1"/>
      <c r="I3839" s="1"/>
    </row>
    <row r="3840" spans="1:9">
      <c r="A3840" s="1"/>
      <c r="C3840" s="1"/>
      <c r="D3840" s="1"/>
      <c r="E3840" s="1"/>
      <c r="F3840" s="1"/>
      <c r="G3840" s="1"/>
      <c r="H3840" s="1"/>
      <c r="I3840" s="1"/>
    </row>
    <row r="3841" spans="1:9">
      <c r="A3841" s="1"/>
      <c r="C3841" s="1"/>
      <c r="D3841" s="1"/>
      <c r="E3841" s="1"/>
      <c r="F3841" s="1"/>
      <c r="G3841" s="1"/>
      <c r="H3841" s="1"/>
      <c r="I3841" s="1"/>
    </row>
    <row r="3842" spans="1:9">
      <c r="A3842" s="1"/>
      <c r="C3842" s="1"/>
      <c r="D3842" s="1"/>
      <c r="E3842" s="1"/>
      <c r="F3842" s="1"/>
      <c r="G3842" s="1"/>
      <c r="H3842" s="1"/>
      <c r="I3842" s="1"/>
    </row>
    <row r="3843" spans="1:9">
      <c r="A3843" s="1"/>
      <c r="C3843" s="1"/>
      <c r="D3843" s="1"/>
      <c r="E3843" s="1"/>
      <c r="F3843" s="1"/>
      <c r="G3843" s="1"/>
      <c r="H3843" s="1"/>
      <c r="I3843" s="1"/>
    </row>
    <row r="3844" spans="1:9">
      <c r="A3844" s="1"/>
      <c r="C3844" s="1"/>
      <c r="D3844" s="1"/>
      <c r="E3844" s="1"/>
      <c r="F3844" s="1"/>
      <c r="G3844" s="1"/>
      <c r="H3844" s="1"/>
      <c r="I3844" s="1"/>
    </row>
    <row r="3845" spans="1:9">
      <c r="A3845" s="1"/>
      <c r="C3845" s="1"/>
      <c r="D3845" s="1"/>
      <c r="E3845" s="1"/>
      <c r="F3845" s="1"/>
      <c r="G3845" s="1"/>
      <c r="H3845" s="1"/>
      <c r="I3845" s="1"/>
    </row>
    <row r="3846" spans="1:9">
      <c r="A3846" s="1"/>
      <c r="C3846" s="1"/>
      <c r="D3846" s="1"/>
      <c r="E3846" s="1"/>
      <c r="F3846" s="1"/>
      <c r="G3846" s="1"/>
      <c r="H3846" s="1"/>
      <c r="I3846" s="1"/>
    </row>
    <row r="3847" spans="1:9">
      <c r="A3847" s="1"/>
      <c r="C3847" s="1"/>
      <c r="D3847" s="1"/>
      <c r="E3847" s="1"/>
      <c r="F3847" s="1"/>
      <c r="G3847" s="1"/>
      <c r="H3847" s="1"/>
      <c r="I3847" s="1"/>
    </row>
    <row r="3848" spans="1:9">
      <c r="A3848" s="1"/>
      <c r="C3848" s="1"/>
      <c r="D3848" s="1"/>
      <c r="E3848" s="1"/>
      <c r="F3848" s="1"/>
      <c r="G3848" s="1"/>
      <c r="H3848" s="1"/>
      <c r="I3848" s="1"/>
    </row>
    <row r="3849" spans="1:9">
      <c r="A3849" s="1"/>
      <c r="C3849" s="1"/>
      <c r="D3849" s="1"/>
      <c r="E3849" s="1"/>
      <c r="F3849" s="1"/>
      <c r="G3849" s="1"/>
      <c r="H3849" s="1"/>
      <c r="I3849" s="1"/>
    </row>
    <row r="3850" spans="1:9">
      <c r="A3850" s="1"/>
      <c r="C3850" s="1"/>
      <c r="D3850" s="1"/>
      <c r="E3850" s="1"/>
      <c r="F3850" s="1"/>
      <c r="G3850" s="1"/>
      <c r="H3850" s="1"/>
      <c r="I3850" s="1"/>
    </row>
    <row r="3851" spans="1:9">
      <c r="A3851" s="1"/>
      <c r="C3851" s="1"/>
      <c r="D3851" s="1"/>
      <c r="E3851" s="1"/>
      <c r="F3851" s="1"/>
      <c r="G3851" s="1"/>
      <c r="H3851" s="1"/>
      <c r="I3851" s="1"/>
    </row>
    <row r="3852" spans="1:9">
      <c r="A3852" s="1"/>
      <c r="C3852" s="1"/>
      <c r="D3852" s="1"/>
      <c r="E3852" s="1"/>
      <c r="F3852" s="1"/>
      <c r="G3852" s="1"/>
      <c r="H3852" s="1"/>
      <c r="I3852" s="1"/>
    </row>
    <row r="3853" spans="1:9">
      <c r="A3853" s="1"/>
      <c r="C3853" s="1"/>
      <c r="D3853" s="1"/>
      <c r="E3853" s="1"/>
      <c r="F3853" s="1"/>
      <c r="G3853" s="1"/>
      <c r="H3853" s="1"/>
      <c r="I3853" s="1"/>
    </row>
    <row r="3854" spans="1:9">
      <c r="A3854" s="1"/>
      <c r="C3854" s="1"/>
      <c r="D3854" s="1"/>
      <c r="E3854" s="1"/>
      <c r="F3854" s="1"/>
      <c r="G3854" s="1"/>
      <c r="H3854" s="1"/>
      <c r="I3854" s="1"/>
    </row>
    <row r="3855" spans="1:9">
      <c r="A3855" s="1"/>
      <c r="C3855" s="1"/>
      <c r="D3855" s="1"/>
      <c r="E3855" s="1"/>
      <c r="F3855" s="1"/>
      <c r="G3855" s="1"/>
      <c r="H3855" s="1"/>
      <c r="I3855" s="1"/>
    </row>
    <row r="3856" spans="1:9">
      <c r="A3856" s="1"/>
      <c r="C3856" s="1"/>
      <c r="D3856" s="1"/>
      <c r="E3856" s="1"/>
      <c r="F3856" s="1"/>
      <c r="G3856" s="1"/>
      <c r="H3856" s="1"/>
      <c r="I3856" s="1"/>
    </row>
    <row r="3857" spans="1:9">
      <c r="A3857" s="1"/>
      <c r="C3857" s="1"/>
      <c r="D3857" s="1"/>
      <c r="E3857" s="1"/>
      <c r="F3857" s="1"/>
      <c r="G3857" s="1"/>
      <c r="H3857" s="1"/>
      <c r="I3857" s="1"/>
    </row>
    <row r="3858" spans="1:9">
      <c r="A3858" s="1"/>
      <c r="C3858" s="1"/>
      <c r="D3858" s="1"/>
      <c r="E3858" s="1"/>
      <c r="F3858" s="1"/>
      <c r="G3858" s="1"/>
      <c r="H3858" s="1"/>
      <c r="I3858" s="1"/>
    </row>
    <row r="3859" spans="1:9">
      <c r="A3859" s="1"/>
      <c r="C3859" s="1"/>
      <c r="D3859" s="1"/>
      <c r="E3859" s="1"/>
      <c r="F3859" s="1"/>
      <c r="G3859" s="1"/>
      <c r="H3859" s="1"/>
      <c r="I3859" s="1"/>
    </row>
    <row r="3860" spans="1:9">
      <c r="A3860" s="1"/>
      <c r="C3860" s="1"/>
      <c r="D3860" s="1"/>
      <c r="E3860" s="1"/>
      <c r="F3860" s="1"/>
      <c r="G3860" s="1"/>
      <c r="H3860" s="1"/>
      <c r="I3860" s="1"/>
    </row>
    <row r="3861" spans="1:9">
      <c r="A3861" s="1"/>
      <c r="C3861" s="1"/>
      <c r="D3861" s="1"/>
      <c r="E3861" s="1"/>
      <c r="F3861" s="1"/>
      <c r="G3861" s="1"/>
      <c r="H3861" s="1"/>
      <c r="I3861" s="1"/>
    </row>
    <row r="3862" spans="1:9">
      <c r="A3862" s="1"/>
      <c r="C3862" s="1"/>
      <c r="D3862" s="1"/>
      <c r="E3862" s="1"/>
      <c r="F3862" s="1"/>
      <c r="G3862" s="1"/>
      <c r="H3862" s="1"/>
      <c r="I3862" s="1"/>
    </row>
    <row r="3863" spans="1:9">
      <c r="A3863" s="1"/>
      <c r="C3863" s="1"/>
      <c r="D3863" s="1"/>
      <c r="E3863" s="1"/>
      <c r="F3863" s="1"/>
      <c r="G3863" s="1"/>
      <c r="H3863" s="1"/>
      <c r="I3863" s="1"/>
    </row>
    <row r="3864" spans="1:9">
      <c r="A3864" s="1"/>
      <c r="C3864" s="1"/>
      <c r="D3864" s="1"/>
      <c r="E3864" s="1"/>
      <c r="F3864" s="1"/>
      <c r="G3864" s="1"/>
      <c r="H3864" s="1"/>
      <c r="I3864" s="1"/>
    </row>
    <row r="3865" spans="1:9">
      <c r="A3865" s="1"/>
      <c r="C3865" s="1"/>
      <c r="D3865" s="1"/>
      <c r="E3865" s="1"/>
      <c r="F3865" s="1"/>
      <c r="G3865" s="1"/>
      <c r="H3865" s="1"/>
      <c r="I3865" s="1"/>
    </row>
    <row r="3866" spans="1:9">
      <c r="A3866" s="1"/>
      <c r="C3866" s="1"/>
      <c r="D3866" s="1"/>
      <c r="E3866" s="1"/>
      <c r="F3866" s="1"/>
      <c r="G3866" s="1"/>
      <c r="H3866" s="1"/>
      <c r="I3866" s="1"/>
    </row>
    <row r="3867" spans="1:9">
      <c r="A3867" s="1"/>
      <c r="C3867" s="1"/>
      <c r="D3867" s="1"/>
      <c r="E3867" s="1"/>
      <c r="F3867" s="1"/>
      <c r="G3867" s="1"/>
      <c r="H3867" s="1"/>
      <c r="I3867" s="1"/>
    </row>
    <row r="3868" spans="1:9">
      <c r="A3868" s="1"/>
      <c r="C3868" s="1"/>
      <c r="D3868" s="1"/>
      <c r="E3868" s="1"/>
      <c r="F3868" s="1"/>
      <c r="G3868" s="1"/>
      <c r="H3868" s="1"/>
      <c r="I3868" s="1"/>
    </row>
    <row r="3869" spans="1:9">
      <c r="A3869" s="1"/>
      <c r="C3869" s="1"/>
      <c r="D3869" s="1"/>
      <c r="E3869" s="1"/>
      <c r="F3869" s="1"/>
      <c r="G3869" s="1"/>
      <c r="H3869" s="1"/>
      <c r="I3869" s="1"/>
    </row>
    <row r="3870" spans="1:9">
      <c r="A3870" s="1"/>
      <c r="C3870" s="1"/>
      <c r="D3870" s="1"/>
      <c r="E3870" s="1"/>
      <c r="F3870" s="1"/>
      <c r="G3870" s="1"/>
      <c r="H3870" s="1"/>
      <c r="I3870" s="1"/>
    </row>
    <row r="3871" spans="1:9">
      <c r="A3871" s="1"/>
      <c r="C3871" s="1"/>
      <c r="D3871" s="1"/>
      <c r="E3871" s="1"/>
      <c r="F3871" s="1"/>
      <c r="G3871" s="1"/>
      <c r="H3871" s="1"/>
      <c r="I3871" s="1"/>
    </row>
    <row r="3872" spans="1:9">
      <c r="A3872" s="1"/>
      <c r="C3872" s="1"/>
      <c r="D3872" s="1"/>
      <c r="E3872" s="1"/>
      <c r="F3872" s="1"/>
      <c r="G3872" s="1"/>
      <c r="H3872" s="1"/>
      <c r="I3872" s="1"/>
    </row>
    <row r="3873" spans="1:9">
      <c r="A3873" s="1"/>
      <c r="C3873" s="1"/>
      <c r="D3873" s="1"/>
      <c r="E3873" s="1"/>
      <c r="F3873" s="1"/>
      <c r="G3873" s="1"/>
      <c r="H3873" s="1"/>
      <c r="I3873" s="1"/>
    </row>
    <row r="3874" spans="1:9">
      <c r="A3874" s="1"/>
      <c r="C3874" s="1"/>
      <c r="D3874" s="1"/>
      <c r="E3874" s="1"/>
      <c r="F3874" s="1"/>
      <c r="G3874" s="1"/>
      <c r="H3874" s="1"/>
      <c r="I3874" s="1"/>
    </row>
    <row r="3875" spans="1:9">
      <c r="A3875" s="1"/>
      <c r="C3875" s="1"/>
      <c r="D3875" s="1"/>
      <c r="E3875" s="1"/>
      <c r="F3875" s="1"/>
      <c r="G3875" s="1"/>
      <c r="H3875" s="1"/>
      <c r="I3875" s="1"/>
    </row>
    <row r="3876" spans="1:9">
      <c r="A3876" s="1"/>
      <c r="C3876" s="1"/>
      <c r="D3876" s="1"/>
      <c r="E3876" s="1"/>
      <c r="F3876" s="1"/>
      <c r="G3876" s="1"/>
      <c r="H3876" s="1"/>
      <c r="I3876" s="1"/>
    </row>
    <row r="3877" spans="1:9">
      <c r="A3877" s="1"/>
      <c r="C3877" s="1"/>
      <c r="D3877" s="1"/>
      <c r="E3877" s="1"/>
      <c r="F3877" s="1"/>
      <c r="G3877" s="1"/>
      <c r="H3877" s="1"/>
      <c r="I3877" s="1"/>
    </row>
    <row r="3878" spans="1:9">
      <c r="A3878" s="1"/>
      <c r="C3878" s="1"/>
      <c r="D3878" s="1"/>
      <c r="E3878" s="1"/>
      <c r="F3878" s="1"/>
      <c r="G3878" s="1"/>
      <c r="H3878" s="1"/>
      <c r="I3878" s="1"/>
    </row>
    <row r="3879" spans="1:9">
      <c r="A3879" s="1"/>
      <c r="C3879" s="1"/>
      <c r="D3879" s="1"/>
      <c r="E3879" s="1"/>
      <c r="F3879" s="1"/>
      <c r="G3879" s="1"/>
      <c r="H3879" s="1"/>
      <c r="I3879" s="1"/>
    </row>
    <row r="3880" spans="1:9">
      <c r="A3880" s="1"/>
      <c r="C3880" s="1"/>
      <c r="D3880" s="1"/>
      <c r="E3880" s="1"/>
      <c r="F3880" s="1"/>
      <c r="G3880" s="1"/>
      <c r="H3880" s="1"/>
      <c r="I3880" s="1"/>
    </row>
    <row r="3881" spans="1:9">
      <c r="A3881" s="1"/>
      <c r="C3881" s="1"/>
      <c r="D3881" s="1"/>
      <c r="E3881" s="1"/>
      <c r="F3881" s="1"/>
      <c r="G3881" s="1"/>
      <c r="H3881" s="1"/>
      <c r="I3881" s="1"/>
    </row>
    <row r="3882" spans="1:9">
      <c r="A3882" s="1"/>
      <c r="C3882" s="1"/>
      <c r="D3882" s="1"/>
      <c r="E3882" s="1"/>
      <c r="F3882" s="1"/>
      <c r="G3882" s="1"/>
      <c r="H3882" s="1"/>
      <c r="I3882" s="1"/>
    </row>
    <row r="3883" spans="1:9">
      <c r="A3883" s="1"/>
      <c r="C3883" s="1"/>
      <c r="D3883" s="1"/>
      <c r="E3883" s="1"/>
      <c r="F3883" s="1"/>
      <c r="G3883" s="1"/>
      <c r="H3883" s="1"/>
      <c r="I3883" s="1"/>
    </row>
    <row r="3884" spans="1:9">
      <c r="A3884" s="1"/>
      <c r="C3884" s="1"/>
      <c r="D3884" s="1"/>
      <c r="E3884" s="1"/>
      <c r="F3884" s="1"/>
      <c r="G3884" s="1"/>
      <c r="H3884" s="1"/>
      <c r="I3884" s="1"/>
    </row>
    <row r="3885" spans="1:9">
      <c r="A3885" s="1"/>
      <c r="C3885" s="1"/>
      <c r="D3885" s="1"/>
      <c r="E3885" s="1"/>
      <c r="F3885" s="1"/>
      <c r="G3885" s="1"/>
      <c r="H3885" s="1"/>
      <c r="I3885" s="1"/>
    </row>
    <row r="3886" spans="1:9">
      <c r="A3886" s="1"/>
      <c r="C3886" s="1"/>
      <c r="D3886" s="1"/>
      <c r="E3886" s="1"/>
      <c r="F3886" s="1"/>
      <c r="G3886" s="1"/>
      <c r="H3886" s="1"/>
      <c r="I3886" s="1"/>
    </row>
    <row r="3887" spans="1:9">
      <c r="A3887" s="1"/>
      <c r="C3887" s="1"/>
      <c r="D3887" s="1"/>
      <c r="E3887" s="1"/>
      <c r="F3887" s="1"/>
      <c r="G3887" s="1"/>
      <c r="H3887" s="1"/>
      <c r="I3887" s="1"/>
    </row>
    <row r="3888" spans="1:9">
      <c r="A3888" s="1"/>
      <c r="C3888" s="1"/>
      <c r="D3888" s="1"/>
      <c r="E3888" s="1"/>
      <c r="F3888" s="1"/>
      <c r="G3888" s="1"/>
      <c r="H3888" s="1"/>
      <c r="I3888" s="1"/>
    </row>
    <row r="3889" spans="1:9">
      <c r="A3889" s="1"/>
      <c r="C3889" s="1"/>
      <c r="D3889" s="1"/>
      <c r="E3889" s="1"/>
      <c r="F3889" s="1"/>
      <c r="G3889" s="1"/>
      <c r="H3889" s="1"/>
      <c r="I3889" s="1"/>
    </row>
    <row r="3890" spans="1:9">
      <c r="A3890" s="1"/>
      <c r="C3890" s="1"/>
      <c r="D3890" s="1"/>
      <c r="E3890" s="1"/>
      <c r="F3890" s="1"/>
      <c r="G3890" s="1"/>
      <c r="H3890" s="1"/>
      <c r="I3890" s="1"/>
    </row>
    <row r="3891" spans="1:9">
      <c r="A3891" s="1"/>
      <c r="C3891" s="1"/>
      <c r="D3891" s="1"/>
      <c r="E3891" s="1"/>
      <c r="F3891" s="1"/>
      <c r="G3891" s="1"/>
      <c r="H3891" s="1"/>
      <c r="I3891" s="1"/>
    </row>
    <row r="3892" spans="1:9">
      <c r="A3892" s="1"/>
      <c r="C3892" s="1"/>
      <c r="D3892" s="1"/>
      <c r="E3892" s="1"/>
      <c r="F3892" s="1"/>
      <c r="G3892" s="1"/>
      <c r="H3892" s="1"/>
      <c r="I3892" s="1"/>
    </row>
    <row r="3893" spans="1:9">
      <c r="A3893" s="1"/>
      <c r="C3893" s="1"/>
      <c r="D3893" s="1"/>
      <c r="E3893" s="1"/>
      <c r="F3893" s="1"/>
      <c r="G3893" s="1"/>
      <c r="H3893" s="1"/>
      <c r="I3893" s="1"/>
    </row>
    <row r="3894" spans="1:9">
      <c r="A3894" s="1"/>
      <c r="C3894" s="1"/>
      <c r="D3894" s="1"/>
      <c r="E3894" s="1"/>
      <c r="F3894" s="1"/>
      <c r="G3894" s="1"/>
      <c r="H3894" s="1"/>
      <c r="I3894" s="1"/>
    </row>
    <row r="3895" spans="1:9">
      <c r="A3895" s="1"/>
      <c r="C3895" s="1"/>
      <c r="D3895" s="1"/>
      <c r="E3895" s="1"/>
      <c r="F3895" s="1"/>
      <c r="G3895" s="1"/>
      <c r="H3895" s="1"/>
      <c r="I3895" s="1"/>
    </row>
    <row r="3896" spans="1:9">
      <c r="A3896" s="1"/>
      <c r="C3896" s="1"/>
      <c r="D3896" s="1"/>
      <c r="E3896" s="1"/>
      <c r="F3896" s="1"/>
      <c r="G3896" s="1"/>
      <c r="H3896" s="1"/>
      <c r="I3896" s="1"/>
    </row>
    <row r="3897" spans="1:9">
      <c r="A3897" s="1"/>
      <c r="C3897" s="1"/>
      <c r="D3897" s="1"/>
      <c r="E3897" s="1"/>
      <c r="F3897" s="1"/>
      <c r="G3897" s="1"/>
      <c r="H3897" s="1"/>
      <c r="I3897" s="1"/>
    </row>
    <row r="3898" spans="1:9">
      <c r="A3898" s="1"/>
      <c r="C3898" s="1"/>
      <c r="D3898" s="1"/>
      <c r="E3898" s="1"/>
      <c r="F3898" s="1"/>
      <c r="G3898" s="1"/>
      <c r="H3898" s="1"/>
      <c r="I3898" s="1"/>
    </row>
    <row r="3899" spans="1:9">
      <c r="A3899" s="1"/>
      <c r="C3899" s="1"/>
      <c r="D3899" s="1"/>
      <c r="E3899" s="1"/>
      <c r="F3899" s="1"/>
      <c r="G3899" s="1"/>
      <c r="H3899" s="1"/>
      <c r="I3899" s="1"/>
    </row>
    <row r="3900" spans="1:9">
      <c r="A3900" s="1"/>
      <c r="C3900" s="1"/>
      <c r="D3900" s="1"/>
      <c r="E3900" s="1"/>
      <c r="F3900" s="1"/>
      <c r="G3900" s="1"/>
      <c r="H3900" s="1"/>
      <c r="I3900" s="1"/>
    </row>
    <row r="3901" spans="1:9">
      <c r="A3901" s="1"/>
      <c r="C3901" s="1"/>
      <c r="D3901" s="1"/>
      <c r="E3901" s="1"/>
      <c r="F3901" s="1"/>
      <c r="G3901" s="1"/>
      <c r="H3901" s="1"/>
      <c r="I3901" s="1"/>
    </row>
    <row r="3902" spans="1:9">
      <c r="A3902" s="1"/>
      <c r="C3902" s="1"/>
      <c r="D3902" s="1"/>
      <c r="E3902" s="1"/>
      <c r="F3902" s="1"/>
      <c r="G3902" s="1"/>
      <c r="H3902" s="1"/>
      <c r="I3902" s="1"/>
    </row>
    <row r="3903" spans="1:9">
      <c r="A3903" s="1"/>
      <c r="C3903" s="1"/>
      <c r="D3903" s="1"/>
      <c r="E3903" s="1"/>
      <c r="F3903" s="1"/>
      <c r="G3903" s="1"/>
      <c r="H3903" s="1"/>
      <c r="I3903" s="1"/>
    </row>
    <row r="3904" spans="1:9">
      <c r="A3904" s="1"/>
      <c r="C3904" s="1"/>
      <c r="D3904" s="1"/>
      <c r="E3904" s="1"/>
      <c r="F3904" s="1"/>
      <c r="G3904" s="1"/>
      <c r="H3904" s="1"/>
      <c r="I3904" s="1"/>
    </row>
    <row r="3905" spans="1:9">
      <c r="A3905" s="1"/>
      <c r="C3905" s="1"/>
      <c r="D3905" s="1"/>
      <c r="E3905" s="1"/>
      <c r="F3905" s="1"/>
      <c r="G3905" s="1"/>
      <c r="H3905" s="1"/>
      <c r="I3905" s="1"/>
    </row>
    <row r="3906" spans="1:9">
      <c r="A3906" s="1"/>
      <c r="C3906" s="1"/>
      <c r="D3906" s="1"/>
      <c r="E3906" s="1"/>
      <c r="F3906" s="1"/>
      <c r="G3906" s="1"/>
      <c r="H3906" s="1"/>
      <c r="I3906" s="1"/>
    </row>
    <row r="3907" spans="1:9">
      <c r="A3907" s="1"/>
      <c r="C3907" s="1"/>
      <c r="D3907" s="1"/>
      <c r="E3907" s="1"/>
      <c r="F3907" s="1"/>
      <c r="G3907" s="1"/>
      <c r="H3907" s="1"/>
      <c r="I3907" s="1"/>
    </row>
    <row r="3908" spans="1:9">
      <c r="A3908" s="1"/>
      <c r="C3908" s="1"/>
      <c r="D3908" s="1"/>
      <c r="E3908" s="1"/>
      <c r="F3908" s="1"/>
      <c r="G3908" s="1"/>
      <c r="H3908" s="1"/>
      <c r="I3908" s="1"/>
    </row>
    <row r="3909" spans="1:9">
      <c r="A3909" s="1"/>
      <c r="C3909" s="1"/>
      <c r="D3909" s="1"/>
      <c r="E3909" s="1"/>
      <c r="F3909" s="1"/>
      <c r="G3909" s="1"/>
      <c r="H3909" s="1"/>
      <c r="I3909" s="1"/>
    </row>
    <row r="3910" spans="1:9">
      <c r="A3910" s="1"/>
      <c r="C3910" s="1"/>
      <c r="D3910" s="1"/>
      <c r="E3910" s="1"/>
      <c r="F3910" s="1"/>
      <c r="G3910" s="1"/>
      <c r="H3910" s="1"/>
      <c r="I3910" s="1"/>
    </row>
    <row r="3911" spans="1:9">
      <c r="A3911" s="1"/>
      <c r="C3911" s="1"/>
      <c r="D3911" s="1"/>
      <c r="E3911" s="1"/>
      <c r="F3911" s="1"/>
      <c r="G3911" s="1"/>
      <c r="H3911" s="1"/>
      <c r="I3911" s="1"/>
    </row>
    <row r="3912" spans="1:9">
      <c r="A3912" s="1"/>
      <c r="C3912" s="1"/>
      <c r="D3912" s="1"/>
      <c r="E3912" s="1"/>
      <c r="F3912" s="1"/>
      <c r="G3912" s="1"/>
      <c r="H3912" s="1"/>
      <c r="I3912" s="1"/>
    </row>
    <row r="3913" spans="1:9">
      <c r="A3913" s="1"/>
      <c r="C3913" s="1"/>
      <c r="D3913" s="1"/>
      <c r="E3913" s="1"/>
      <c r="F3913" s="1"/>
      <c r="G3913" s="1"/>
      <c r="H3913" s="1"/>
      <c r="I3913" s="1"/>
    </row>
    <row r="3914" spans="1:9">
      <c r="A3914" s="1"/>
      <c r="C3914" s="1"/>
      <c r="D3914" s="1"/>
      <c r="E3914" s="1"/>
      <c r="F3914" s="1"/>
      <c r="G3914" s="1"/>
      <c r="H3914" s="1"/>
      <c r="I3914" s="1"/>
    </row>
    <row r="3915" spans="1:9">
      <c r="A3915" s="1"/>
      <c r="C3915" s="1"/>
      <c r="D3915" s="1"/>
      <c r="E3915" s="1"/>
      <c r="F3915" s="1"/>
      <c r="G3915" s="1"/>
      <c r="H3915" s="1"/>
      <c r="I3915" s="1"/>
    </row>
    <row r="3916" spans="1:9">
      <c r="A3916" s="1"/>
      <c r="C3916" s="1"/>
      <c r="D3916" s="1"/>
      <c r="E3916" s="1"/>
      <c r="F3916" s="1"/>
      <c r="G3916" s="1"/>
      <c r="H3916" s="1"/>
      <c r="I3916" s="1"/>
    </row>
    <row r="3917" spans="1:9">
      <c r="A3917" s="1"/>
      <c r="C3917" s="1"/>
      <c r="D3917" s="1"/>
      <c r="E3917" s="1"/>
      <c r="F3917" s="1"/>
      <c r="G3917" s="1"/>
      <c r="H3917" s="1"/>
      <c r="I3917" s="1"/>
    </row>
    <row r="3918" spans="1:9">
      <c r="A3918" s="1"/>
      <c r="C3918" s="1"/>
      <c r="D3918" s="1"/>
      <c r="E3918" s="1"/>
      <c r="F3918" s="1"/>
      <c r="G3918" s="1"/>
      <c r="H3918" s="1"/>
      <c r="I3918" s="1"/>
    </row>
    <row r="3919" spans="1:9">
      <c r="A3919" s="1"/>
      <c r="C3919" s="1"/>
      <c r="D3919" s="1"/>
      <c r="E3919" s="1"/>
      <c r="F3919" s="1"/>
      <c r="G3919" s="1"/>
      <c r="H3919" s="1"/>
      <c r="I3919" s="1"/>
    </row>
    <row r="3920" spans="1:9">
      <c r="A3920" s="1"/>
      <c r="C3920" s="1"/>
      <c r="D3920" s="1"/>
      <c r="E3920" s="1"/>
      <c r="F3920" s="1"/>
      <c r="G3920" s="1"/>
      <c r="H3920" s="1"/>
      <c r="I3920" s="1"/>
    </row>
    <row r="3921" spans="1:9">
      <c r="A3921" s="1"/>
      <c r="C3921" s="1"/>
      <c r="D3921" s="1"/>
      <c r="E3921" s="1"/>
      <c r="F3921" s="1"/>
      <c r="G3921" s="1"/>
      <c r="H3921" s="1"/>
      <c r="I3921" s="1"/>
    </row>
    <row r="3922" spans="1:9">
      <c r="A3922" s="1"/>
      <c r="C3922" s="1"/>
      <c r="D3922" s="1"/>
      <c r="E3922" s="1"/>
      <c r="F3922" s="1"/>
      <c r="G3922" s="1"/>
      <c r="H3922" s="1"/>
      <c r="I3922" s="1"/>
    </row>
    <row r="3923" spans="1:9">
      <c r="A3923" s="1"/>
      <c r="C3923" s="1"/>
      <c r="D3923" s="1"/>
      <c r="E3923" s="1"/>
      <c r="F3923" s="1"/>
      <c r="G3923" s="1"/>
      <c r="H3923" s="1"/>
      <c r="I3923" s="1"/>
    </row>
    <row r="3924" spans="1:9">
      <c r="A3924" s="1"/>
      <c r="C3924" s="1"/>
      <c r="D3924" s="1"/>
      <c r="E3924" s="1"/>
      <c r="F3924" s="1"/>
      <c r="G3924" s="1"/>
      <c r="H3924" s="1"/>
      <c r="I3924" s="1"/>
    </row>
    <row r="3925" spans="1:9">
      <c r="A3925" s="1"/>
      <c r="C3925" s="1"/>
      <c r="D3925" s="1"/>
      <c r="E3925" s="1"/>
      <c r="F3925" s="1"/>
      <c r="G3925" s="1"/>
      <c r="H3925" s="1"/>
      <c r="I3925" s="1"/>
    </row>
    <row r="3926" spans="1:9">
      <c r="A3926" s="1"/>
      <c r="C3926" s="1"/>
      <c r="D3926" s="1"/>
      <c r="E3926" s="1"/>
      <c r="F3926" s="1"/>
      <c r="G3926" s="1"/>
      <c r="H3926" s="1"/>
      <c r="I3926" s="1"/>
    </row>
    <row r="3927" spans="1:9">
      <c r="A3927" s="1"/>
      <c r="C3927" s="1"/>
      <c r="D3927" s="1"/>
      <c r="E3927" s="1"/>
      <c r="F3927" s="1"/>
      <c r="G3927" s="1"/>
      <c r="H3927" s="1"/>
      <c r="I3927" s="1"/>
    </row>
    <row r="3928" spans="1:9">
      <c r="A3928" s="1"/>
      <c r="C3928" s="1"/>
      <c r="D3928" s="1"/>
      <c r="E3928" s="1"/>
      <c r="F3928" s="1"/>
      <c r="G3928" s="1"/>
      <c r="H3928" s="1"/>
      <c r="I3928" s="1"/>
    </row>
    <row r="3929" spans="1:9">
      <c r="A3929" s="1"/>
      <c r="C3929" s="1"/>
      <c r="D3929" s="1"/>
      <c r="E3929" s="1"/>
      <c r="F3929" s="1"/>
      <c r="G3929" s="1"/>
      <c r="H3929" s="1"/>
      <c r="I3929" s="1"/>
    </row>
    <row r="3930" spans="1:9">
      <c r="A3930" s="1"/>
      <c r="C3930" s="1"/>
      <c r="D3930" s="1"/>
      <c r="E3930" s="1"/>
      <c r="F3930" s="1"/>
      <c r="G3930" s="1"/>
      <c r="H3930" s="1"/>
      <c r="I3930" s="1"/>
    </row>
    <row r="3931" spans="1:9">
      <c r="A3931" s="1"/>
      <c r="C3931" s="1"/>
      <c r="D3931" s="1"/>
      <c r="E3931" s="1"/>
      <c r="F3931" s="1"/>
      <c r="G3931" s="1"/>
      <c r="H3931" s="1"/>
      <c r="I3931" s="1"/>
    </row>
    <row r="3932" spans="1:9">
      <c r="A3932" s="1"/>
      <c r="C3932" s="1"/>
      <c r="D3932" s="1"/>
      <c r="E3932" s="1"/>
      <c r="F3932" s="1"/>
      <c r="G3932" s="1"/>
      <c r="H3932" s="1"/>
      <c r="I3932" s="1"/>
    </row>
    <row r="3933" spans="1:9">
      <c r="A3933" s="1"/>
      <c r="C3933" s="1"/>
      <c r="D3933" s="1"/>
      <c r="E3933" s="1"/>
      <c r="F3933" s="1"/>
      <c r="G3933" s="1"/>
      <c r="H3933" s="1"/>
      <c r="I3933" s="1"/>
    </row>
    <row r="3934" spans="1:9">
      <c r="A3934" s="1"/>
      <c r="C3934" s="1"/>
      <c r="D3934" s="1"/>
      <c r="E3934" s="1"/>
      <c r="F3934" s="1"/>
      <c r="G3934" s="1"/>
      <c r="H3934" s="1"/>
      <c r="I3934" s="1"/>
    </row>
    <row r="3935" spans="1:9">
      <c r="A3935" s="1"/>
      <c r="C3935" s="1"/>
      <c r="D3935" s="1"/>
      <c r="E3935" s="1"/>
      <c r="F3935" s="1"/>
      <c r="G3935" s="1"/>
      <c r="H3935" s="1"/>
      <c r="I3935" s="1"/>
    </row>
    <row r="3936" spans="1:9">
      <c r="A3936" s="1"/>
      <c r="C3936" s="1"/>
      <c r="D3936" s="1"/>
      <c r="E3936" s="1"/>
      <c r="F3936" s="1"/>
      <c r="G3936" s="1"/>
      <c r="H3936" s="1"/>
      <c r="I3936" s="1"/>
    </row>
    <row r="3937" spans="1:9">
      <c r="A3937" s="1"/>
      <c r="C3937" s="1"/>
      <c r="D3937" s="1"/>
      <c r="E3937" s="1"/>
      <c r="F3937" s="1"/>
      <c r="G3937" s="1"/>
      <c r="H3937" s="1"/>
      <c r="I3937" s="1"/>
    </row>
    <row r="3938" spans="1:9">
      <c r="A3938" s="1"/>
      <c r="C3938" s="1"/>
      <c r="D3938" s="1"/>
      <c r="E3938" s="1"/>
      <c r="F3938" s="1"/>
      <c r="G3938" s="1"/>
      <c r="H3938" s="1"/>
      <c r="I3938" s="1"/>
    </row>
    <row r="3939" spans="1:9">
      <c r="A3939" s="1"/>
      <c r="C3939" s="1"/>
      <c r="D3939" s="1"/>
      <c r="E3939" s="1"/>
      <c r="F3939" s="1"/>
      <c r="G3939" s="1"/>
      <c r="H3939" s="1"/>
      <c r="I3939" s="1"/>
    </row>
    <row r="3940" spans="1:9">
      <c r="A3940" s="1"/>
      <c r="C3940" s="1"/>
      <c r="D3940" s="1"/>
      <c r="E3940" s="1"/>
      <c r="F3940" s="1"/>
      <c r="G3940" s="1"/>
      <c r="H3940" s="1"/>
      <c r="I3940" s="1"/>
    </row>
    <row r="3941" spans="1:9">
      <c r="A3941" s="1"/>
      <c r="C3941" s="1"/>
      <c r="D3941" s="1"/>
      <c r="E3941" s="1"/>
      <c r="F3941" s="1"/>
      <c r="G3941" s="1"/>
      <c r="H3941" s="1"/>
      <c r="I3941" s="1"/>
    </row>
    <row r="3942" spans="1:9">
      <c r="A3942" s="1"/>
      <c r="C3942" s="1"/>
      <c r="D3942" s="1"/>
      <c r="E3942" s="1"/>
      <c r="F3942" s="1"/>
      <c r="G3942" s="1"/>
      <c r="H3942" s="1"/>
      <c r="I3942" s="1"/>
    </row>
    <row r="3943" spans="1:9">
      <c r="A3943" s="1"/>
      <c r="C3943" s="1"/>
      <c r="D3943" s="1"/>
      <c r="E3943" s="1"/>
      <c r="F3943" s="1"/>
      <c r="G3943" s="1"/>
      <c r="H3943" s="1"/>
      <c r="I3943" s="1"/>
    </row>
    <row r="3944" spans="1:9">
      <c r="A3944" s="1"/>
      <c r="C3944" s="1"/>
      <c r="D3944" s="1"/>
      <c r="E3944" s="1"/>
      <c r="F3944" s="1"/>
      <c r="G3944" s="1"/>
      <c r="H3944" s="1"/>
      <c r="I3944" s="1"/>
    </row>
    <row r="3945" spans="1:9">
      <c r="A3945" s="1"/>
      <c r="C3945" s="1"/>
      <c r="D3945" s="1"/>
      <c r="E3945" s="1"/>
      <c r="F3945" s="1"/>
      <c r="G3945" s="1"/>
      <c r="H3945" s="1"/>
      <c r="I3945" s="1"/>
    </row>
    <row r="3946" spans="1:9">
      <c r="A3946" s="1"/>
      <c r="C3946" s="1"/>
      <c r="D3946" s="1"/>
      <c r="E3946" s="1"/>
      <c r="F3946" s="1"/>
      <c r="G3946" s="1"/>
      <c r="H3946" s="1"/>
      <c r="I3946" s="1"/>
    </row>
    <row r="3947" spans="1:9">
      <c r="A3947" s="1"/>
      <c r="C3947" s="1"/>
      <c r="D3947" s="1"/>
      <c r="E3947" s="1"/>
      <c r="F3947" s="1"/>
      <c r="G3947" s="1"/>
      <c r="H3947" s="1"/>
      <c r="I3947" s="1"/>
    </row>
    <row r="3948" spans="1:9">
      <c r="A3948" s="1"/>
      <c r="C3948" s="1"/>
      <c r="D3948" s="1"/>
      <c r="E3948" s="1"/>
      <c r="F3948" s="1"/>
      <c r="G3948" s="1"/>
      <c r="H3948" s="1"/>
      <c r="I3948" s="1"/>
    </row>
    <row r="3949" spans="1:9">
      <c r="A3949" s="1"/>
      <c r="C3949" s="1"/>
      <c r="D3949" s="1"/>
      <c r="E3949" s="1"/>
      <c r="F3949" s="1"/>
      <c r="G3949" s="1"/>
      <c r="H3949" s="1"/>
      <c r="I3949" s="1"/>
    </row>
    <row r="3950" spans="1:9">
      <c r="A3950" s="1"/>
      <c r="C3950" s="1"/>
      <c r="D3950" s="1"/>
      <c r="E3950" s="1"/>
      <c r="F3950" s="1"/>
      <c r="G3950" s="1"/>
      <c r="H3950" s="1"/>
      <c r="I3950" s="1"/>
    </row>
    <row r="3951" spans="1:9">
      <c r="A3951" s="1"/>
      <c r="C3951" s="1"/>
      <c r="D3951" s="1"/>
      <c r="E3951" s="1"/>
      <c r="F3951" s="1"/>
      <c r="G3951" s="1"/>
      <c r="H3951" s="1"/>
      <c r="I3951" s="1"/>
    </row>
    <row r="3952" spans="1:9">
      <c r="A3952" s="1"/>
      <c r="C3952" s="1"/>
      <c r="D3952" s="1"/>
      <c r="E3952" s="1"/>
      <c r="F3952" s="1"/>
      <c r="G3952" s="1"/>
      <c r="H3952" s="1"/>
      <c r="I3952" s="1"/>
    </row>
    <row r="3953" spans="1:9">
      <c r="A3953" s="1"/>
      <c r="C3953" s="1"/>
      <c r="D3953" s="1"/>
      <c r="E3953" s="1"/>
      <c r="F3953" s="1"/>
      <c r="G3953" s="1"/>
      <c r="H3953" s="1"/>
      <c r="I3953" s="1"/>
    </row>
    <row r="3954" spans="1:9">
      <c r="A3954" s="1"/>
      <c r="C3954" s="1"/>
      <c r="D3954" s="1"/>
      <c r="E3954" s="1"/>
      <c r="F3954" s="1"/>
      <c r="G3954" s="1"/>
      <c r="H3954" s="1"/>
      <c r="I3954" s="1"/>
    </row>
    <row r="3955" spans="1:9">
      <c r="A3955" s="1"/>
      <c r="C3955" s="1"/>
      <c r="D3955" s="1"/>
      <c r="E3955" s="1"/>
      <c r="F3955" s="1"/>
      <c r="G3955" s="1"/>
      <c r="H3955" s="1"/>
      <c r="I3955" s="1"/>
    </row>
    <row r="3956" spans="1:9">
      <c r="A3956" s="1"/>
      <c r="C3956" s="1"/>
      <c r="D3956" s="1"/>
      <c r="E3956" s="1"/>
      <c r="F3956" s="1"/>
      <c r="G3956" s="1"/>
      <c r="H3956" s="1"/>
      <c r="I3956" s="1"/>
    </row>
    <row r="3957" spans="1:9">
      <c r="A3957" s="1"/>
      <c r="C3957" s="1"/>
      <c r="D3957" s="1"/>
      <c r="E3957" s="1"/>
      <c r="F3957" s="1"/>
      <c r="G3957" s="1"/>
      <c r="H3957" s="1"/>
      <c r="I3957" s="1"/>
    </row>
    <row r="3958" spans="1:9">
      <c r="A3958" s="1"/>
      <c r="C3958" s="1"/>
      <c r="D3958" s="1"/>
      <c r="E3958" s="1"/>
      <c r="F3958" s="1"/>
      <c r="G3958" s="1"/>
      <c r="H3958" s="1"/>
      <c r="I3958" s="1"/>
    </row>
    <row r="3959" spans="1:9">
      <c r="A3959" s="1"/>
      <c r="C3959" s="1"/>
      <c r="D3959" s="1"/>
      <c r="E3959" s="1"/>
      <c r="F3959" s="1"/>
      <c r="G3959" s="1"/>
      <c r="H3959" s="1"/>
      <c r="I3959" s="1"/>
    </row>
    <row r="3960" spans="1:9">
      <c r="A3960" s="1"/>
      <c r="C3960" s="1"/>
      <c r="D3960" s="1"/>
      <c r="E3960" s="1"/>
      <c r="F3960" s="1"/>
      <c r="G3960" s="1"/>
      <c r="H3960" s="1"/>
      <c r="I3960" s="1"/>
    </row>
    <row r="3961" spans="1:9">
      <c r="A3961" s="1"/>
      <c r="C3961" s="1"/>
      <c r="D3961" s="1"/>
      <c r="E3961" s="1"/>
      <c r="F3961" s="1"/>
      <c r="G3961" s="1"/>
      <c r="H3961" s="1"/>
      <c r="I3961" s="1"/>
    </row>
    <row r="3962" spans="1:9">
      <c r="A3962" s="1"/>
      <c r="C3962" s="1"/>
      <c r="D3962" s="1"/>
      <c r="E3962" s="1"/>
      <c r="F3962" s="1"/>
      <c r="G3962" s="1"/>
      <c r="H3962" s="1"/>
      <c r="I3962" s="1"/>
    </row>
    <row r="3963" spans="1:9">
      <c r="A3963" s="1"/>
      <c r="C3963" s="1"/>
      <c r="D3963" s="1"/>
      <c r="E3963" s="1"/>
      <c r="F3963" s="1"/>
      <c r="G3963" s="1"/>
      <c r="H3963" s="1"/>
      <c r="I3963" s="1"/>
    </row>
    <row r="3964" spans="1:9">
      <c r="A3964" s="1"/>
      <c r="C3964" s="1"/>
      <c r="D3964" s="1"/>
      <c r="E3964" s="1"/>
      <c r="F3964" s="1"/>
      <c r="G3964" s="1"/>
      <c r="H3964" s="1"/>
      <c r="I3964" s="1"/>
    </row>
    <row r="3965" spans="1:9">
      <c r="A3965" s="1"/>
      <c r="C3965" s="1"/>
      <c r="D3965" s="1"/>
      <c r="E3965" s="1"/>
      <c r="F3965" s="1"/>
      <c r="G3965" s="1"/>
      <c r="H3965" s="1"/>
      <c r="I3965" s="1"/>
    </row>
    <row r="3966" spans="1:9">
      <c r="A3966" s="1"/>
      <c r="C3966" s="1"/>
      <c r="D3966" s="1"/>
      <c r="E3966" s="1"/>
      <c r="F3966" s="1"/>
      <c r="G3966" s="1"/>
      <c r="H3966" s="1"/>
      <c r="I3966" s="1"/>
    </row>
    <row r="3967" spans="1:9">
      <c r="A3967" s="1"/>
      <c r="C3967" s="1"/>
      <c r="D3967" s="1"/>
      <c r="E3967" s="1"/>
      <c r="F3967" s="1"/>
      <c r="G3967" s="1"/>
      <c r="H3967" s="1"/>
      <c r="I3967" s="1"/>
    </row>
    <row r="3968" spans="1:9">
      <c r="A3968" s="1"/>
      <c r="C3968" s="1"/>
      <c r="D3968" s="1"/>
      <c r="E3968" s="1"/>
      <c r="F3968" s="1"/>
      <c r="G3968" s="1"/>
      <c r="H3968" s="1"/>
      <c r="I3968" s="1"/>
    </row>
    <row r="3969" spans="1:9">
      <c r="A3969" s="1"/>
      <c r="C3969" s="1"/>
      <c r="D3969" s="1"/>
      <c r="E3969" s="1"/>
      <c r="F3969" s="1"/>
      <c r="G3969" s="1"/>
      <c r="H3969" s="1"/>
      <c r="I3969" s="1"/>
    </row>
    <row r="3970" spans="1:9">
      <c r="A3970" s="1"/>
      <c r="C3970" s="1"/>
      <c r="D3970" s="1"/>
      <c r="E3970" s="1"/>
      <c r="F3970" s="1"/>
      <c r="G3970" s="1"/>
      <c r="H3970" s="1"/>
      <c r="I3970" s="1"/>
    </row>
    <row r="3971" spans="1:9">
      <c r="A3971" s="1"/>
      <c r="C3971" s="1"/>
      <c r="D3971" s="1"/>
      <c r="E3971" s="1"/>
      <c r="F3971" s="1"/>
      <c r="G3971" s="1"/>
      <c r="H3971" s="1"/>
      <c r="I3971" s="1"/>
    </row>
    <row r="3972" spans="1:9">
      <c r="A3972" s="1"/>
      <c r="C3972" s="1"/>
      <c r="D3972" s="1"/>
      <c r="E3972" s="1"/>
      <c r="F3972" s="1"/>
      <c r="G3972" s="1"/>
      <c r="H3972" s="1"/>
      <c r="I3972" s="1"/>
    </row>
    <row r="3973" spans="1:9">
      <c r="A3973" s="1"/>
      <c r="C3973" s="1"/>
      <c r="D3973" s="1"/>
      <c r="E3973" s="1"/>
      <c r="F3973" s="1"/>
      <c r="G3973" s="1"/>
      <c r="H3973" s="1"/>
      <c r="I3973" s="1"/>
    </row>
    <row r="3974" spans="1:9">
      <c r="A3974" s="1"/>
      <c r="C3974" s="1"/>
      <c r="D3974" s="1"/>
      <c r="E3974" s="1"/>
      <c r="F3974" s="1"/>
      <c r="G3974" s="1"/>
      <c r="H3974" s="1"/>
      <c r="I3974" s="1"/>
    </row>
    <row r="3975" spans="1:9">
      <c r="A3975" s="1"/>
      <c r="C3975" s="1"/>
      <c r="D3975" s="1"/>
      <c r="E3975" s="1"/>
      <c r="F3975" s="1"/>
      <c r="G3975" s="1"/>
      <c r="H3975" s="1"/>
      <c r="I3975" s="1"/>
    </row>
    <row r="3976" spans="1:9">
      <c r="A3976" s="1"/>
      <c r="C3976" s="1"/>
      <c r="D3976" s="1"/>
      <c r="E3976" s="1"/>
      <c r="F3976" s="1"/>
      <c r="G3976" s="1"/>
      <c r="H3976" s="1"/>
      <c r="I3976" s="1"/>
    </row>
    <row r="3977" spans="1:9">
      <c r="A3977" s="1"/>
      <c r="C3977" s="1"/>
      <c r="D3977" s="1"/>
      <c r="E3977" s="1"/>
      <c r="F3977" s="1"/>
      <c r="G3977" s="1"/>
      <c r="H3977" s="1"/>
      <c r="I3977" s="1"/>
    </row>
    <row r="3978" spans="1:9">
      <c r="A3978" s="1"/>
      <c r="C3978" s="1"/>
      <c r="D3978" s="1"/>
      <c r="E3978" s="1"/>
      <c r="F3978" s="1"/>
      <c r="G3978" s="1"/>
      <c r="H3978" s="1"/>
      <c r="I3978" s="1"/>
    </row>
    <row r="3979" spans="1:9">
      <c r="A3979" s="1"/>
      <c r="C3979" s="1"/>
      <c r="D3979" s="1"/>
      <c r="E3979" s="1"/>
      <c r="F3979" s="1"/>
      <c r="G3979" s="1"/>
      <c r="H3979" s="1"/>
      <c r="I3979" s="1"/>
    </row>
    <row r="3980" spans="1:9">
      <c r="A3980" s="1"/>
      <c r="C3980" s="1"/>
      <c r="D3980" s="1"/>
      <c r="E3980" s="1"/>
      <c r="F3980" s="1"/>
      <c r="G3980" s="1"/>
      <c r="H3980" s="1"/>
      <c r="I3980" s="1"/>
    </row>
    <row r="3981" spans="1:9">
      <c r="A3981" s="1"/>
      <c r="C3981" s="1"/>
      <c r="D3981" s="1"/>
      <c r="E3981" s="1"/>
      <c r="F3981" s="1"/>
      <c r="G3981" s="1"/>
      <c r="H3981" s="1"/>
      <c r="I3981" s="1"/>
    </row>
    <row r="3982" spans="1:9">
      <c r="A3982" s="1"/>
      <c r="C3982" s="1"/>
      <c r="D3982" s="1"/>
      <c r="E3982" s="1"/>
      <c r="F3982" s="1"/>
      <c r="G3982" s="1"/>
      <c r="H3982" s="1"/>
      <c r="I3982" s="1"/>
    </row>
    <row r="3983" spans="1:9">
      <c r="A3983" s="1"/>
      <c r="C3983" s="1"/>
      <c r="D3983" s="1"/>
      <c r="E3983" s="1"/>
      <c r="F3983" s="1"/>
      <c r="G3983" s="1"/>
      <c r="H3983" s="1"/>
      <c r="I3983" s="1"/>
    </row>
    <row r="3984" spans="1:9">
      <c r="A3984" s="1"/>
      <c r="C3984" s="1"/>
      <c r="D3984" s="1"/>
      <c r="E3984" s="1"/>
      <c r="F3984" s="1"/>
      <c r="G3984" s="1"/>
      <c r="H3984" s="1"/>
      <c r="I3984" s="1"/>
    </row>
    <row r="3985" spans="1:9">
      <c r="A3985" s="1"/>
      <c r="C3985" s="1"/>
      <c r="D3985" s="1"/>
      <c r="E3985" s="1"/>
      <c r="F3985" s="1"/>
      <c r="G3985" s="1"/>
      <c r="H3985" s="1"/>
      <c r="I3985" s="1"/>
    </row>
    <row r="3986" spans="1:9">
      <c r="A3986" s="1"/>
      <c r="C3986" s="1"/>
      <c r="D3986" s="1"/>
      <c r="E3986" s="1"/>
      <c r="F3986" s="1"/>
      <c r="G3986" s="1"/>
      <c r="H3986" s="1"/>
      <c r="I3986" s="1"/>
    </row>
    <row r="3987" spans="1:9">
      <c r="A3987" s="1"/>
      <c r="C3987" s="1"/>
      <c r="D3987" s="1"/>
      <c r="E3987" s="1"/>
      <c r="F3987" s="1"/>
      <c r="G3987" s="1"/>
      <c r="H3987" s="1"/>
      <c r="I3987" s="1"/>
    </row>
    <row r="3988" spans="1:9">
      <c r="A3988" s="1"/>
      <c r="C3988" s="1"/>
      <c r="D3988" s="1"/>
      <c r="E3988" s="1"/>
      <c r="F3988" s="1"/>
      <c r="G3988" s="1"/>
      <c r="H3988" s="1"/>
      <c r="I3988" s="1"/>
    </row>
    <row r="3989" spans="1:9">
      <c r="A3989" s="1"/>
      <c r="C3989" s="1"/>
      <c r="D3989" s="1"/>
      <c r="E3989" s="1"/>
      <c r="F3989" s="1"/>
      <c r="G3989" s="1"/>
      <c r="H3989" s="1"/>
      <c r="I3989" s="1"/>
    </row>
    <row r="3990" spans="1:9">
      <c r="A3990" s="1"/>
      <c r="C3990" s="1"/>
      <c r="D3990" s="1"/>
      <c r="E3990" s="1"/>
      <c r="F3990" s="1"/>
      <c r="G3990" s="1"/>
      <c r="H3990" s="1"/>
      <c r="I3990" s="1"/>
    </row>
    <row r="3991" spans="1:9">
      <c r="A3991" s="1"/>
      <c r="C3991" s="1"/>
      <c r="D3991" s="1"/>
      <c r="E3991" s="1"/>
      <c r="F3991" s="1"/>
      <c r="G3991" s="1"/>
      <c r="H3991" s="1"/>
      <c r="I3991" s="1"/>
    </row>
    <row r="3992" spans="1:9">
      <c r="A3992" s="1"/>
      <c r="C3992" s="1"/>
      <c r="D3992" s="1"/>
      <c r="E3992" s="1"/>
      <c r="F3992" s="1"/>
      <c r="G3992" s="1"/>
      <c r="H3992" s="1"/>
      <c r="I3992" s="1"/>
    </row>
    <row r="3993" spans="1:9">
      <c r="A3993" s="1"/>
      <c r="C3993" s="1"/>
      <c r="D3993" s="1"/>
      <c r="E3993" s="1"/>
      <c r="F3993" s="1"/>
      <c r="G3993" s="1"/>
      <c r="H3993" s="1"/>
      <c r="I3993" s="1"/>
    </row>
    <row r="3994" spans="1:9">
      <c r="A3994" s="1"/>
      <c r="C3994" s="1"/>
      <c r="D3994" s="1"/>
      <c r="E3994" s="1"/>
      <c r="F3994" s="1"/>
      <c r="G3994" s="1"/>
      <c r="H3994" s="1"/>
      <c r="I3994" s="1"/>
    </row>
  </sheetData>
  <mergeCells count="12">
    <mergeCell ref="C4:D4"/>
    <mergeCell ref="E4:F4"/>
    <mergeCell ref="A1:I1"/>
    <mergeCell ref="C2:D2"/>
    <mergeCell ref="E2:F2"/>
    <mergeCell ref="C3:D3"/>
    <mergeCell ref="E3:F3"/>
    <mergeCell ref="C5:D5"/>
    <mergeCell ref="E5:F5"/>
    <mergeCell ref="A6:B6"/>
    <mergeCell ref="B20:D20"/>
    <mergeCell ref="B35:D35"/>
  </mergeCells>
  <dataValidations count="10">
    <dataValidation allowBlank="1" showInputMessage="1" showErrorMessage="1" prompt="Enter start to end fiscal years for project" sqref="C3:D3 IY3:IZ3 SU3:SV3 ACQ3:ACR3 AMM3:AMN3 AWI3:AWJ3 BGE3:BGF3 BQA3:BQB3 BZW3:BZX3 CJS3:CJT3 CTO3:CTP3 DDK3:DDL3 DNG3:DNH3 DXC3:DXD3 EGY3:EGZ3 EQU3:EQV3 FAQ3:FAR3 FKM3:FKN3 FUI3:FUJ3 GEE3:GEF3 GOA3:GOB3 GXW3:GXX3 HHS3:HHT3 HRO3:HRP3 IBK3:IBL3 ILG3:ILH3 IVC3:IVD3 JEY3:JEZ3 JOU3:JOV3 JYQ3:JYR3 KIM3:KIN3 KSI3:KSJ3 LCE3:LCF3 LMA3:LMB3 LVW3:LVX3 MFS3:MFT3 MPO3:MPP3 MZK3:MZL3 NJG3:NJH3 NTC3:NTD3 OCY3:OCZ3 OMU3:OMV3 OWQ3:OWR3 PGM3:PGN3 PQI3:PQJ3 QAE3:QAF3 QKA3:QKB3 QTW3:QTX3 RDS3:RDT3 RNO3:RNP3 RXK3:RXL3 SHG3:SHH3 SRC3:SRD3 TAY3:TAZ3 TKU3:TKV3 TUQ3:TUR3 UEM3:UEN3 UOI3:UOJ3 UYE3:UYF3 VIA3:VIB3 VRW3:VRX3 WBS3:WBT3 WLO3:WLP3 WVK3:WVL3 C65540:D65540 IY65540:IZ65540 SU65540:SV65540 ACQ65540:ACR65540 AMM65540:AMN65540 AWI65540:AWJ65540 BGE65540:BGF65540 BQA65540:BQB65540 BZW65540:BZX65540 CJS65540:CJT65540 CTO65540:CTP65540 DDK65540:DDL65540 DNG65540:DNH65540 DXC65540:DXD65540 EGY65540:EGZ65540 EQU65540:EQV65540 FAQ65540:FAR65540 FKM65540:FKN65540 FUI65540:FUJ65540 GEE65540:GEF65540 GOA65540:GOB65540 GXW65540:GXX65540 HHS65540:HHT65540 HRO65540:HRP65540 IBK65540:IBL65540 ILG65540:ILH65540 IVC65540:IVD65540 JEY65540:JEZ65540 JOU65540:JOV65540 JYQ65540:JYR65540 KIM65540:KIN65540 KSI65540:KSJ65540 LCE65540:LCF65540 LMA65540:LMB65540 LVW65540:LVX65540 MFS65540:MFT65540 MPO65540:MPP65540 MZK65540:MZL65540 NJG65540:NJH65540 NTC65540:NTD65540 OCY65540:OCZ65540 OMU65540:OMV65540 OWQ65540:OWR65540 PGM65540:PGN65540 PQI65540:PQJ65540 QAE65540:QAF65540 QKA65540:QKB65540 QTW65540:QTX65540 RDS65540:RDT65540 RNO65540:RNP65540 RXK65540:RXL65540 SHG65540:SHH65540 SRC65540:SRD65540 TAY65540:TAZ65540 TKU65540:TKV65540 TUQ65540:TUR65540 UEM65540:UEN65540 UOI65540:UOJ65540 UYE65540:UYF65540 VIA65540:VIB65540 VRW65540:VRX65540 WBS65540:WBT65540 WLO65540:WLP65540 WVK65540:WVL65540 C131076:D131076 IY131076:IZ131076 SU131076:SV131076 ACQ131076:ACR131076 AMM131076:AMN131076 AWI131076:AWJ131076 BGE131076:BGF131076 BQA131076:BQB131076 BZW131076:BZX131076 CJS131076:CJT131076 CTO131076:CTP131076 DDK131076:DDL131076 DNG131076:DNH131076 DXC131076:DXD131076 EGY131076:EGZ131076 EQU131076:EQV131076 FAQ131076:FAR131076 FKM131076:FKN131076 FUI131076:FUJ131076 GEE131076:GEF131076 GOA131076:GOB131076 GXW131076:GXX131076 HHS131076:HHT131076 HRO131076:HRP131076 IBK131076:IBL131076 ILG131076:ILH131076 IVC131076:IVD131076 JEY131076:JEZ131076 JOU131076:JOV131076 JYQ131076:JYR131076 KIM131076:KIN131076 KSI131076:KSJ131076 LCE131076:LCF131076 LMA131076:LMB131076 LVW131076:LVX131076 MFS131076:MFT131076 MPO131076:MPP131076 MZK131076:MZL131076 NJG131076:NJH131076 NTC131076:NTD131076 OCY131076:OCZ131076 OMU131076:OMV131076 OWQ131076:OWR131076 PGM131076:PGN131076 PQI131076:PQJ131076 QAE131076:QAF131076 QKA131076:QKB131076 QTW131076:QTX131076 RDS131076:RDT131076 RNO131076:RNP131076 RXK131076:RXL131076 SHG131076:SHH131076 SRC131076:SRD131076 TAY131076:TAZ131076 TKU131076:TKV131076 TUQ131076:TUR131076 UEM131076:UEN131076 UOI131076:UOJ131076 UYE131076:UYF131076 VIA131076:VIB131076 VRW131076:VRX131076 WBS131076:WBT131076 WLO131076:WLP131076 WVK131076:WVL131076 C196612:D196612 IY196612:IZ196612 SU196612:SV196612 ACQ196612:ACR196612 AMM196612:AMN196612 AWI196612:AWJ196612 BGE196612:BGF196612 BQA196612:BQB196612 BZW196612:BZX196612 CJS196612:CJT196612 CTO196612:CTP196612 DDK196612:DDL196612 DNG196612:DNH196612 DXC196612:DXD196612 EGY196612:EGZ196612 EQU196612:EQV196612 FAQ196612:FAR196612 FKM196612:FKN196612 FUI196612:FUJ196612 GEE196612:GEF196612 GOA196612:GOB196612 GXW196612:GXX196612 HHS196612:HHT196612 HRO196612:HRP196612 IBK196612:IBL196612 ILG196612:ILH196612 IVC196612:IVD196612 JEY196612:JEZ196612 JOU196612:JOV196612 JYQ196612:JYR196612 KIM196612:KIN196612 KSI196612:KSJ196612 LCE196612:LCF196612 LMA196612:LMB196612 LVW196612:LVX196612 MFS196612:MFT196612 MPO196612:MPP196612 MZK196612:MZL196612 NJG196612:NJH196612 NTC196612:NTD196612 OCY196612:OCZ196612 OMU196612:OMV196612 OWQ196612:OWR196612 PGM196612:PGN196612 PQI196612:PQJ196612 QAE196612:QAF196612 QKA196612:QKB196612 QTW196612:QTX196612 RDS196612:RDT196612 RNO196612:RNP196612 RXK196612:RXL196612 SHG196612:SHH196612 SRC196612:SRD196612 TAY196612:TAZ196612 TKU196612:TKV196612 TUQ196612:TUR196612 UEM196612:UEN196612 UOI196612:UOJ196612 UYE196612:UYF196612 VIA196612:VIB196612 VRW196612:VRX196612 WBS196612:WBT196612 WLO196612:WLP196612 WVK196612:WVL196612 C262148:D262148 IY262148:IZ262148 SU262148:SV262148 ACQ262148:ACR262148 AMM262148:AMN262148 AWI262148:AWJ262148 BGE262148:BGF262148 BQA262148:BQB262148 BZW262148:BZX262148 CJS262148:CJT262148 CTO262148:CTP262148 DDK262148:DDL262148 DNG262148:DNH262148 DXC262148:DXD262148 EGY262148:EGZ262148 EQU262148:EQV262148 FAQ262148:FAR262148 FKM262148:FKN262148 FUI262148:FUJ262148 GEE262148:GEF262148 GOA262148:GOB262148 GXW262148:GXX262148 HHS262148:HHT262148 HRO262148:HRP262148 IBK262148:IBL262148 ILG262148:ILH262148 IVC262148:IVD262148 JEY262148:JEZ262148 JOU262148:JOV262148 JYQ262148:JYR262148 KIM262148:KIN262148 KSI262148:KSJ262148 LCE262148:LCF262148 LMA262148:LMB262148 LVW262148:LVX262148 MFS262148:MFT262148 MPO262148:MPP262148 MZK262148:MZL262148 NJG262148:NJH262148 NTC262148:NTD262148 OCY262148:OCZ262148 OMU262148:OMV262148 OWQ262148:OWR262148 PGM262148:PGN262148 PQI262148:PQJ262148 QAE262148:QAF262148 QKA262148:QKB262148 QTW262148:QTX262148 RDS262148:RDT262148 RNO262148:RNP262148 RXK262148:RXL262148 SHG262148:SHH262148 SRC262148:SRD262148 TAY262148:TAZ262148 TKU262148:TKV262148 TUQ262148:TUR262148 UEM262148:UEN262148 UOI262148:UOJ262148 UYE262148:UYF262148 VIA262148:VIB262148 VRW262148:VRX262148 WBS262148:WBT262148 WLO262148:WLP262148 WVK262148:WVL262148 C327684:D327684 IY327684:IZ327684 SU327684:SV327684 ACQ327684:ACR327684 AMM327684:AMN327684 AWI327684:AWJ327684 BGE327684:BGF327684 BQA327684:BQB327684 BZW327684:BZX327684 CJS327684:CJT327684 CTO327684:CTP327684 DDK327684:DDL327684 DNG327684:DNH327684 DXC327684:DXD327684 EGY327684:EGZ327684 EQU327684:EQV327684 FAQ327684:FAR327684 FKM327684:FKN327684 FUI327684:FUJ327684 GEE327684:GEF327684 GOA327684:GOB327684 GXW327684:GXX327684 HHS327684:HHT327684 HRO327684:HRP327684 IBK327684:IBL327684 ILG327684:ILH327684 IVC327684:IVD327684 JEY327684:JEZ327684 JOU327684:JOV327684 JYQ327684:JYR327684 KIM327684:KIN327684 KSI327684:KSJ327684 LCE327684:LCF327684 LMA327684:LMB327684 LVW327684:LVX327684 MFS327684:MFT327684 MPO327684:MPP327684 MZK327684:MZL327684 NJG327684:NJH327684 NTC327684:NTD327684 OCY327684:OCZ327684 OMU327684:OMV327684 OWQ327684:OWR327684 PGM327684:PGN327684 PQI327684:PQJ327684 QAE327684:QAF327684 QKA327684:QKB327684 QTW327684:QTX327684 RDS327684:RDT327684 RNO327684:RNP327684 RXK327684:RXL327684 SHG327684:SHH327684 SRC327684:SRD327684 TAY327684:TAZ327684 TKU327684:TKV327684 TUQ327684:TUR327684 UEM327684:UEN327684 UOI327684:UOJ327684 UYE327684:UYF327684 VIA327684:VIB327684 VRW327684:VRX327684 WBS327684:WBT327684 WLO327684:WLP327684 WVK327684:WVL327684 C393220:D393220 IY393220:IZ393220 SU393220:SV393220 ACQ393220:ACR393220 AMM393220:AMN393220 AWI393220:AWJ393220 BGE393220:BGF393220 BQA393220:BQB393220 BZW393220:BZX393220 CJS393220:CJT393220 CTO393220:CTP393220 DDK393220:DDL393220 DNG393220:DNH393220 DXC393220:DXD393220 EGY393220:EGZ393220 EQU393220:EQV393220 FAQ393220:FAR393220 FKM393220:FKN393220 FUI393220:FUJ393220 GEE393220:GEF393220 GOA393220:GOB393220 GXW393220:GXX393220 HHS393220:HHT393220 HRO393220:HRP393220 IBK393220:IBL393220 ILG393220:ILH393220 IVC393220:IVD393220 JEY393220:JEZ393220 JOU393220:JOV393220 JYQ393220:JYR393220 KIM393220:KIN393220 KSI393220:KSJ393220 LCE393220:LCF393220 LMA393220:LMB393220 LVW393220:LVX393220 MFS393220:MFT393220 MPO393220:MPP393220 MZK393220:MZL393220 NJG393220:NJH393220 NTC393220:NTD393220 OCY393220:OCZ393220 OMU393220:OMV393220 OWQ393220:OWR393220 PGM393220:PGN393220 PQI393220:PQJ393220 QAE393220:QAF393220 QKA393220:QKB393220 QTW393220:QTX393220 RDS393220:RDT393220 RNO393220:RNP393220 RXK393220:RXL393220 SHG393220:SHH393220 SRC393220:SRD393220 TAY393220:TAZ393220 TKU393220:TKV393220 TUQ393220:TUR393220 UEM393220:UEN393220 UOI393220:UOJ393220 UYE393220:UYF393220 VIA393220:VIB393220 VRW393220:VRX393220 WBS393220:WBT393220 WLO393220:WLP393220 WVK393220:WVL393220 C458756:D458756 IY458756:IZ458756 SU458756:SV458756 ACQ458756:ACR458756 AMM458756:AMN458756 AWI458756:AWJ458756 BGE458756:BGF458756 BQA458756:BQB458756 BZW458756:BZX458756 CJS458756:CJT458756 CTO458756:CTP458756 DDK458756:DDL458756 DNG458756:DNH458756 DXC458756:DXD458756 EGY458756:EGZ458756 EQU458756:EQV458756 FAQ458756:FAR458756 FKM458756:FKN458756 FUI458756:FUJ458756 GEE458756:GEF458756 GOA458756:GOB458756 GXW458756:GXX458756 HHS458756:HHT458756 HRO458756:HRP458756 IBK458756:IBL458756 ILG458756:ILH458756 IVC458756:IVD458756 JEY458756:JEZ458756 JOU458756:JOV458756 JYQ458756:JYR458756 KIM458756:KIN458756 KSI458756:KSJ458756 LCE458756:LCF458756 LMA458756:LMB458756 LVW458756:LVX458756 MFS458756:MFT458756 MPO458756:MPP458756 MZK458756:MZL458756 NJG458756:NJH458756 NTC458756:NTD458756 OCY458756:OCZ458756 OMU458756:OMV458756 OWQ458756:OWR458756 PGM458756:PGN458756 PQI458756:PQJ458756 QAE458756:QAF458756 QKA458756:QKB458756 QTW458756:QTX458756 RDS458756:RDT458756 RNO458756:RNP458756 RXK458756:RXL458756 SHG458756:SHH458756 SRC458756:SRD458756 TAY458756:TAZ458756 TKU458756:TKV458756 TUQ458756:TUR458756 UEM458756:UEN458756 UOI458756:UOJ458756 UYE458756:UYF458756 VIA458756:VIB458756 VRW458756:VRX458756 WBS458756:WBT458756 WLO458756:WLP458756 WVK458756:WVL458756 C524292:D524292 IY524292:IZ524292 SU524292:SV524292 ACQ524292:ACR524292 AMM524292:AMN524292 AWI524292:AWJ524292 BGE524292:BGF524292 BQA524292:BQB524292 BZW524292:BZX524292 CJS524292:CJT524292 CTO524292:CTP524292 DDK524292:DDL524292 DNG524292:DNH524292 DXC524292:DXD524292 EGY524292:EGZ524292 EQU524292:EQV524292 FAQ524292:FAR524292 FKM524292:FKN524292 FUI524292:FUJ524292 GEE524292:GEF524292 GOA524292:GOB524292 GXW524292:GXX524292 HHS524292:HHT524292 HRO524292:HRP524292 IBK524292:IBL524292 ILG524292:ILH524292 IVC524292:IVD524292 JEY524292:JEZ524292 JOU524292:JOV524292 JYQ524292:JYR524292 KIM524292:KIN524292 KSI524292:KSJ524292 LCE524292:LCF524292 LMA524292:LMB524292 LVW524292:LVX524292 MFS524292:MFT524292 MPO524292:MPP524292 MZK524292:MZL524292 NJG524292:NJH524292 NTC524292:NTD524292 OCY524292:OCZ524292 OMU524292:OMV524292 OWQ524292:OWR524292 PGM524292:PGN524292 PQI524292:PQJ524292 QAE524292:QAF524292 QKA524292:QKB524292 QTW524292:QTX524292 RDS524292:RDT524292 RNO524292:RNP524292 RXK524292:RXL524292 SHG524292:SHH524292 SRC524292:SRD524292 TAY524292:TAZ524292 TKU524292:TKV524292 TUQ524292:TUR524292 UEM524292:UEN524292 UOI524292:UOJ524292 UYE524292:UYF524292 VIA524292:VIB524292 VRW524292:VRX524292 WBS524292:WBT524292 WLO524292:WLP524292 WVK524292:WVL524292 C589828:D589828 IY589828:IZ589828 SU589828:SV589828 ACQ589828:ACR589828 AMM589828:AMN589828 AWI589828:AWJ589828 BGE589828:BGF589828 BQA589828:BQB589828 BZW589828:BZX589828 CJS589828:CJT589828 CTO589828:CTP589828 DDK589828:DDL589828 DNG589828:DNH589828 DXC589828:DXD589828 EGY589828:EGZ589828 EQU589828:EQV589828 FAQ589828:FAR589828 FKM589828:FKN589828 FUI589828:FUJ589828 GEE589828:GEF589828 GOA589828:GOB589828 GXW589828:GXX589828 HHS589828:HHT589828 HRO589828:HRP589828 IBK589828:IBL589828 ILG589828:ILH589828 IVC589828:IVD589828 JEY589828:JEZ589828 JOU589828:JOV589828 JYQ589828:JYR589828 KIM589828:KIN589828 KSI589828:KSJ589828 LCE589828:LCF589828 LMA589828:LMB589828 LVW589828:LVX589828 MFS589828:MFT589828 MPO589828:MPP589828 MZK589828:MZL589828 NJG589828:NJH589828 NTC589828:NTD589828 OCY589828:OCZ589828 OMU589828:OMV589828 OWQ589828:OWR589828 PGM589828:PGN589828 PQI589828:PQJ589828 QAE589828:QAF589828 QKA589828:QKB589828 QTW589828:QTX589828 RDS589828:RDT589828 RNO589828:RNP589828 RXK589828:RXL589828 SHG589828:SHH589828 SRC589828:SRD589828 TAY589828:TAZ589828 TKU589828:TKV589828 TUQ589828:TUR589828 UEM589828:UEN589828 UOI589828:UOJ589828 UYE589828:UYF589828 VIA589828:VIB589828 VRW589828:VRX589828 WBS589828:WBT589828 WLO589828:WLP589828 WVK589828:WVL589828 C655364:D655364 IY655364:IZ655364 SU655364:SV655364 ACQ655364:ACR655364 AMM655364:AMN655364 AWI655364:AWJ655364 BGE655364:BGF655364 BQA655364:BQB655364 BZW655364:BZX655364 CJS655364:CJT655364 CTO655364:CTP655364 DDK655364:DDL655364 DNG655364:DNH655364 DXC655364:DXD655364 EGY655364:EGZ655364 EQU655364:EQV655364 FAQ655364:FAR655364 FKM655364:FKN655364 FUI655364:FUJ655364 GEE655364:GEF655364 GOA655364:GOB655364 GXW655364:GXX655364 HHS655364:HHT655364 HRO655364:HRP655364 IBK655364:IBL655364 ILG655364:ILH655364 IVC655364:IVD655364 JEY655364:JEZ655364 JOU655364:JOV655364 JYQ655364:JYR655364 KIM655364:KIN655364 KSI655364:KSJ655364 LCE655364:LCF655364 LMA655364:LMB655364 LVW655364:LVX655364 MFS655364:MFT655364 MPO655364:MPP655364 MZK655364:MZL655364 NJG655364:NJH655364 NTC655364:NTD655364 OCY655364:OCZ655364 OMU655364:OMV655364 OWQ655364:OWR655364 PGM655364:PGN655364 PQI655364:PQJ655364 QAE655364:QAF655364 QKA655364:QKB655364 QTW655364:QTX655364 RDS655364:RDT655364 RNO655364:RNP655364 RXK655364:RXL655364 SHG655364:SHH655364 SRC655364:SRD655364 TAY655364:TAZ655364 TKU655364:TKV655364 TUQ655364:TUR655364 UEM655364:UEN655364 UOI655364:UOJ655364 UYE655364:UYF655364 VIA655364:VIB655364 VRW655364:VRX655364 WBS655364:WBT655364 WLO655364:WLP655364 WVK655364:WVL655364 C720900:D720900 IY720900:IZ720900 SU720900:SV720900 ACQ720900:ACR720900 AMM720900:AMN720900 AWI720900:AWJ720900 BGE720900:BGF720900 BQA720900:BQB720900 BZW720900:BZX720900 CJS720900:CJT720900 CTO720900:CTP720900 DDK720900:DDL720900 DNG720900:DNH720900 DXC720900:DXD720900 EGY720900:EGZ720900 EQU720900:EQV720900 FAQ720900:FAR720900 FKM720900:FKN720900 FUI720900:FUJ720900 GEE720900:GEF720900 GOA720900:GOB720900 GXW720900:GXX720900 HHS720900:HHT720900 HRO720900:HRP720900 IBK720900:IBL720900 ILG720900:ILH720900 IVC720900:IVD720900 JEY720900:JEZ720900 JOU720900:JOV720900 JYQ720900:JYR720900 KIM720900:KIN720900 KSI720900:KSJ720900 LCE720900:LCF720900 LMA720900:LMB720900 LVW720900:LVX720900 MFS720900:MFT720900 MPO720900:MPP720900 MZK720900:MZL720900 NJG720900:NJH720900 NTC720900:NTD720900 OCY720900:OCZ720900 OMU720900:OMV720900 OWQ720900:OWR720900 PGM720900:PGN720900 PQI720900:PQJ720900 QAE720900:QAF720900 QKA720900:QKB720900 QTW720900:QTX720900 RDS720900:RDT720900 RNO720900:RNP720900 RXK720900:RXL720900 SHG720900:SHH720900 SRC720900:SRD720900 TAY720900:TAZ720900 TKU720900:TKV720900 TUQ720900:TUR720900 UEM720900:UEN720900 UOI720900:UOJ720900 UYE720900:UYF720900 VIA720900:VIB720900 VRW720900:VRX720900 WBS720900:WBT720900 WLO720900:WLP720900 WVK720900:WVL720900 C786436:D786436 IY786436:IZ786436 SU786436:SV786436 ACQ786436:ACR786436 AMM786436:AMN786436 AWI786436:AWJ786436 BGE786436:BGF786436 BQA786436:BQB786436 BZW786436:BZX786436 CJS786436:CJT786436 CTO786436:CTP786436 DDK786436:DDL786436 DNG786436:DNH786436 DXC786436:DXD786436 EGY786436:EGZ786436 EQU786436:EQV786436 FAQ786436:FAR786436 FKM786436:FKN786436 FUI786436:FUJ786436 GEE786436:GEF786436 GOA786436:GOB786436 GXW786436:GXX786436 HHS786436:HHT786436 HRO786436:HRP786436 IBK786436:IBL786436 ILG786436:ILH786436 IVC786436:IVD786436 JEY786436:JEZ786436 JOU786436:JOV786436 JYQ786436:JYR786436 KIM786436:KIN786436 KSI786436:KSJ786436 LCE786436:LCF786436 LMA786436:LMB786436 LVW786436:LVX786436 MFS786436:MFT786436 MPO786436:MPP786436 MZK786436:MZL786436 NJG786436:NJH786436 NTC786436:NTD786436 OCY786436:OCZ786436 OMU786436:OMV786436 OWQ786436:OWR786436 PGM786436:PGN786436 PQI786436:PQJ786436 QAE786436:QAF786436 QKA786436:QKB786436 QTW786436:QTX786436 RDS786436:RDT786436 RNO786436:RNP786436 RXK786436:RXL786436 SHG786436:SHH786436 SRC786436:SRD786436 TAY786436:TAZ786436 TKU786436:TKV786436 TUQ786436:TUR786436 UEM786436:UEN786436 UOI786436:UOJ786436 UYE786436:UYF786436 VIA786436:VIB786436 VRW786436:VRX786436 WBS786436:WBT786436 WLO786436:WLP786436 WVK786436:WVL786436 C851972:D851972 IY851972:IZ851972 SU851972:SV851972 ACQ851972:ACR851972 AMM851972:AMN851972 AWI851972:AWJ851972 BGE851972:BGF851972 BQA851972:BQB851972 BZW851972:BZX851972 CJS851972:CJT851972 CTO851972:CTP851972 DDK851972:DDL851972 DNG851972:DNH851972 DXC851972:DXD851972 EGY851972:EGZ851972 EQU851972:EQV851972 FAQ851972:FAR851972 FKM851972:FKN851972 FUI851972:FUJ851972 GEE851972:GEF851972 GOA851972:GOB851972 GXW851972:GXX851972 HHS851972:HHT851972 HRO851972:HRP851972 IBK851972:IBL851972 ILG851972:ILH851972 IVC851972:IVD851972 JEY851972:JEZ851972 JOU851972:JOV851972 JYQ851972:JYR851972 KIM851972:KIN851972 KSI851972:KSJ851972 LCE851972:LCF851972 LMA851972:LMB851972 LVW851972:LVX851972 MFS851972:MFT851972 MPO851972:MPP851972 MZK851972:MZL851972 NJG851972:NJH851972 NTC851972:NTD851972 OCY851972:OCZ851972 OMU851972:OMV851972 OWQ851972:OWR851972 PGM851972:PGN851972 PQI851972:PQJ851972 QAE851972:QAF851972 QKA851972:QKB851972 QTW851972:QTX851972 RDS851972:RDT851972 RNO851972:RNP851972 RXK851972:RXL851972 SHG851972:SHH851972 SRC851972:SRD851972 TAY851972:TAZ851972 TKU851972:TKV851972 TUQ851972:TUR851972 UEM851972:UEN851972 UOI851972:UOJ851972 UYE851972:UYF851972 VIA851972:VIB851972 VRW851972:VRX851972 WBS851972:WBT851972 WLO851972:WLP851972 WVK851972:WVL851972 C917508:D917508 IY917508:IZ917508 SU917508:SV917508 ACQ917508:ACR917508 AMM917508:AMN917508 AWI917508:AWJ917508 BGE917508:BGF917508 BQA917508:BQB917508 BZW917508:BZX917508 CJS917508:CJT917508 CTO917508:CTP917508 DDK917508:DDL917508 DNG917508:DNH917508 DXC917508:DXD917508 EGY917508:EGZ917508 EQU917508:EQV917508 FAQ917508:FAR917508 FKM917508:FKN917508 FUI917508:FUJ917508 GEE917508:GEF917508 GOA917508:GOB917508 GXW917508:GXX917508 HHS917508:HHT917508 HRO917508:HRP917508 IBK917508:IBL917508 ILG917508:ILH917508 IVC917508:IVD917508 JEY917508:JEZ917508 JOU917508:JOV917508 JYQ917508:JYR917508 KIM917508:KIN917508 KSI917508:KSJ917508 LCE917508:LCF917508 LMA917508:LMB917508 LVW917508:LVX917508 MFS917508:MFT917508 MPO917508:MPP917508 MZK917508:MZL917508 NJG917508:NJH917508 NTC917508:NTD917508 OCY917508:OCZ917508 OMU917508:OMV917508 OWQ917508:OWR917508 PGM917508:PGN917508 PQI917508:PQJ917508 QAE917508:QAF917508 QKA917508:QKB917508 QTW917508:QTX917508 RDS917508:RDT917508 RNO917508:RNP917508 RXK917508:RXL917508 SHG917508:SHH917508 SRC917508:SRD917508 TAY917508:TAZ917508 TKU917508:TKV917508 TUQ917508:TUR917508 UEM917508:UEN917508 UOI917508:UOJ917508 UYE917508:UYF917508 VIA917508:VIB917508 VRW917508:VRX917508 WBS917508:WBT917508 WLO917508:WLP917508 WVK917508:WVL917508 C983044:D983044 IY983044:IZ983044 SU983044:SV983044 ACQ983044:ACR983044 AMM983044:AMN983044 AWI983044:AWJ983044 BGE983044:BGF983044 BQA983044:BQB983044 BZW983044:BZX983044 CJS983044:CJT983044 CTO983044:CTP983044 DDK983044:DDL983044 DNG983044:DNH983044 DXC983044:DXD983044 EGY983044:EGZ983044 EQU983044:EQV983044 FAQ983044:FAR983044 FKM983044:FKN983044 FUI983044:FUJ983044 GEE983044:GEF983044 GOA983044:GOB983044 GXW983044:GXX983044 HHS983044:HHT983044 HRO983044:HRP983044 IBK983044:IBL983044 ILG983044:ILH983044 IVC983044:IVD983044 JEY983044:JEZ983044 JOU983044:JOV983044 JYQ983044:JYR983044 KIM983044:KIN983044 KSI983044:KSJ983044 LCE983044:LCF983044 LMA983044:LMB983044 LVW983044:LVX983044 MFS983044:MFT983044 MPO983044:MPP983044 MZK983044:MZL983044 NJG983044:NJH983044 NTC983044:NTD983044 OCY983044:OCZ983044 OMU983044:OMV983044 OWQ983044:OWR983044 PGM983044:PGN983044 PQI983044:PQJ983044 QAE983044:QAF983044 QKA983044:QKB983044 QTW983044:QTX983044 RDS983044:RDT983044 RNO983044:RNP983044 RXK983044:RXL983044 SHG983044:SHH983044 SRC983044:SRD983044 TAY983044:TAZ983044 TKU983044:TKV983044 TUQ983044:TUR983044 UEM983044:UEN983044 UOI983044:UOJ983044 UYE983044:UYF983044 VIA983044:VIB983044 VRW983044:VRX983044 WBS983044:WBT983044 WLO983044:WLP983044 WVK983044:WVL983044"/>
    <dataValidation type="list" allowBlank="1" showInputMessage="1" showErrorMessage="1" sqref="C4:D4 WVK983045:WVL983045 WLO983045:WLP983045 WBS983045:WBT983045 VRW983045:VRX983045 VIA983045:VIB983045 UYE983045:UYF983045 UOI983045:UOJ983045 UEM983045:UEN983045 TUQ983045:TUR983045 TKU983045:TKV983045 TAY983045:TAZ983045 SRC983045:SRD983045 SHG983045:SHH983045 RXK983045:RXL983045 RNO983045:RNP983045 RDS983045:RDT983045 QTW983045:QTX983045 QKA983045:QKB983045 QAE983045:QAF983045 PQI983045:PQJ983045 PGM983045:PGN983045 OWQ983045:OWR983045 OMU983045:OMV983045 OCY983045:OCZ983045 NTC983045:NTD983045 NJG983045:NJH983045 MZK983045:MZL983045 MPO983045:MPP983045 MFS983045:MFT983045 LVW983045:LVX983045 LMA983045:LMB983045 LCE983045:LCF983045 KSI983045:KSJ983045 KIM983045:KIN983045 JYQ983045:JYR983045 JOU983045:JOV983045 JEY983045:JEZ983045 IVC983045:IVD983045 ILG983045:ILH983045 IBK983045:IBL983045 HRO983045:HRP983045 HHS983045:HHT983045 GXW983045:GXX983045 GOA983045:GOB983045 GEE983045:GEF983045 FUI983045:FUJ983045 FKM983045:FKN983045 FAQ983045:FAR983045 EQU983045:EQV983045 EGY983045:EGZ983045 DXC983045:DXD983045 DNG983045:DNH983045 DDK983045:DDL983045 CTO983045:CTP983045 CJS983045:CJT983045 BZW983045:BZX983045 BQA983045:BQB983045 BGE983045:BGF983045 AWI983045:AWJ983045 AMM983045:AMN983045 ACQ983045:ACR983045 SU983045:SV983045 IY983045:IZ983045 C983045:D983045 WVK917509:WVL917509 WLO917509:WLP917509 WBS917509:WBT917509 VRW917509:VRX917509 VIA917509:VIB917509 UYE917509:UYF917509 UOI917509:UOJ917509 UEM917509:UEN917509 TUQ917509:TUR917509 TKU917509:TKV917509 TAY917509:TAZ917509 SRC917509:SRD917509 SHG917509:SHH917509 RXK917509:RXL917509 RNO917509:RNP917509 RDS917509:RDT917509 QTW917509:QTX917509 QKA917509:QKB917509 QAE917509:QAF917509 PQI917509:PQJ917509 PGM917509:PGN917509 OWQ917509:OWR917509 OMU917509:OMV917509 OCY917509:OCZ917509 NTC917509:NTD917509 NJG917509:NJH917509 MZK917509:MZL917509 MPO917509:MPP917509 MFS917509:MFT917509 LVW917509:LVX917509 LMA917509:LMB917509 LCE917509:LCF917509 KSI917509:KSJ917509 KIM917509:KIN917509 JYQ917509:JYR917509 JOU917509:JOV917509 JEY917509:JEZ917509 IVC917509:IVD917509 ILG917509:ILH917509 IBK917509:IBL917509 HRO917509:HRP917509 HHS917509:HHT917509 GXW917509:GXX917509 GOA917509:GOB917509 GEE917509:GEF917509 FUI917509:FUJ917509 FKM917509:FKN917509 FAQ917509:FAR917509 EQU917509:EQV917509 EGY917509:EGZ917509 DXC917509:DXD917509 DNG917509:DNH917509 DDK917509:DDL917509 CTO917509:CTP917509 CJS917509:CJT917509 BZW917509:BZX917509 BQA917509:BQB917509 BGE917509:BGF917509 AWI917509:AWJ917509 AMM917509:AMN917509 ACQ917509:ACR917509 SU917509:SV917509 IY917509:IZ917509 C917509:D917509 WVK851973:WVL851973 WLO851973:WLP851973 WBS851973:WBT851973 VRW851973:VRX851973 VIA851973:VIB851973 UYE851973:UYF851973 UOI851973:UOJ851973 UEM851973:UEN851973 TUQ851973:TUR851973 TKU851973:TKV851973 TAY851973:TAZ851973 SRC851973:SRD851973 SHG851973:SHH851973 RXK851973:RXL851973 RNO851973:RNP851973 RDS851973:RDT851973 QTW851973:QTX851973 QKA851973:QKB851973 QAE851973:QAF851973 PQI851973:PQJ851973 PGM851973:PGN851973 OWQ851973:OWR851973 OMU851973:OMV851973 OCY851973:OCZ851973 NTC851973:NTD851973 NJG851973:NJH851973 MZK851973:MZL851973 MPO851973:MPP851973 MFS851973:MFT851973 LVW851973:LVX851973 LMA851973:LMB851973 LCE851973:LCF851973 KSI851973:KSJ851973 KIM851973:KIN851973 JYQ851973:JYR851973 JOU851973:JOV851973 JEY851973:JEZ851973 IVC851973:IVD851973 ILG851973:ILH851973 IBK851973:IBL851973 HRO851973:HRP851973 HHS851973:HHT851973 GXW851973:GXX851973 GOA851973:GOB851973 GEE851973:GEF851973 FUI851973:FUJ851973 FKM851973:FKN851973 FAQ851973:FAR851973 EQU851973:EQV851973 EGY851973:EGZ851973 DXC851973:DXD851973 DNG851973:DNH851973 DDK851973:DDL851973 CTO851973:CTP851973 CJS851973:CJT851973 BZW851973:BZX851973 BQA851973:BQB851973 BGE851973:BGF851973 AWI851973:AWJ851973 AMM851973:AMN851973 ACQ851973:ACR851973 SU851973:SV851973 IY851973:IZ851973 C851973:D851973 WVK786437:WVL786437 WLO786437:WLP786437 WBS786437:WBT786437 VRW786437:VRX786437 VIA786437:VIB786437 UYE786437:UYF786437 UOI786437:UOJ786437 UEM786437:UEN786437 TUQ786437:TUR786437 TKU786437:TKV786437 TAY786437:TAZ786437 SRC786437:SRD786437 SHG786437:SHH786437 RXK786437:RXL786437 RNO786437:RNP786437 RDS786437:RDT786437 QTW786437:QTX786437 QKA786437:QKB786437 QAE786437:QAF786437 PQI786437:PQJ786437 PGM786437:PGN786437 OWQ786437:OWR786437 OMU786437:OMV786437 OCY786437:OCZ786437 NTC786437:NTD786437 NJG786437:NJH786437 MZK786437:MZL786437 MPO786437:MPP786437 MFS786437:MFT786437 LVW786437:LVX786437 LMA786437:LMB786437 LCE786437:LCF786437 KSI786437:KSJ786437 KIM786437:KIN786437 JYQ786437:JYR786437 JOU786437:JOV786437 JEY786437:JEZ786437 IVC786437:IVD786437 ILG786437:ILH786437 IBK786437:IBL786437 HRO786437:HRP786437 HHS786437:HHT786437 GXW786437:GXX786437 GOA786437:GOB786437 GEE786437:GEF786437 FUI786437:FUJ786437 FKM786437:FKN786437 FAQ786437:FAR786437 EQU786437:EQV786437 EGY786437:EGZ786437 DXC786437:DXD786437 DNG786437:DNH786437 DDK786437:DDL786437 CTO786437:CTP786437 CJS786437:CJT786437 BZW786437:BZX786437 BQA786437:BQB786437 BGE786437:BGF786437 AWI786437:AWJ786437 AMM786437:AMN786437 ACQ786437:ACR786437 SU786437:SV786437 IY786437:IZ786437 C786437:D786437 WVK720901:WVL720901 WLO720901:WLP720901 WBS720901:WBT720901 VRW720901:VRX720901 VIA720901:VIB720901 UYE720901:UYF720901 UOI720901:UOJ720901 UEM720901:UEN720901 TUQ720901:TUR720901 TKU720901:TKV720901 TAY720901:TAZ720901 SRC720901:SRD720901 SHG720901:SHH720901 RXK720901:RXL720901 RNO720901:RNP720901 RDS720901:RDT720901 QTW720901:QTX720901 QKA720901:QKB720901 QAE720901:QAF720901 PQI720901:PQJ720901 PGM720901:PGN720901 OWQ720901:OWR720901 OMU720901:OMV720901 OCY720901:OCZ720901 NTC720901:NTD720901 NJG720901:NJH720901 MZK720901:MZL720901 MPO720901:MPP720901 MFS720901:MFT720901 LVW720901:LVX720901 LMA720901:LMB720901 LCE720901:LCF720901 KSI720901:KSJ720901 KIM720901:KIN720901 JYQ720901:JYR720901 JOU720901:JOV720901 JEY720901:JEZ720901 IVC720901:IVD720901 ILG720901:ILH720901 IBK720901:IBL720901 HRO720901:HRP720901 HHS720901:HHT720901 GXW720901:GXX720901 GOA720901:GOB720901 GEE720901:GEF720901 FUI720901:FUJ720901 FKM720901:FKN720901 FAQ720901:FAR720901 EQU720901:EQV720901 EGY720901:EGZ720901 DXC720901:DXD720901 DNG720901:DNH720901 DDK720901:DDL720901 CTO720901:CTP720901 CJS720901:CJT720901 BZW720901:BZX720901 BQA720901:BQB720901 BGE720901:BGF720901 AWI720901:AWJ720901 AMM720901:AMN720901 ACQ720901:ACR720901 SU720901:SV720901 IY720901:IZ720901 C720901:D720901 WVK655365:WVL655365 WLO655365:WLP655365 WBS655365:WBT655365 VRW655365:VRX655365 VIA655365:VIB655365 UYE655365:UYF655365 UOI655365:UOJ655365 UEM655365:UEN655365 TUQ655365:TUR655365 TKU655365:TKV655365 TAY655365:TAZ655365 SRC655365:SRD655365 SHG655365:SHH655365 RXK655365:RXL655365 RNO655365:RNP655365 RDS655365:RDT655365 QTW655365:QTX655365 QKA655365:QKB655365 QAE655365:QAF655365 PQI655365:PQJ655365 PGM655365:PGN655365 OWQ655365:OWR655365 OMU655365:OMV655365 OCY655365:OCZ655365 NTC655365:NTD655365 NJG655365:NJH655365 MZK655365:MZL655365 MPO655365:MPP655365 MFS655365:MFT655365 LVW655365:LVX655365 LMA655365:LMB655365 LCE655365:LCF655365 KSI655365:KSJ655365 KIM655365:KIN655365 JYQ655365:JYR655365 JOU655365:JOV655365 JEY655365:JEZ655365 IVC655365:IVD655365 ILG655365:ILH655365 IBK655365:IBL655365 HRO655365:HRP655365 HHS655365:HHT655365 GXW655365:GXX655365 GOA655365:GOB655365 GEE655365:GEF655365 FUI655365:FUJ655365 FKM655365:FKN655365 FAQ655365:FAR655365 EQU655365:EQV655365 EGY655365:EGZ655365 DXC655365:DXD655365 DNG655365:DNH655365 DDK655365:DDL655365 CTO655365:CTP655365 CJS655365:CJT655365 BZW655365:BZX655365 BQA655365:BQB655365 BGE655365:BGF655365 AWI655365:AWJ655365 AMM655365:AMN655365 ACQ655365:ACR655365 SU655365:SV655365 IY655365:IZ655365 C655365:D655365 WVK589829:WVL589829 WLO589829:WLP589829 WBS589829:WBT589829 VRW589829:VRX589829 VIA589829:VIB589829 UYE589829:UYF589829 UOI589829:UOJ589829 UEM589829:UEN589829 TUQ589829:TUR589829 TKU589829:TKV589829 TAY589829:TAZ589829 SRC589829:SRD589829 SHG589829:SHH589829 RXK589829:RXL589829 RNO589829:RNP589829 RDS589829:RDT589829 QTW589829:QTX589829 QKA589829:QKB589829 QAE589829:QAF589829 PQI589829:PQJ589829 PGM589829:PGN589829 OWQ589829:OWR589829 OMU589829:OMV589829 OCY589829:OCZ589829 NTC589829:NTD589829 NJG589829:NJH589829 MZK589829:MZL589829 MPO589829:MPP589829 MFS589829:MFT589829 LVW589829:LVX589829 LMA589829:LMB589829 LCE589829:LCF589829 KSI589829:KSJ589829 KIM589829:KIN589829 JYQ589829:JYR589829 JOU589829:JOV589829 JEY589829:JEZ589829 IVC589829:IVD589829 ILG589829:ILH589829 IBK589829:IBL589829 HRO589829:HRP589829 HHS589829:HHT589829 GXW589829:GXX589829 GOA589829:GOB589829 GEE589829:GEF589829 FUI589829:FUJ589829 FKM589829:FKN589829 FAQ589829:FAR589829 EQU589829:EQV589829 EGY589829:EGZ589829 DXC589829:DXD589829 DNG589829:DNH589829 DDK589829:DDL589829 CTO589829:CTP589829 CJS589829:CJT589829 BZW589829:BZX589829 BQA589829:BQB589829 BGE589829:BGF589829 AWI589829:AWJ589829 AMM589829:AMN589829 ACQ589829:ACR589829 SU589829:SV589829 IY589829:IZ589829 C589829:D589829 WVK524293:WVL524293 WLO524293:WLP524293 WBS524293:WBT524293 VRW524293:VRX524293 VIA524293:VIB524293 UYE524293:UYF524293 UOI524293:UOJ524293 UEM524293:UEN524293 TUQ524293:TUR524293 TKU524293:TKV524293 TAY524293:TAZ524293 SRC524293:SRD524293 SHG524293:SHH524293 RXK524293:RXL524293 RNO524293:RNP524293 RDS524293:RDT524293 QTW524293:QTX524293 QKA524293:QKB524293 QAE524293:QAF524293 PQI524293:PQJ524293 PGM524293:PGN524293 OWQ524293:OWR524293 OMU524293:OMV524293 OCY524293:OCZ524293 NTC524293:NTD524293 NJG524293:NJH524293 MZK524293:MZL524293 MPO524293:MPP524293 MFS524293:MFT524293 LVW524293:LVX524293 LMA524293:LMB524293 LCE524293:LCF524293 KSI524293:KSJ524293 KIM524293:KIN524293 JYQ524293:JYR524293 JOU524293:JOV524293 JEY524293:JEZ524293 IVC524293:IVD524293 ILG524293:ILH524293 IBK524293:IBL524293 HRO524293:HRP524293 HHS524293:HHT524293 GXW524293:GXX524293 GOA524293:GOB524293 GEE524293:GEF524293 FUI524293:FUJ524293 FKM524293:FKN524293 FAQ524293:FAR524293 EQU524293:EQV524293 EGY524293:EGZ524293 DXC524293:DXD524293 DNG524293:DNH524293 DDK524293:DDL524293 CTO524293:CTP524293 CJS524293:CJT524293 BZW524293:BZX524293 BQA524293:BQB524293 BGE524293:BGF524293 AWI524293:AWJ524293 AMM524293:AMN524293 ACQ524293:ACR524293 SU524293:SV524293 IY524293:IZ524293 C524293:D524293 WVK458757:WVL458757 WLO458757:WLP458757 WBS458757:WBT458757 VRW458757:VRX458757 VIA458757:VIB458757 UYE458757:UYF458757 UOI458757:UOJ458757 UEM458757:UEN458757 TUQ458757:TUR458757 TKU458757:TKV458757 TAY458757:TAZ458757 SRC458757:SRD458757 SHG458757:SHH458757 RXK458757:RXL458757 RNO458757:RNP458757 RDS458757:RDT458757 QTW458757:QTX458757 QKA458757:QKB458757 QAE458757:QAF458757 PQI458757:PQJ458757 PGM458757:PGN458757 OWQ458757:OWR458757 OMU458757:OMV458757 OCY458757:OCZ458757 NTC458757:NTD458757 NJG458757:NJH458757 MZK458757:MZL458757 MPO458757:MPP458757 MFS458757:MFT458757 LVW458757:LVX458757 LMA458757:LMB458757 LCE458757:LCF458757 KSI458757:KSJ458757 KIM458757:KIN458757 JYQ458757:JYR458757 JOU458757:JOV458757 JEY458757:JEZ458757 IVC458757:IVD458757 ILG458757:ILH458757 IBK458757:IBL458757 HRO458757:HRP458757 HHS458757:HHT458757 GXW458757:GXX458757 GOA458757:GOB458757 GEE458757:GEF458757 FUI458757:FUJ458757 FKM458757:FKN458757 FAQ458757:FAR458757 EQU458757:EQV458757 EGY458757:EGZ458757 DXC458757:DXD458757 DNG458757:DNH458757 DDK458757:DDL458757 CTO458757:CTP458757 CJS458757:CJT458757 BZW458757:BZX458757 BQA458757:BQB458757 BGE458757:BGF458757 AWI458757:AWJ458757 AMM458757:AMN458757 ACQ458757:ACR458757 SU458757:SV458757 IY458757:IZ458757 C458757:D458757 WVK393221:WVL393221 WLO393221:WLP393221 WBS393221:WBT393221 VRW393221:VRX393221 VIA393221:VIB393221 UYE393221:UYF393221 UOI393221:UOJ393221 UEM393221:UEN393221 TUQ393221:TUR393221 TKU393221:TKV393221 TAY393221:TAZ393221 SRC393221:SRD393221 SHG393221:SHH393221 RXK393221:RXL393221 RNO393221:RNP393221 RDS393221:RDT393221 QTW393221:QTX393221 QKA393221:QKB393221 QAE393221:QAF393221 PQI393221:PQJ393221 PGM393221:PGN393221 OWQ393221:OWR393221 OMU393221:OMV393221 OCY393221:OCZ393221 NTC393221:NTD393221 NJG393221:NJH393221 MZK393221:MZL393221 MPO393221:MPP393221 MFS393221:MFT393221 LVW393221:LVX393221 LMA393221:LMB393221 LCE393221:LCF393221 KSI393221:KSJ393221 KIM393221:KIN393221 JYQ393221:JYR393221 JOU393221:JOV393221 JEY393221:JEZ393221 IVC393221:IVD393221 ILG393221:ILH393221 IBK393221:IBL393221 HRO393221:HRP393221 HHS393221:HHT393221 GXW393221:GXX393221 GOA393221:GOB393221 GEE393221:GEF393221 FUI393221:FUJ393221 FKM393221:FKN393221 FAQ393221:FAR393221 EQU393221:EQV393221 EGY393221:EGZ393221 DXC393221:DXD393221 DNG393221:DNH393221 DDK393221:DDL393221 CTO393221:CTP393221 CJS393221:CJT393221 BZW393221:BZX393221 BQA393221:BQB393221 BGE393221:BGF393221 AWI393221:AWJ393221 AMM393221:AMN393221 ACQ393221:ACR393221 SU393221:SV393221 IY393221:IZ393221 C393221:D393221 WVK327685:WVL327685 WLO327685:WLP327685 WBS327685:WBT327685 VRW327685:VRX327685 VIA327685:VIB327685 UYE327685:UYF327685 UOI327685:UOJ327685 UEM327685:UEN327685 TUQ327685:TUR327685 TKU327685:TKV327685 TAY327685:TAZ327685 SRC327685:SRD327685 SHG327685:SHH327685 RXK327685:RXL327685 RNO327685:RNP327685 RDS327685:RDT327685 QTW327685:QTX327685 QKA327685:QKB327685 QAE327685:QAF327685 PQI327685:PQJ327685 PGM327685:PGN327685 OWQ327685:OWR327685 OMU327685:OMV327685 OCY327685:OCZ327685 NTC327685:NTD327685 NJG327685:NJH327685 MZK327685:MZL327685 MPO327685:MPP327685 MFS327685:MFT327685 LVW327685:LVX327685 LMA327685:LMB327685 LCE327685:LCF327685 KSI327685:KSJ327685 KIM327685:KIN327685 JYQ327685:JYR327685 JOU327685:JOV327685 JEY327685:JEZ327685 IVC327685:IVD327685 ILG327685:ILH327685 IBK327685:IBL327685 HRO327685:HRP327685 HHS327685:HHT327685 GXW327685:GXX327685 GOA327685:GOB327685 GEE327685:GEF327685 FUI327685:FUJ327685 FKM327685:FKN327685 FAQ327685:FAR327685 EQU327685:EQV327685 EGY327685:EGZ327685 DXC327685:DXD327685 DNG327685:DNH327685 DDK327685:DDL327685 CTO327685:CTP327685 CJS327685:CJT327685 BZW327685:BZX327685 BQA327685:BQB327685 BGE327685:BGF327685 AWI327685:AWJ327685 AMM327685:AMN327685 ACQ327685:ACR327685 SU327685:SV327685 IY327685:IZ327685 C327685:D327685 WVK262149:WVL262149 WLO262149:WLP262149 WBS262149:WBT262149 VRW262149:VRX262149 VIA262149:VIB262149 UYE262149:UYF262149 UOI262149:UOJ262149 UEM262149:UEN262149 TUQ262149:TUR262149 TKU262149:TKV262149 TAY262149:TAZ262149 SRC262149:SRD262149 SHG262149:SHH262149 RXK262149:RXL262149 RNO262149:RNP262149 RDS262149:RDT262149 QTW262149:QTX262149 QKA262149:QKB262149 QAE262149:QAF262149 PQI262149:PQJ262149 PGM262149:PGN262149 OWQ262149:OWR262149 OMU262149:OMV262149 OCY262149:OCZ262149 NTC262149:NTD262149 NJG262149:NJH262149 MZK262149:MZL262149 MPO262149:MPP262149 MFS262149:MFT262149 LVW262149:LVX262149 LMA262149:LMB262149 LCE262149:LCF262149 KSI262149:KSJ262149 KIM262149:KIN262149 JYQ262149:JYR262149 JOU262149:JOV262149 JEY262149:JEZ262149 IVC262149:IVD262149 ILG262149:ILH262149 IBK262149:IBL262149 HRO262149:HRP262149 HHS262149:HHT262149 GXW262149:GXX262149 GOA262149:GOB262149 GEE262149:GEF262149 FUI262149:FUJ262149 FKM262149:FKN262149 FAQ262149:FAR262149 EQU262149:EQV262149 EGY262149:EGZ262149 DXC262149:DXD262149 DNG262149:DNH262149 DDK262149:DDL262149 CTO262149:CTP262149 CJS262149:CJT262149 BZW262149:BZX262149 BQA262149:BQB262149 BGE262149:BGF262149 AWI262149:AWJ262149 AMM262149:AMN262149 ACQ262149:ACR262149 SU262149:SV262149 IY262149:IZ262149 C262149:D262149 WVK196613:WVL196613 WLO196613:WLP196613 WBS196613:WBT196613 VRW196613:VRX196613 VIA196613:VIB196613 UYE196613:UYF196613 UOI196613:UOJ196613 UEM196613:UEN196613 TUQ196613:TUR196613 TKU196613:TKV196613 TAY196613:TAZ196613 SRC196613:SRD196613 SHG196613:SHH196613 RXK196613:RXL196613 RNO196613:RNP196613 RDS196613:RDT196613 QTW196613:QTX196613 QKA196613:QKB196613 QAE196613:QAF196613 PQI196613:PQJ196613 PGM196613:PGN196613 OWQ196613:OWR196613 OMU196613:OMV196613 OCY196613:OCZ196613 NTC196613:NTD196613 NJG196613:NJH196613 MZK196613:MZL196613 MPO196613:MPP196613 MFS196613:MFT196613 LVW196613:LVX196613 LMA196613:LMB196613 LCE196613:LCF196613 KSI196613:KSJ196613 KIM196613:KIN196613 JYQ196613:JYR196613 JOU196613:JOV196613 JEY196613:JEZ196613 IVC196613:IVD196613 ILG196613:ILH196613 IBK196613:IBL196613 HRO196613:HRP196613 HHS196613:HHT196613 GXW196613:GXX196613 GOA196613:GOB196613 GEE196613:GEF196613 FUI196613:FUJ196613 FKM196613:FKN196613 FAQ196613:FAR196613 EQU196613:EQV196613 EGY196613:EGZ196613 DXC196613:DXD196613 DNG196613:DNH196613 DDK196613:DDL196613 CTO196613:CTP196613 CJS196613:CJT196613 BZW196613:BZX196613 BQA196613:BQB196613 BGE196613:BGF196613 AWI196613:AWJ196613 AMM196613:AMN196613 ACQ196613:ACR196613 SU196613:SV196613 IY196613:IZ196613 C196613:D196613 WVK131077:WVL131077 WLO131077:WLP131077 WBS131077:WBT131077 VRW131077:VRX131077 VIA131077:VIB131077 UYE131077:UYF131077 UOI131077:UOJ131077 UEM131077:UEN131077 TUQ131077:TUR131077 TKU131077:TKV131077 TAY131077:TAZ131077 SRC131077:SRD131077 SHG131077:SHH131077 RXK131077:RXL131077 RNO131077:RNP131077 RDS131077:RDT131077 QTW131077:QTX131077 QKA131077:QKB131077 QAE131077:QAF131077 PQI131077:PQJ131077 PGM131077:PGN131077 OWQ131077:OWR131077 OMU131077:OMV131077 OCY131077:OCZ131077 NTC131077:NTD131077 NJG131077:NJH131077 MZK131077:MZL131077 MPO131077:MPP131077 MFS131077:MFT131077 LVW131077:LVX131077 LMA131077:LMB131077 LCE131077:LCF131077 KSI131077:KSJ131077 KIM131077:KIN131077 JYQ131077:JYR131077 JOU131077:JOV131077 JEY131077:JEZ131077 IVC131077:IVD131077 ILG131077:ILH131077 IBK131077:IBL131077 HRO131077:HRP131077 HHS131077:HHT131077 GXW131077:GXX131077 GOA131077:GOB131077 GEE131077:GEF131077 FUI131077:FUJ131077 FKM131077:FKN131077 FAQ131077:FAR131077 EQU131077:EQV131077 EGY131077:EGZ131077 DXC131077:DXD131077 DNG131077:DNH131077 DDK131077:DDL131077 CTO131077:CTP131077 CJS131077:CJT131077 BZW131077:BZX131077 BQA131077:BQB131077 BGE131077:BGF131077 AWI131077:AWJ131077 AMM131077:AMN131077 ACQ131077:ACR131077 SU131077:SV131077 IY131077:IZ131077 C131077:D131077 WVK65541:WVL65541 WLO65541:WLP65541 WBS65541:WBT65541 VRW65541:VRX65541 VIA65541:VIB65541 UYE65541:UYF65541 UOI65541:UOJ65541 UEM65541:UEN65541 TUQ65541:TUR65541 TKU65541:TKV65541 TAY65541:TAZ65541 SRC65541:SRD65541 SHG65541:SHH65541 RXK65541:RXL65541 RNO65541:RNP65541 RDS65541:RDT65541 QTW65541:QTX65541 QKA65541:QKB65541 QAE65541:QAF65541 PQI65541:PQJ65541 PGM65541:PGN65541 OWQ65541:OWR65541 OMU65541:OMV65541 OCY65541:OCZ65541 NTC65541:NTD65541 NJG65541:NJH65541 MZK65541:MZL65541 MPO65541:MPP65541 MFS65541:MFT65541 LVW65541:LVX65541 LMA65541:LMB65541 LCE65541:LCF65541 KSI65541:KSJ65541 KIM65541:KIN65541 JYQ65541:JYR65541 JOU65541:JOV65541 JEY65541:JEZ65541 IVC65541:IVD65541 ILG65541:ILH65541 IBK65541:IBL65541 HRO65541:HRP65541 HHS65541:HHT65541 GXW65541:GXX65541 GOA65541:GOB65541 GEE65541:GEF65541 FUI65541:FUJ65541 FKM65541:FKN65541 FAQ65541:FAR65541 EQU65541:EQV65541 EGY65541:EGZ65541 DXC65541:DXD65541 DNG65541:DNH65541 DDK65541:DDL65541 CTO65541:CTP65541 CJS65541:CJT65541 BZW65541:BZX65541 BQA65541:BQB65541 BGE65541:BGF65541 AWI65541:AWJ65541 AMM65541:AMN65541 ACQ65541:ACR65541 SU65541:SV65541 IY65541:IZ65541 C65541:D65541 WVK4:WVL4 WLO4:WLP4 WBS4:WBT4 VRW4:VRX4 VIA4:VIB4 UYE4:UYF4 UOI4:UOJ4 UEM4:UEN4 TUQ4:TUR4 TKU4:TKV4 TAY4:TAZ4 SRC4:SRD4 SHG4:SHH4 RXK4:RXL4 RNO4:RNP4 RDS4:RDT4 QTW4:QTX4 QKA4:QKB4 QAE4:QAF4 PQI4:PQJ4 PGM4:PGN4 OWQ4:OWR4 OMU4:OMV4 OCY4:OCZ4 NTC4:NTD4 NJG4:NJH4 MZK4:MZL4 MPO4:MPP4 MFS4:MFT4 LVW4:LVX4 LMA4:LMB4 LCE4:LCF4 KSI4:KSJ4 KIM4:KIN4 JYQ4:JYR4 JOU4:JOV4 JEY4:JEZ4 IVC4:IVD4 ILG4:ILH4 IBK4:IBL4 HRO4:HRP4 HHS4:HHT4 GXW4:GXX4 GOA4:GOB4 GEE4:GEF4 FUI4:FUJ4 FKM4:FKN4 FAQ4:FAR4 EQU4:EQV4 EGY4:EGZ4 DXC4:DXD4 DNG4:DNH4 DDK4:DDL4 CTO4:CTP4 CJS4:CJT4 BZW4:BZX4 BQA4:BQB4 BGE4:BGF4 AWI4:AWJ4 AMM4:AMN4 ACQ4:ACR4 SU4:SV4 IY4:IZ4">
      <formula1>$B$70:$B$124</formula1>
    </dataValidation>
    <dataValidation allowBlank="1" showInputMessage="1" showErrorMessage="1" prompt="Enter project title, matches title on CC-C Word Document" sqref="C2:D2 IY2:IZ2 SU2:SV2 ACQ2:ACR2 AMM2:AMN2 AWI2:AWJ2 BGE2:BGF2 BQA2:BQB2 BZW2:BZX2 CJS2:CJT2 CTO2:CTP2 DDK2:DDL2 DNG2:DNH2 DXC2:DXD2 EGY2:EGZ2 EQU2:EQV2 FAQ2:FAR2 FKM2:FKN2 FUI2:FUJ2 GEE2:GEF2 GOA2:GOB2 GXW2:GXX2 HHS2:HHT2 HRO2:HRP2 IBK2:IBL2 ILG2:ILH2 IVC2:IVD2 JEY2:JEZ2 JOU2:JOV2 JYQ2:JYR2 KIM2:KIN2 KSI2:KSJ2 LCE2:LCF2 LMA2:LMB2 LVW2:LVX2 MFS2:MFT2 MPO2:MPP2 MZK2:MZL2 NJG2:NJH2 NTC2:NTD2 OCY2:OCZ2 OMU2:OMV2 OWQ2:OWR2 PGM2:PGN2 PQI2:PQJ2 QAE2:QAF2 QKA2:QKB2 QTW2:QTX2 RDS2:RDT2 RNO2:RNP2 RXK2:RXL2 SHG2:SHH2 SRC2:SRD2 TAY2:TAZ2 TKU2:TKV2 TUQ2:TUR2 UEM2:UEN2 UOI2:UOJ2 UYE2:UYF2 VIA2:VIB2 VRW2:VRX2 WBS2:WBT2 WLO2:WLP2 WVK2:WVL2 C65539:D65539 IY65539:IZ65539 SU65539:SV65539 ACQ65539:ACR65539 AMM65539:AMN65539 AWI65539:AWJ65539 BGE65539:BGF65539 BQA65539:BQB65539 BZW65539:BZX65539 CJS65539:CJT65539 CTO65539:CTP65539 DDK65539:DDL65539 DNG65539:DNH65539 DXC65539:DXD65539 EGY65539:EGZ65539 EQU65539:EQV65539 FAQ65539:FAR65539 FKM65539:FKN65539 FUI65539:FUJ65539 GEE65539:GEF65539 GOA65539:GOB65539 GXW65539:GXX65539 HHS65539:HHT65539 HRO65539:HRP65539 IBK65539:IBL65539 ILG65539:ILH65539 IVC65539:IVD65539 JEY65539:JEZ65539 JOU65539:JOV65539 JYQ65539:JYR65539 KIM65539:KIN65539 KSI65539:KSJ65539 LCE65539:LCF65539 LMA65539:LMB65539 LVW65539:LVX65539 MFS65539:MFT65539 MPO65539:MPP65539 MZK65539:MZL65539 NJG65539:NJH65539 NTC65539:NTD65539 OCY65539:OCZ65539 OMU65539:OMV65539 OWQ65539:OWR65539 PGM65539:PGN65539 PQI65539:PQJ65539 QAE65539:QAF65539 QKA65539:QKB65539 QTW65539:QTX65539 RDS65539:RDT65539 RNO65539:RNP65539 RXK65539:RXL65539 SHG65539:SHH65539 SRC65539:SRD65539 TAY65539:TAZ65539 TKU65539:TKV65539 TUQ65539:TUR65539 UEM65539:UEN65539 UOI65539:UOJ65539 UYE65539:UYF65539 VIA65539:VIB65539 VRW65539:VRX65539 WBS65539:WBT65539 WLO65539:WLP65539 WVK65539:WVL65539 C131075:D131075 IY131075:IZ131075 SU131075:SV131075 ACQ131075:ACR131075 AMM131075:AMN131075 AWI131075:AWJ131075 BGE131075:BGF131075 BQA131075:BQB131075 BZW131075:BZX131075 CJS131075:CJT131075 CTO131075:CTP131075 DDK131075:DDL131075 DNG131075:DNH131075 DXC131075:DXD131075 EGY131075:EGZ131075 EQU131075:EQV131075 FAQ131075:FAR131075 FKM131075:FKN131075 FUI131075:FUJ131075 GEE131075:GEF131075 GOA131075:GOB131075 GXW131075:GXX131075 HHS131075:HHT131075 HRO131075:HRP131075 IBK131075:IBL131075 ILG131075:ILH131075 IVC131075:IVD131075 JEY131075:JEZ131075 JOU131075:JOV131075 JYQ131075:JYR131075 KIM131075:KIN131075 KSI131075:KSJ131075 LCE131075:LCF131075 LMA131075:LMB131075 LVW131075:LVX131075 MFS131075:MFT131075 MPO131075:MPP131075 MZK131075:MZL131075 NJG131075:NJH131075 NTC131075:NTD131075 OCY131075:OCZ131075 OMU131075:OMV131075 OWQ131075:OWR131075 PGM131075:PGN131075 PQI131075:PQJ131075 QAE131075:QAF131075 QKA131075:QKB131075 QTW131075:QTX131075 RDS131075:RDT131075 RNO131075:RNP131075 RXK131075:RXL131075 SHG131075:SHH131075 SRC131075:SRD131075 TAY131075:TAZ131075 TKU131075:TKV131075 TUQ131075:TUR131075 UEM131075:UEN131075 UOI131075:UOJ131075 UYE131075:UYF131075 VIA131075:VIB131075 VRW131075:VRX131075 WBS131075:WBT131075 WLO131075:WLP131075 WVK131075:WVL131075 C196611:D196611 IY196611:IZ196611 SU196611:SV196611 ACQ196611:ACR196611 AMM196611:AMN196611 AWI196611:AWJ196611 BGE196611:BGF196611 BQA196611:BQB196611 BZW196611:BZX196611 CJS196611:CJT196611 CTO196611:CTP196611 DDK196611:DDL196611 DNG196611:DNH196611 DXC196611:DXD196611 EGY196611:EGZ196611 EQU196611:EQV196611 FAQ196611:FAR196611 FKM196611:FKN196611 FUI196611:FUJ196611 GEE196611:GEF196611 GOA196611:GOB196611 GXW196611:GXX196611 HHS196611:HHT196611 HRO196611:HRP196611 IBK196611:IBL196611 ILG196611:ILH196611 IVC196611:IVD196611 JEY196611:JEZ196611 JOU196611:JOV196611 JYQ196611:JYR196611 KIM196611:KIN196611 KSI196611:KSJ196611 LCE196611:LCF196611 LMA196611:LMB196611 LVW196611:LVX196611 MFS196611:MFT196611 MPO196611:MPP196611 MZK196611:MZL196611 NJG196611:NJH196611 NTC196611:NTD196611 OCY196611:OCZ196611 OMU196611:OMV196611 OWQ196611:OWR196611 PGM196611:PGN196611 PQI196611:PQJ196611 QAE196611:QAF196611 QKA196611:QKB196611 QTW196611:QTX196611 RDS196611:RDT196611 RNO196611:RNP196611 RXK196611:RXL196611 SHG196611:SHH196611 SRC196611:SRD196611 TAY196611:TAZ196611 TKU196611:TKV196611 TUQ196611:TUR196611 UEM196611:UEN196611 UOI196611:UOJ196611 UYE196611:UYF196611 VIA196611:VIB196611 VRW196611:VRX196611 WBS196611:WBT196611 WLO196611:WLP196611 WVK196611:WVL196611 C262147:D262147 IY262147:IZ262147 SU262147:SV262147 ACQ262147:ACR262147 AMM262147:AMN262147 AWI262147:AWJ262147 BGE262147:BGF262147 BQA262147:BQB262147 BZW262147:BZX262147 CJS262147:CJT262147 CTO262147:CTP262147 DDK262147:DDL262147 DNG262147:DNH262147 DXC262147:DXD262147 EGY262147:EGZ262147 EQU262147:EQV262147 FAQ262147:FAR262147 FKM262147:FKN262147 FUI262147:FUJ262147 GEE262147:GEF262147 GOA262147:GOB262147 GXW262147:GXX262147 HHS262147:HHT262147 HRO262147:HRP262147 IBK262147:IBL262147 ILG262147:ILH262147 IVC262147:IVD262147 JEY262147:JEZ262147 JOU262147:JOV262147 JYQ262147:JYR262147 KIM262147:KIN262147 KSI262147:KSJ262147 LCE262147:LCF262147 LMA262147:LMB262147 LVW262147:LVX262147 MFS262147:MFT262147 MPO262147:MPP262147 MZK262147:MZL262147 NJG262147:NJH262147 NTC262147:NTD262147 OCY262147:OCZ262147 OMU262147:OMV262147 OWQ262147:OWR262147 PGM262147:PGN262147 PQI262147:PQJ262147 QAE262147:QAF262147 QKA262147:QKB262147 QTW262147:QTX262147 RDS262147:RDT262147 RNO262147:RNP262147 RXK262147:RXL262147 SHG262147:SHH262147 SRC262147:SRD262147 TAY262147:TAZ262147 TKU262147:TKV262147 TUQ262147:TUR262147 UEM262147:UEN262147 UOI262147:UOJ262147 UYE262147:UYF262147 VIA262147:VIB262147 VRW262147:VRX262147 WBS262147:WBT262147 WLO262147:WLP262147 WVK262147:WVL262147 C327683:D327683 IY327683:IZ327683 SU327683:SV327683 ACQ327683:ACR327683 AMM327683:AMN327683 AWI327683:AWJ327683 BGE327683:BGF327683 BQA327683:BQB327683 BZW327683:BZX327683 CJS327683:CJT327683 CTO327683:CTP327683 DDK327683:DDL327683 DNG327683:DNH327683 DXC327683:DXD327683 EGY327683:EGZ327683 EQU327683:EQV327683 FAQ327683:FAR327683 FKM327683:FKN327683 FUI327683:FUJ327683 GEE327683:GEF327683 GOA327683:GOB327683 GXW327683:GXX327683 HHS327683:HHT327683 HRO327683:HRP327683 IBK327683:IBL327683 ILG327683:ILH327683 IVC327683:IVD327683 JEY327683:JEZ327683 JOU327683:JOV327683 JYQ327683:JYR327683 KIM327683:KIN327683 KSI327683:KSJ327683 LCE327683:LCF327683 LMA327683:LMB327683 LVW327683:LVX327683 MFS327683:MFT327683 MPO327683:MPP327683 MZK327683:MZL327683 NJG327683:NJH327683 NTC327683:NTD327683 OCY327683:OCZ327683 OMU327683:OMV327683 OWQ327683:OWR327683 PGM327683:PGN327683 PQI327683:PQJ327683 QAE327683:QAF327683 QKA327683:QKB327683 QTW327683:QTX327683 RDS327683:RDT327683 RNO327683:RNP327683 RXK327683:RXL327683 SHG327683:SHH327683 SRC327683:SRD327683 TAY327683:TAZ327683 TKU327683:TKV327683 TUQ327683:TUR327683 UEM327683:UEN327683 UOI327683:UOJ327683 UYE327683:UYF327683 VIA327683:VIB327683 VRW327683:VRX327683 WBS327683:WBT327683 WLO327683:WLP327683 WVK327683:WVL327683 C393219:D393219 IY393219:IZ393219 SU393219:SV393219 ACQ393219:ACR393219 AMM393219:AMN393219 AWI393219:AWJ393219 BGE393219:BGF393219 BQA393219:BQB393219 BZW393219:BZX393219 CJS393219:CJT393219 CTO393219:CTP393219 DDK393219:DDL393219 DNG393219:DNH393219 DXC393219:DXD393219 EGY393219:EGZ393219 EQU393219:EQV393219 FAQ393219:FAR393219 FKM393219:FKN393219 FUI393219:FUJ393219 GEE393219:GEF393219 GOA393219:GOB393219 GXW393219:GXX393219 HHS393219:HHT393219 HRO393219:HRP393219 IBK393219:IBL393219 ILG393219:ILH393219 IVC393219:IVD393219 JEY393219:JEZ393219 JOU393219:JOV393219 JYQ393219:JYR393219 KIM393219:KIN393219 KSI393219:KSJ393219 LCE393219:LCF393219 LMA393219:LMB393219 LVW393219:LVX393219 MFS393219:MFT393219 MPO393219:MPP393219 MZK393219:MZL393219 NJG393219:NJH393219 NTC393219:NTD393219 OCY393219:OCZ393219 OMU393219:OMV393219 OWQ393219:OWR393219 PGM393219:PGN393219 PQI393219:PQJ393219 QAE393219:QAF393219 QKA393219:QKB393219 QTW393219:QTX393219 RDS393219:RDT393219 RNO393219:RNP393219 RXK393219:RXL393219 SHG393219:SHH393219 SRC393219:SRD393219 TAY393219:TAZ393219 TKU393219:TKV393219 TUQ393219:TUR393219 UEM393219:UEN393219 UOI393219:UOJ393219 UYE393219:UYF393219 VIA393219:VIB393219 VRW393219:VRX393219 WBS393219:WBT393219 WLO393219:WLP393219 WVK393219:WVL393219 C458755:D458755 IY458755:IZ458755 SU458755:SV458755 ACQ458755:ACR458755 AMM458755:AMN458755 AWI458755:AWJ458755 BGE458755:BGF458755 BQA458755:BQB458755 BZW458755:BZX458755 CJS458755:CJT458755 CTO458755:CTP458755 DDK458755:DDL458755 DNG458755:DNH458755 DXC458755:DXD458755 EGY458755:EGZ458755 EQU458755:EQV458755 FAQ458755:FAR458755 FKM458755:FKN458755 FUI458755:FUJ458755 GEE458755:GEF458755 GOA458755:GOB458755 GXW458755:GXX458755 HHS458755:HHT458755 HRO458755:HRP458755 IBK458755:IBL458755 ILG458755:ILH458755 IVC458755:IVD458755 JEY458755:JEZ458755 JOU458755:JOV458755 JYQ458755:JYR458755 KIM458755:KIN458755 KSI458755:KSJ458755 LCE458755:LCF458755 LMA458755:LMB458755 LVW458755:LVX458755 MFS458755:MFT458755 MPO458755:MPP458755 MZK458755:MZL458755 NJG458755:NJH458755 NTC458755:NTD458755 OCY458755:OCZ458755 OMU458755:OMV458755 OWQ458755:OWR458755 PGM458755:PGN458755 PQI458755:PQJ458755 QAE458755:QAF458755 QKA458755:QKB458755 QTW458755:QTX458755 RDS458755:RDT458755 RNO458755:RNP458755 RXK458755:RXL458755 SHG458755:SHH458755 SRC458755:SRD458755 TAY458755:TAZ458755 TKU458755:TKV458755 TUQ458755:TUR458755 UEM458755:UEN458755 UOI458755:UOJ458755 UYE458755:UYF458755 VIA458755:VIB458755 VRW458755:VRX458755 WBS458755:WBT458755 WLO458755:WLP458755 WVK458755:WVL458755 C524291:D524291 IY524291:IZ524291 SU524291:SV524291 ACQ524291:ACR524291 AMM524291:AMN524291 AWI524291:AWJ524291 BGE524291:BGF524291 BQA524291:BQB524291 BZW524291:BZX524291 CJS524291:CJT524291 CTO524291:CTP524291 DDK524291:DDL524291 DNG524291:DNH524291 DXC524291:DXD524291 EGY524291:EGZ524291 EQU524291:EQV524291 FAQ524291:FAR524291 FKM524291:FKN524291 FUI524291:FUJ524291 GEE524291:GEF524291 GOA524291:GOB524291 GXW524291:GXX524291 HHS524291:HHT524291 HRO524291:HRP524291 IBK524291:IBL524291 ILG524291:ILH524291 IVC524291:IVD524291 JEY524291:JEZ524291 JOU524291:JOV524291 JYQ524291:JYR524291 KIM524291:KIN524291 KSI524291:KSJ524291 LCE524291:LCF524291 LMA524291:LMB524291 LVW524291:LVX524291 MFS524291:MFT524291 MPO524291:MPP524291 MZK524291:MZL524291 NJG524291:NJH524291 NTC524291:NTD524291 OCY524291:OCZ524291 OMU524291:OMV524291 OWQ524291:OWR524291 PGM524291:PGN524291 PQI524291:PQJ524291 QAE524291:QAF524291 QKA524291:QKB524291 QTW524291:QTX524291 RDS524291:RDT524291 RNO524291:RNP524291 RXK524291:RXL524291 SHG524291:SHH524291 SRC524291:SRD524291 TAY524291:TAZ524291 TKU524291:TKV524291 TUQ524291:TUR524291 UEM524291:UEN524291 UOI524291:UOJ524291 UYE524291:UYF524291 VIA524291:VIB524291 VRW524291:VRX524291 WBS524291:WBT524291 WLO524291:WLP524291 WVK524291:WVL524291 C589827:D589827 IY589827:IZ589827 SU589827:SV589827 ACQ589827:ACR589827 AMM589827:AMN589827 AWI589827:AWJ589827 BGE589827:BGF589827 BQA589827:BQB589827 BZW589827:BZX589827 CJS589827:CJT589827 CTO589827:CTP589827 DDK589827:DDL589827 DNG589827:DNH589827 DXC589827:DXD589827 EGY589827:EGZ589827 EQU589827:EQV589827 FAQ589827:FAR589827 FKM589827:FKN589827 FUI589827:FUJ589827 GEE589827:GEF589827 GOA589827:GOB589827 GXW589827:GXX589827 HHS589827:HHT589827 HRO589827:HRP589827 IBK589827:IBL589827 ILG589827:ILH589827 IVC589827:IVD589827 JEY589827:JEZ589827 JOU589827:JOV589827 JYQ589827:JYR589827 KIM589827:KIN589827 KSI589827:KSJ589827 LCE589827:LCF589827 LMA589827:LMB589827 LVW589827:LVX589827 MFS589827:MFT589827 MPO589827:MPP589827 MZK589827:MZL589827 NJG589827:NJH589827 NTC589827:NTD589827 OCY589827:OCZ589827 OMU589827:OMV589827 OWQ589827:OWR589827 PGM589827:PGN589827 PQI589827:PQJ589827 QAE589827:QAF589827 QKA589827:QKB589827 QTW589827:QTX589827 RDS589827:RDT589827 RNO589827:RNP589827 RXK589827:RXL589827 SHG589827:SHH589827 SRC589827:SRD589827 TAY589827:TAZ589827 TKU589827:TKV589827 TUQ589827:TUR589827 UEM589827:UEN589827 UOI589827:UOJ589827 UYE589827:UYF589827 VIA589827:VIB589827 VRW589827:VRX589827 WBS589827:WBT589827 WLO589827:WLP589827 WVK589827:WVL589827 C655363:D655363 IY655363:IZ655363 SU655363:SV655363 ACQ655363:ACR655363 AMM655363:AMN655363 AWI655363:AWJ655363 BGE655363:BGF655363 BQA655363:BQB655363 BZW655363:BZX655363 CJS655363:CJT655363 CTO655363:CTP655363 DDK655363:DDL655363 DNG655363:DNH655363 DXC655363:DXD655363 EGY655363:EGZ655363 EQU655363:EQV655363 FAQ655363:FAR655363 FKM655363:FKN655363 FUI655363:FUJ655363 GEE655363:GEF655363 GOA655363:GOB655363 GXW655363:GXX655363 HHS655363:HHT655363 HRO655363:HRP655363 IBK655363:IBL655363 ILG655363:ILH655363 IVC655363:IVD655363 JEY655363:JEZ655363 JOU655363:JOV655363 JYQ655363:JYR655363 KIM655363:KIN655363 KSI655363:KSJ655363 LCE655363:LCF655363 LMA655363:LMB655363 LVW655363:LVX655363 MFS655363:MFT655363 MPO655363:MPP655363 MZK655363:MZL655363 NJG655363:NJH655363 NTC655363:NTD655363 OCY655363:OCZ655363 OMU655363:OMV655363 OWQ655363:OWR655363 PGM655363:PGN655363 PQI655363:PQJ655363 QAE655363:QAF655363 QKA655363:QKB655363 QTW655363:QTX655363 RDS655363:RDT655363 RNO655363:RNP655363 RXK655363:RXL655363 SHG655363:SHH655363 SRC655363:SRD655363 TAY655363:TAZ655363 TKU655363:TKV655363 TUQ655363:TUR655363 UEM655363:UEN655363 UOI655363:UOJ655363 UYE655363:UYF655363 VIA655363:VIB655363 VRW655363:VRX655363 WBS655363:WBT655363 WLO655363:WLP655363 WVK655363:WVL655363 C720899:D720899 IY720899:IZ720899 SU720899:SV720899 ACQ720899:ACR720899 AMM720899:AMN720899 AWI720899:AWJ720899 BGE720899:BGF720899 BQA720899:BQB720899 BZW720899:BZX720899 CJS720899:CJT720899 CTO720899:CTP720899 DDK720899:DDL720899 DNG720899:DNH720899 DXC720899:DXD720899 EGY720899:EGZ720899 EQU720899:EQV720899 FAQ720899:FAR720899 FKM720899:FKN720899 FUI720899:FUJ720899 GEE720899:GEF720899 GOA720899:GOB720899 GXW720899:GXX720899 HHS720899:HHT720899 HRO720899:HRP720899 IBK720899:IBL720899 ILG720899:ILH720899 IVC720899:IVD720899 JEY720899:JEZ720899 JOU720899:JOV720899 JYQ720899:JYR720899 KIM720899:KIN720899 KSI720899:KSJ720899 LCE720899:LCF720899 LMA720899:LMB720899 LVW720899:LVX720899 MFS720899:MFT720899 MPO720899:MPP720899 MZK720899:MZL720899 NJG720899:NJH720899 NTC720899:NTD720899 OCY720899:OCZ720899 OMU720899:OMV720899 OWQ720899:OWR720899 PGM720899:PGN720899 PQI720899:PQJ720899 QAE720899:QAF720899 QKA720899:QKB720899 QTW720899:QTX720899 RDS720899:RDT720899 RNO720899:RNP720899 RXK720899:RXL720899 SHG720899:SHH720899 SRC720899:SRD720899 TAY720899:TAZ720899 TKU720899:TKV720899 TUQ720899:TUR720899 UEM720899:UEN720899 UOI720899:UOJ720899 UYE720899:UYF720899 VIA720899:VIB720899 VRW720899:VRX720899 WBS720899:WBT720899 WLO720899:WLP720899 WVK720899:WVL720899 C786435:D786435 IY786435:IZ786435 SU786435:SV786435 ACQ786435:ACR786435 AMM786435:AMN786435 AWI786435:AWJ786435 BGE786435:BGF786435 BQA786435:BQB786435 BZW786435:BZX786435 CJS786435:CJT786435 CTO786435:CTP786435 DDK786435:DDL786435 DNG786435:DNH786435 DXC786435:DXD786435 EGY786435:EGZ786435 EQU786435:EQV786435 FAQ786435:FAR786435 FKM786435:FKN786435 FUI786435:FUJ786435 GEE786435:GEF786435 GOA786435:GOB786435 GXW786435:GXX786435 HHS786435:HHT786435 HRO786435:HRP786435 IBK786435:IBL786435 ILG786435:ILH786435 IVC786435:IVD786435 JEY786435:JEZ786435 JOU786435:JOV786435 JYQ786435:JYR786435 KIM786435:KIN786435 KSI786435:KSJ786435 LCE786435:LCF786435 LMA786435:LMB786435 LVW786435:LVX786435 MFS786435:MFT786435 MPO786435:MPP786435 MZK786435:MZL786435 NJG786435:NJH786435 NTC786435:NTD786435 OCY786435:OCZ786435 OMU786435:OMV786435 OWQ786435:OWR786435 PGM786435:PGN786435 PQI786435:PQJ786435 QAE786435:QAF786435 QKA786435:QKB786435 QTW786435:QTX786435 RDS786435:RDT786435 RNO786435:RNP786435 RXK786435:RXL786435 SHG786435:SHH786435 SRC786435:SRD786435 TAY786435:TAZ786435 TKU786435:TKV786435 TUQ786435:TUR786435 UEM786435:UEN786435 UOI786435:UOJ786435 UYE786435:UYF786435 VIA786435:VIB786435 VRW786435:VRX786435 WBS786435:WBT786435 WLO786435:WLP786435 WVK786435:WVL786435 C851971:D851971 IY851971:IZ851971 SU851971:SV851971 ACQ851971:ACR851971 AMM851971:AMN851971 AWI851971:AWJ851971 BGE851971:BGF851971 BQA851971:BQB851971 BZW851971:BZX851971 CJS851971:CJT851971 CTO851971:CTP851971 DDK851971:DDL851971 DNG851971:DNH851971 DXC851971:DXD851971 EGY851971:EGZ851971 EQU851971:EQV851971 FAQ851971:FAR851971 FKM851971:FKN851971 FUI851971:FUJ851971 GEE851971:GEF851971 GOA851971:GOB851971 GXW851971:GXX851971 HHS851971:HHT851971 HRO851971:HRP851971 IBK851971:IBL851971 ILG851971:ILH851971 IVC851971:IVD851971 JEY851971:JEZ851971 JOU851971:JOV851971 JYQ851971:JYR851971 KIM851971:KIN851971 KSI851971:KSJ851971 LCE851971:LCF851971 LMA851971:LMB851971 LVW851971:LVX851971 MFS851971:MFT851971 MPO851971:MPP851971 MZK851971:MZL851971 NJG851971:NJH851971 NTC851971:NTD851971 OCY851971:OCZ851971 OMU851971:OMV851971 OWQ851971:OWR851971 PGM851971:PGN851971 PQI851971:PQJ851971 QAE851971:QAF851971 QKA851971:QKB851971 QTW851971:QTX851971 RDS851971:RDT851971 RNO851971:RNP851971 RXK851971:RXL851971 SHG851971:SHH851971 SRC851971:SRD851971 TAY851971:TAZ851971 TKU851971:TKV851971 TUQ851971:TUR851971 UEM851971:UEN851971 UOI851971:UOJ851971 UYE851971:UYF851971 VIA851971:VIB851971 VRW851971:VRX851971 WBS851971:WBT851971 WLO851971:WLP851971 WVK851971:WVL851971 C917507:D917507 IY917507:IZ917507 SU917507:SV917507 ACQ917507:ACR917507 AMM917507:AMN917507 AWI917507:AWJ917507 BGE917507:BGF917507 BQA917507:BQB917507 BZW917507:BZX917507 CJS917507:CJT917507 CTO917507:CTP917507 DDK917507:DDL917507 DNG917507:DNH917507 DXC917507:DXD917507 EGY917507:EGZ917507 EQU917507:EQV917507 FAQ917507:FAR917507 FKM917507:FKN917507 FUI917507:FUJ917507 GEE917507:GEF917507 GOA917507:GOB917507 GXW917507:GXX917507 HHS917507:HHT917507 HRO917507:HRP917507 IBK917507:IBL917507 ILG917507:ILH917507 IVC917507:IVD917507 JEY917507:JEZ917507 JOU917507:JOV917507 JYQ917507:JYR917507 KIM917507:KIN917507 KSI917507:KSJ917507 LCE917507:LCF917507 LMA917507:LMB917507 LVW917507:LVX917507 MFS917507:MFT917507 MPO917507:MPP917507 MZK917507:MZL917507 NJG917507:NJH917507 NTC917507:NTD917507 OCY917507:OCZ917507 OMU917507:OMV917507 OWQ917507:OWR917507 PGM917507:PGN917507 PQI917507:PQJ917507 QAE917507:QAF917507 QKA917507:QKB917507 QTW917507:QTX917507 RDS917507:RDT917507 RNO917507:RNP917507 RXK917507:RXL917507 SHG917507:SHH917507 SRC917507:SRD917507 TAY917507:TAZ917507 TKU917507:TKV917507 TUQ917507:TUR917507 UEM917507:UEN917507 UOI917507:UOJ917507 UYE917507:UYF917507 VIA917507:VIB917507 VRW917507:VRX917507 WBS917507:WBT917507 WLO917507:WLP917507 WVK917507:WVL917507 C983043:D983043 IY983043:IZ983043 SU983043:SV983043 ACQ983043:ACR983043 AMM983043:AMN983043 AWI983043:AWJ983043 BGE983043:BGF983043 BQA983043:BQB983043 BZW983043:BZX983043 CJS983043:CJT983043 CTO983043:CTP983043 DDK983043:DDL983043 DNG983043:DNH983043 DXC983043:DXD983043 EGY983043:EGZ983043 EQU983043:EQV983043 FAQ983043:FAR983043 FKM983043:FKN983043 FUI983043:FUJ983043 GEE983043:GEF983043 GOA983043:GOB983043 GXW983043:GXX983043 HHS983043:HHT983043 HRO983043:HRP983043 IBK983043:IBL983043 ILG983043:ILH983043 IVC983043:IVD983043 JEY983043:JEZ983043 JOU983043:JOV983043 JYQ983043:JYR983043 KIM983043:KIN983043 KSI983043:KSJ983043 LCE983043:LCF983043 LMA983043:LMB983043 LVW983043:LVX983043 MFS983043:MFT983043 MPO983043:MPP983043 MZK983043:MZL983043 NJG983043:NJH983043 NTC983043:NTD983043 OCY983043:OCZ983043 OMU983043:OMV983043 OWQ983043:OWR983043 PGM983043:PGN983043 PQI983043:PQJ983043 QAE983043:QAF983043 QKA983043:QKB983043 QTW983043:QTX983043 RDS983043:RDT983043 RNO983043:RNP983043 RXK983043:RXL983043 SHG983043:SHH983043 SRC983043:SRD983043 TAY983043:TAZ983043 TKU983043:TKV983043 TUQ983043:TUR983043 UEM983043:UEN983043 UOI983043:UOJ983043 UYE983043:UYF983043 VIA983043:VIB983043 VRW983043:VRX983043 WBS983043:WBT983043 WLO983043:WLP983043 WVK983043:WVL983043"/>
    <dataValidation allowBlank="1" showErrorMessage="1" prompt="Input GSF" sqref="B30:B31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B65566:B65567 IX65566:IX65567 ST65566:ST65567 ACP65566:ACP65567 AML65566:AML65567 AWH65566:AWH65567 BGD65566:BGD65567 BPZ65566:BPZ65567 BZV65566:BZV65567 CJR65566:CJR65567 CTN65566:CTN65567 DDJ65566:DDJ65567 DNF65566:DNF65567 DXB65566:DXB65567 EGX65566:EGX65567 EQT65566:EQT65567 FAP65566:FAP65567 FKL65566:FKL65567 FUH65566:FUH65567 GED65566:GED65567 GNZ65566:GNZ65567 GXV65566:GXV65567 HHR65566:HHR65567 HRN65566:HRN65567 IBJ65566:IBJ65567 ILF65566:ILF65567 IVB65566:IVB65567 JEX65566:JEX65567 JOT65566:JOT65567 JYP65566:JYP65567 KIL65566:KIL65567 KSH65566:KSH65567 LCD65566:LCD65567 LLZ65566:LLZ65567 LVV65566:LVV65567 MFR65566:MFR65567 MPN65566:MPN65567 MZJ65566:MZJ65567 NJF65566:NJF65567 NTB65566:NTB65567 OCX65566:OCX65567 OMT65566:OMT65567 OWP65566:OWP65567 PGL65566:PGL65567 PQH65566:PQH65567 QAD65566:QAD65567 QJZ65566:QJZ65567 QTV65566:QTV65567 RDR65566:RDR65567 RNN65566:RNN65567 RXJ65566:RXJ65567 SHF65566:SHF65567 SRB65566:SRB65567 TAX65566:TAX65567 TKT65566:TKT65567 TUP65566:TUP65567 UEL65566:UEL65567 UOH65566:UOH65567 UYD65566:UYD65567 VHZ65566:VHZ65567 VRV65566:VRV65567 WBR65566:WBR65567 WLN65566:WLN65567 WVJ65566:WVJ65567 B131102:B131103 IX131102:IX131103 ST131102:ST131103 ACP131102:ACP131103 AML131102:AML131103 AWH131102:AWH131103 BGD131102:BGD131103 BPZ131102:BPZ131103 BZV131102:BZV131103 CJR131102:CJR131103 CTN131102:CTN131103 DDJ131102:DDJ131103 DNF131102:DNF131103 DXB131102:DXB131103 EGX131102:EGX131103 EQT131102:EQT131103 FAP131102:FAP131103 FKL131102:FKL131103 FUH131102:FUH131103 GED131102:GED131103 GNZ131102:GNZ131103 GXV131102:GXV131103 HHR131102:HHR131103 HRN131102:HRN131103 IBJ131102:IBJ131103 ILF131102:ILF131103 IVB131102:IVB131103 JEX131102:JEX131103 JOT131102:JOT131103 JYP131102:JYP131103 KIL131102:KIL131103 KSH131102:KSH131103 LCD131102:LCD131103 LLZ131102:LLZ131103 LVV131102:LVV131103 MFR131102:MFR131103 MPN131102:MPN131103 MZJ131102:MZJ131103 NJF131102:NJF131103 NTB131102:NTB131103 OCX131102:OCX131103 OMT131102:OMT131103 OWP131102:OWP131103 PGL131102:PGL131103 PQH131102:PQH131103 QAD131102:QAD131103 QJZ131102:QJZ131103 QTV131102:QTV131103 RDR131102:RDR131103 RNN131102:RNN131103 RXJ131102:RXJ131103 SHF131102:SHF131103 SRB131102:SRB131103 TAX131102:TAX131103 TKT131102:TKT131103 TUP131102:TUP131103 UEL131102:UEL131103 UOH131102:UOH131103 UYD131102:UYD131103 VHZ131102:VHZ131103 VRV131102:VRV131103 WBR131102:WBR131103 WLN131102:WLN131103 WVJ131102:WVJ131103 B196638:B196639 IX196638:IX196639 ST196638:ST196639 ACP196638:ACP196639 AML196638:AML196639 AWH196638:AWH196639 BGD196638:BGD196639 BPZ196638:BPZ196639 BZV196638:BZV196639 CJR196638:CJR196639 CTN196638:CTN196639 DDJ196638:DDJ196639 DNF196638:DNF196639 DXB196638:DXB196639 EGX196638:EGX196639 EQT196638:EQT196639 FAP196638:FAP196639 FKL196638:FKL196639 FUH196638:FUH196639 GED196638:GED196639 GNZ196638:GNZ196639 GXV196638:GXV196639 HHR196638:HHR196639 HRN196638:HRN196639 IBJ196638:IBJ196639 ILF196638:ILF196639 IVB196638:IVB196639 JEX196638:JEX196639 JOT196638:JOT196639 JYP196638:JYP196639 KIL196638:KIL196639 KSH196638:KSH196639 LCD196638:LCD196639 LLZ196638:LLZ196639 LVV196638:LVV196639 MFR196638:MFR196639 MPN196638:MPN196639 MZJ196638:MZJ196639 NJF196638:NJF196639 NTB196638:NTB196639 OCX196638:OCX196639 OMT196638:OMT196639 OWP196638:OWP196639 PGL196638:PGL196639 PQH196638:PQH196639 QAD196638:QAD196639 QJZ196638:QJZ196639 QTV196638:QTV196639 RDR196638:RDR196639 RNN196638:RNN196639 RXJ196638:RXJ196639 SHF196638:SHF196639 SRB196638:SRB196639 TAX196638:TAX196639 TKT196638:TKT196639 TUP196638:TUP196639 UEL196638:UEL196639 UOH196638:UOH196639 UYD196638:UYD196639 VHZ196638:VHZ196639 VRV196638:VRV196639 WBR196638:WBR196639 WLN196638:WLN196639 WVJ196638:WVJ196639 B262174:B262175 IX262174:IX262175 ST262174:ST262175 ACP262174:ACP262175 AML262174:AML262175 AWH262174:AWH262175 BGD262174:BGD262175 BPZ262174:BPZ262175 BZV262174:BZV262175 CJR262174:CJR262175 CTN262174:CTN262175 DDJ262174:DDJ262175 DNF262174:DNF262175 DXB262174:DXB262175 EGX262174:EGX262175 EQT262174:EQT262175 FAP262174:FAP262175 FKL262174:FKL262175 FUH262174:FUH262175 GED262174:GED262175 GNZ262174:GNZ262175 GXV262174:GXV262175 HHR262174:HHR262175 HRN262174:HRN262175 IBJ262174:IBJ262175 ILF262174:ILF262175 IVB262174:IVB262175 JEX262174:JEX262175 JOT262174:JOT262175 JYP262174:JYP262175 KIL262174:KIL262175 KSH262174:KSH262175 LCD262174:LCD262175 LLZ262174:LLZ262175 LVV262174:LVV262175 MFR262174:MFR262175 MPN262174:MPN262175 MZJ262174:MZJ262175 NJF262174:NJF262175 NTB262174:NTB262175 OCX262174:OCX262175 OMT262174:OMT262175 OWP262174:OWP262175 PGL262174:PGL262175 PQH262174:PQH262175 QAD262174:QAD262175 QJZ262174:QJZ262175 QTV262174:QTV262175 RDR262174:RDR262175 RNN262174:RNN262175 RXJ262174:RXJ262175 SHF262174:SHF262175 SRB262174:SRB262175 TAX262174:TAX262175 TKT262174:TKT262175 TUP262174:TUP262175 UEL262174:UEL262175 UOH262174:UOH262175 UYD262174:UYD262175 VHZ262174:VHZ262175 VRV262174:VRV262175 WBR262174:WBR262175 WLN262174:WLN262175 WVJ262174:WVJ262175 B327710:B327711 IX327710:IX327711 ST327710:ST327711 ACP327710:ACP327711 AML327710:AML327711 AWH327710:AWH327711 BGD327710:BGD327711 BPZ327710:BPZ327711 BZV327710:BZV327711 CJR327710:CJR327711 CTN327710:CTN327711 DDJ327710:DDJ327711 DNF327710:DNF327711 DXB327710:DXB327711 EGX327710:EGX327711 EQT327710:EQT327711 FAP327710:FAP327711 FKL327710:FKL327711 FUH327710:FUH327711 GED327710:GED327711 GNZ327710:GNZ327711 GXV327710:GXV327711 HHR327710:HHR327711 HRN327710:HRN327711 IBJ327710:IBJ327711 ILF327710:ILF327711 IVB327710:IVB327711 JEX327710:JEX327711 JOT327710:JOT327711 JYP327710:JYP327711 KIL327710:KIL327711 KSH327710:KSH327711 LCD327710:LCD327711 LLZ327710:LLZ327711 LVV327710:LVV327711 MFR327710:MFR327711 MPN327710:MPN327711 MZJ327710:MZJ327711 NJF327710:NJF327711 NTB327710:NTB327711 OCX327710:OCX327711 OMT327710:OMT327711 OWP327710:OWP327711 PGL327710:PGL327711 PQH327710:PQH327711 QAD327710:QAD327711 QJZ327710:QJZ327711 QTV327710:QTV327711 RDR327710:RDR327711 RNN327710:RNN327711 RXJ327710:RXJ327711 SHF327710:SHF327711 SRB327710:SRB327711 TAX327710:TAX327711 TKT327710:TKT327711 TUP327710:TUP327711 UEL327710:UEL327711 UOH327710:UOH327711 UYD327710:UYD327711 VHZ327710:VHZ327711 VRV327710:VRV327711 WBR327710:WBR327711 WLN327710:WLN327711 WVJ327710:WVJ327711 B393246:B393247 IX393246:IX393247 ST393246:ST393247 ACP393246:ACP393247 AML393246:AML393247 AWH393246:AWH393247 BGD393246:BGD393247 BPZ393246:BPZ393247 BZV393246:BZV393247 CJR393246:CJR393247 CTN393246:CTN393247 DDJ393246:DDJ393247 DNF393246:DNF393247 DXB393246:DXB393247 EGX393246:EGX393247 EQT393246:EQT393247 FAP393246:FAP393247 FKL393246:FKL393247 FUH393246:FUH393247 GED393246:GED393247 GNZ393246:GNZ393247 GXV393246:GXV393247 HHR393246:HHR393247 HRN393246:HRN393247 IBJ393246:IBJ393247 ILF393246:ILF393247 IVB393246:IVB393247 JEX393246:JEX393247 JOT393246:JOT393247 JYP393246:JYP393247 KIL393246:KIL393247 KSH393246:KSH393247 LCD393246:LCD393247 LLZ393246:LLZ393247 LVV393246:LVV393247 MFR393246:MFR393247 MPN393246:MPN393247 MZJ393246:MZJ393247 NJF393246:NJF393247 NTB393246:NTB393247 OCX393246:OCX393247 OMT393246:OMT393247 OWP393246:OWP393247 PGL393246:PGL393247 PQH393246:PQH393247 QAD393246:QAD393247 QJZ393246:QJZ393247 QTV393246:QTV393247 RDR393246:RDR393247 RNN393246:RNN393247 RXJ393246:RXJ393247 SHF393246:SHF393247 SRB393246:SRB393247 TAX393246:TAX393247 TKT393246:TKT393247 TUP393246:TUP393247 UEL393246:UEL393247 UOH393246:UOH393247 UYD393246:UYD393247 VHZ393246:VHZ393247 VRV393246:VRV393247 WBR393246:WBR393247 WLN393246:WLN393247 WVJ393246:WVJ393247 B458782:B458783 IX458782:IX458783 ST458782:ST458783 ACP458782:ACP458783 AML458782:AML458783 AWH458782:AWH458783 BGD458782:BGD458783 BPZ458782:BPZ458783 BZV458782:BZV458783 CJR458782:CJR458783 CTN458782:CTN458783 DDJ458782:DDJ458783 DNF458782:DNF458783 DXB458782:DXB458783 EGX458782:EGX458783 EQT458782:EQT458783 FAP458782:FAP458783 FKL458782:FKL458783 FUH458782:FUH458783 GED458782:GED458783 GNZ458782:GNZ458783 GXV458782:GXV458783 HHR458782:HHR458783 HRN458782:HRN458783 IBJ458782:IBJ458783 ILF458782:ILF458783 IVB458782:IVB458783 JEX458782:JEX458783 JOT458782:JOT458783 JYP458782:JYP458783 KIL458782:KIL458783 KSH458782:KSH458783 LCD458782:LCD458783 LLZ458782:LLZ458783 LVV458782:LVV458783 MFR458782:MFR458783 MPN458782:MPN458783 MZJ458782:MZJ458783 NJF458782:NJF458783 NTB458782:NTB458783 OCX458782:OCX458783 OMT458782:OMT458783 OWP458782:OWP458783 PGL458782:PGL458783 PQH458782:PQH458783 QAD458782:QAD458783 QJZ458782:QJZ458783 QTV458782:QTV458783 RDR458782:RDR458783 RNN458782:RNN458783 RXJ458782:RXJ458783 SHF458782:SHF458783 SRB458782:SRB458783 TAX458782:TAX458783 TKT458782:TKT458783 TUP458782:TUP458783 UEL458782:UEL458783 UOH458782:UOH458783 UYD458782:UYD458783 VHZ458782:VHZ458783 VRV458782:VRV458783 WBR458782:WBR458783 WLN458782:WLN458783 WVJ458782:WVJ458783 B524318:B524319 IX524318:IX524319 ST524318:ST524319 ACP524318:ACP524319 AML524318:AML524319 AWH524318:AWH524319 BGD524318:BGD524319 BPZ524318:BPZ524319 BZV524318:BZV524319 CJR524318:CJR524319 CTN524318:CTN524319 DDJ524318:DDJ524319 DNF524318:DNF524319 DXB524318:DXB524319 EGX524318:EGX524319 EQT524318:EQT524319 FAP524318:FAP524319 FKL524318:FKL524319 FUH524318:FUH524319 GED524318:GED524319 GNZ524318:GNZ524319 GXV524318:GXV524319 HHR524318:HHR524319 HRN524318:HRN524319 IBJ524318:IBJ524319 ILF524318:ILF524319 IVB524318:IVB524319 JEX524318:JEX524319 JOT524318:JOT524319 JYP524318:JYP524319 KIL524318:KIL524319 KSH524318:KSH524319 LCD524318:LCD524319 LLZ524318:LLZ524319 LVV524318:LVV524319 MFR524318:MFR524319 MPN524318:MPN524319 MZJ524318:MZJ524319 NJF524318:NJF524319 NTB524318:NTB524319 OCX524318:OCX524319 OMT524318:OMT524319 OWP524318:OWP524319 PGL524318:PGL524319 PQH524318:PQH524319 QAD524318:QAD524319 QJZ524318:QJZ524319 QTV524318:QTV524319 RDR524318:RDR524319 RNN524318:RNN524319 RXJ524318:RXJ524319 SHF524318:SHF524319 SRB524318:SRB524319 TAX524318:TAX524319 TKT524318:TKT524319 TUP524318:TUP524319 UEL524318:UEL524319 UOH524318:UOH524319 UYD524318:UYD524319 VHZ524318:VHZ524319 VRV524318:VRV524319 WBR524318:WBR524319 WLN524318:WLN524319 WVJ524318:WVJ524319 B589854:B589855 IX589854:IX589855 ST589854:ST589855 ACP589854:ACP589855 AML589854:AML589855 AWH589854:AWH589855 BGD589854:BGD589855 BPZ589854:BPZ589855 BZV589854:BZV589855 CJR589854:CJR589855 CTN589854:CTN589855 DDJ589854:DDJ589855 DNF589854:DNF589855 DXB589854:DXB589855 EGX589854:EGX589855 EQT589854:EQT589855 FAP589854:FAP589855 FKL589854:FKL589855 FUH589854:FUH589855 GED589854:GED589855 GNZ589854:GNZ589855 GXV589854:GXV589855 HHR589854:HHR589855 HRN589854:HRN589855 IBJ589854:IBJ589855 ILF589854:ILF589855 IVB589854:IVB589855 JEX589854:JEX589855 JOT589854:JOT589855 JYP589854:JYP589855 KIL589854:KIL589855 KSH589854:KSH589855 LCD589854:LCD589855 LLZ589854:LLZ589855 LVV589854:LVV589855 MFR589854:MFR589855 MPN589854:MPN589855 MZJ589854:MZJ589855 NJF589854:NJF589855 NTB589854:NTB589855 OCX589854:OCX589855 OMT589854:OMT589855 OWP589854:OWP589855 PGL589854:PGL589855 PQH589854:PQH589855 QAD589854:QAD589855 QJZ589854:QJZ589855 QTV589854:QTV589855 RDR589854:RDR589855 RNN589854:RNN589855 RXJ589854:RXJ589855 SHF589854:SHF589855 SRB589854:SRB589855 TAX589854:TAX589855 TKT589854:TKT589855 TUP589854:TUP589855 UEL589854:UEL589855 UOH589854:UOH589855 UYD589854:UYD589855 VHZ589854:VHZ589855 VRV589854:VRV589855 WBR589854:WBR589855 WLN589854:WLN589855 WVJ589854:WVJ589855 B655390:B655391 IX655390:IX655391 ST655390:ST655391 ACP655390:ACP655391 AML655390:AML655391 AWH655390:AWH655391 BGD655390:BGD655391 BPZ655390:BPZ655391 BZV655390:BZV655391 CJR655390:CJR655391 CTN655390:CTN655391 DDJ655390:DDJ655391 DNF655390:DNF655391 DXB655390:DXB655391 EGX655390:EGX655391 EQT655390:EQT655391 FAP655390:FAP655391 FKL655390:FKL655391 FUH655390:FUH655391 GED655390:GED655391 GNZ655390:GNZ655391 GXV655390:GXV655391 HHR655390:HHR655391 HRN655390:HRN655391 IBJ655390:IBJ655391 ILF655390:ILF655391 IVB655390:IVB655391 JEX655390:JEX655391 JOT655390:JOT655391 JYP655390:JYP655391 KIL655390:KIL655391 KSH655390:KSH655391 LCD655390:LCD655391 LLZ655390:LLZ655391 LVV655390:LVV655391 MFR655390:MFR655391 MPN655390:MPN655391 MZJ655390:MZJ655391 NJF655390:NJF655391 NTB655390:NTB655391 OCX655390:OCX655391 OMT655390:OMT655391 OWP655390:OWP655391 PGL655390:PGL655391 PQH655390:PQH655391 QAD655390:QAD655391 QJZ655390:QJZ655391 QTV655390:QTV655391 RDR655390:RDR655391 RNN655390:RNN655391 RXJ655390:RXJ655391 SHF655390:SHF655391 SRB655390:SRB655391 TAX655390:TAX655391 TKT655390:TKT655391 TUP655390:TUP655391 UEL655390:UEL655391 UOH655390:UOH655391 UYD655390:UYD655391 VHZ655390:VHZ655391 VRV655390:VRV655391 WBR655390:WBR655391 WLN655390:WLN655391 WVJ655390:WVJ655391 B720926:B720927 IX720926:IX720927 ST720926:ST720927 ACP720926:ACP720927 AML720926:AML720927 AWH720926:AWH720927 BGD720926:BGD720927 BPZ720926:BPZ720927 BZV720926:BZV720927 CJR720926:CJR720927 CTN720926:CTN720927 DDJ720926:DDJ720927 DNF720926:DNF720927 DXB720926:DXB720927 EGX720926:EGX720927 EQT720926:EQT720927 FAP720926:FAP720927 FKL720926:FKL720927 FUH720926:FUH720927 GED720926:GED720927 GNZ720926:GNZ720927 GXV720926:GXV720927 HHR720926:HHR720927 HRN720926:HRN720927 IBJ720926:IBJ720927 ILF720926:ILF720927 IVB720926:IVB720927 JEX720926:JEX720927 JOT720926:JOT720927 JYP720926:JYP720927 KIL720926:KIL720927 KSH720926:KSH720927 LCD720926:LCD720927 LLZ720926:LLZ720927 LVV720926:LVV720927 MFR720926:MFR720927 MPN720926:MPN720927 MZJ720926:MZJ720927 NJF720926:NJF720927 NTB720926:NTB720927 OCX720926:OCX720927 OMT720926:OMT720927 OWP720926:OWP720927 PGL720926:PGL720927 PQH720926:PQH720927 QAD720926:QAD720927 QJZ720926:QJZ720927 QTV720926:QTV720927 RDR720926:RDR720927 RNN720926:RNN720927 RXJ720926:RXJ720927 SHF720926:SHF720927 SRB720926:SRB720927 TAX720926:TAX720927 TKT720926:TKT720927 TUP720926:TUP720927 UEL720926:UEL720927 UOH720926:UOH720927 UYD720926:UYD720927 VHZ720926:VHZ720927 VRV720926:VRV720927 WBR720926:WBR720927 WLN720926:WLN720927 WVJ720926:WVJ720927 B786462:B786463 IX786462:IX786463 ST786462:ST786463 ACP786462:ACP786463 AML786462:AML786463 AWH786462:AWH786463 BGD786462:BGD786463 BPZ786462:BPZ786463 BZV786462:BZV786463 CJR786462:CJR786463 CTN786462:CTN786463 DDJ786462:DDJ786463 DNF786462:DNF786463 DXB786462:DXB786463 EGX786462:EGX786463 EQT786462:EQT786463 FAP786462:FAP786463 FKL786462:FKL786463 FUH786462:FUH786463 GED786462:GED786463 GNZ786462:GNZ786463 GXV786462:GXV786463 HHR786462:HHR786463 HRN786462:HRN786463 IBJ786462:IBJ786463 ILF786462:ILF786463 IVB786462:IVB786463 JEX786462:JEX786463 JOT786462:JOT786463 JYP786462:JYP786463 KIL786462:KIL786463 KSH786462:KSH786463 LCD786462:LCD786463 LLZ786462:LLZ786463 LVV786462:LVV786463 MFR786462:MFR786463 MPN786462:MPN786463 MZJ786462:MZJ786463 NJF786462:NJF786463 NTB786462:NTB786463 OCX786462:OCX786463 OMT786462:OMT786463 OWP786462:OWP786463 PGL786462:PGL786463 PQH786462:PQH786463 QAD786462:QAD786463 QJZ786462:QJZ786463 QTV786462:QTV786463 RDR786462:RDR786463 RNN786462:RNN786463 RXJ786462:RXJ786463 SHF786462:SHF786463 SRB786462:SRB786463 TAX786462:TAX786463 TKT786462:TKT786463 TUP786462:TUP786463 UEL786462:UEL786463 UOH786462:UOH786463 UYD786462:UYD786463 VHZ786462:VHZ786463 VRV786462:VRV786463 WBR786462:WBR786463 WLN786462:WLN786463 WVJ786462:WVJ786463 B851998:B851999 IX851998:IX851999 ST851998:ST851999 ACP851998:ACP851999 AML851998:AML851999 AWH851998:AWH851999 BGD851998:BGD851999 BPZ851998:BPZ851999 BZV851998:BZV851999 CJR851998:CJR851999 CTN851998:CTN851999 DDJ851998:DDJ851999 DNF851998:DNF851999 DXB851998:DXB851999 EGX851998:EGX851999 EQT851998:EQT851999 FAP851998:FAP851999 FKL851998:FKL851999 FUH851998:FUH851999 GED851998:GED851999 GNZ851998:GNZ851999 GXV851998:GXV851999 HHR851998:HHR851999 HRN851998:HRN851999 IBJ851998:IBJ851999 ILF851998:ILF851999 IVB851998:IVB851999 JEX851998:JEX851999 JOT851998:JOT851999 JYP851998:JYP851999 KIL851998:KIL851999 KSH851998:KSH851999 LCD851998:LCD851999 LLZ851998:LLZ851999 LVV851998:LVV851999 MFR851998:MFR851999 MPN851998:MPN851999 MZJ851998:MZJ851999 NJF851998:NJF851999 NTB851998:NTB851999 OCX851998:OCX851999 OMT851998:OMT851999 OWP851998:OWP851999 PGL851998:PGL851999 PQH851998:PQH851999 QAD851998:QAD851999 QJZ851998:QJZ851999 QTV851998:QTV851999 RDR851998:RDR851999 RNN851998:RNN851999 RXJ851998:RXJ851999 SHF851998:SHF851999 SRB851998:SRB851999 TAX851998:TAX851999 TKT851998:TKT851999 TUP851998:TUP851999 UEL851998:UEL851999 UOH851998:UOH851999 UYD851998:UYD851999 VHZ851998:VHZ851999 VRV851998:VRV851999 WBR851998:WBR851999 WLN851998:WLN851999 WVJ851998:WVJ851999 B917534:B917535 IX917534:IX917535 ST917534:ST917535 ACP917534:ACP917535 AML917534:AML917535 AWH917534:AWH917535 BGD917534:BGD917535 BPZ917534:BPZ917535 BZV917534:BZV917535 CJR917534:CJR917535 CTN917534:CTN917535 DDJ917534:DDJ917535 DNF917534:DNF917535 DXB917534:DXB917535 EGX917534:EGX917535 EQT917534:EQT917535 FAP917534:FAP917535 FKL917534:FKL917535 FUH917534:FUH917535 GED917534:GED917535 GNZ917534:GNZ917535 GXV917534:GXV917535 HHR917534:HHR917535 HRN917534:HRN917535 IBJ917534:IBJ917535 ILF917534:ILF917535 IVB917534:IVB917535 JEX917534:JEX917535 JOT917534:JOT917535 JYP917534:JYP917535 KIL917534:KIL917535 KSH917534:KSH917535 LCD917534:LCD917535 LLZ917534:LLZ917535 LVV917534:LVV917535 MFR917534:MFR917535 MPN917534:MPN917535 MZJ917534:MZJ917535 NJF917534:NJF917535 NTB917534:NTB917535 OCX917534:OCX917535 OMT917534:OMT917535 OWP917534:OWP917535 PGL917534:PGL917535 PQH917534:PQH917535 QAD917534:QAD917535 QJZ917534:QJZ917535 QTV917534:QTV917535 RDR917534:RDR917535 RNN917534:RNN917535 RXJ917534:RXJ917535 SHF917534:SHF917535 SRB917534:SRB917535 TAX917534:TAX917535 TKT917534:TKT917535 TUP917534:TUP917535 UEL917534:UEL917535 UOH917534:UOH917535 UYD917534:UYD917535 VHZ917534:VHZ917535 VRV917534:VRV917535 WBR917534:WBR917535 WLN917534:WLN917535 WVJ917534:WVJ917535 B983070:B983071 IX983070:IX983071 ST983070:ST983071 ACP983070:ACP983071 AML983070:AML983071 AWH983070:AWH983071 BGD983070:BGD983071 BPZ983070:BPZ983071 BZV983070:BZV983071 CJR983070:CJR983071 CTN983070:CTN983071 DDJ983070:DDJ983071 DNF983070:DNF983071 DXB983070:DXB983071 EGX983070:EGX983071 EQT983070:EQT983071 FAP983070:FAP983071 FKL983070:FKL983071 FUH983070:FUH983071 GED983070:GED983071 GNZ983070:GNZ983071 GXV983070:GXV983071 HHR983070:HHR983071 HRN983070:HRN983071 IBJ983070:IBJ983071 ILF983070:ILF983071 IVB983070:IVB983071 JEX983070:JEX983071 JOT983070:JOT983071 JYP983070:JYP983071 KIL983070:KIL983071 KSH983070:KSH983071 LCD983070:LCD983071 LLZ983070:LLZ983071 LVV983070:LVV983071 MFR983070:MFR983071 MPN983070:MPN983071 MZJ983070:MZJ983071 NJF983070:NJF983071 NTB983070:NTB983071 OCX983070:OCX983071 OMT983070:OMT983071 OWP983070:OWP983071 PGL983070:PGL983071 PQH983070:PQH983071 QAD983070:QAD983071 QJZ983070:QJZ983071 QTV983070:QTV983071 RDR983070:RDR983071 RNN983070:RNN983071 RXJ983070:RXJ983071 SHF983070:SHF983071 SRB983070:SRB983071 TAX983070:TAX983071 TKT983070:TKT983071 TUP983070:TUP983071 UEL983070:UEL983071 UOH983070:UOH983071 UYD983070:UYD983071 VHZ983070:VHZ983071 VRV983070:VRV983071 WBR983070:WBR983071 WLN983070:WLN983071 WVJ983070:WVJ983071 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dataValidation allowBlank="1" showInputMessage="1" showErrorMessage="1" prompt="Input GSF"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28:B29 IX28:IX29 ST28:ST29 ACP28:ACP29 AML28:AML29 AWH28:AWH29 BGD28:BGD29 BPZ28:BPZ29 BZV28:BZV29 CJR28:CJR29 CTN28:CTN29 DDJ28:DDJ29 DNF28:DNF29 DXB28:DXB29 EGX28:EGX29 EQT28:EQT29 FAP28:FAP29 FKL28:FKL29 FUH28:FUH29 GED28:GED29 GNZ28:GNZ29 GXV28:GXV29 HHR28:HHR29 HRN28:HRN29 IBJ28:IBJ29 ILF28:ILF29 IVB28:IVB29 JEX28:JEX29 JOT28:JOT29 JYP28:JYP29 KIL28:KIL29 KSH28:KSH29 LCD28:LCD29 LLZ28:LLZ29 LVV28:LVV29 MFR28:MFR29 MPN28:MPN29 MZJ28:MZJ29 NJF28:NJF29 NTB28:NTB29 OCX28:OCX29 OMT28:OMT29 OWP28:OWP29 PGL28:PGL29 PQH28:PQH29 QAD28:QAD29 QJZ28:QJZ29 QTV28:QTV29 RDR28:RDR29 RNN28:RNN29 RXJ28:RXJ29 SHF28:SHF29 SRB28:SRB29 TAX28:TAX29 TKT28:TKT29 TUP28:TUP29 UEL28:UEL29 UOH28:UOH29 UYD28:UYD29 VHZ28:VHZ29 VRV28:VRV29 WBR28:WBR29 WLN28:WLN29 WVJ28: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dataValidation allowBlank="1" showInputMessage="1" showErrorMessage="1" prompt="Check no for original request_x000a_Check yes for revised or amended request of prior submission"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Sum of column E through J"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Include total of all years' prior appropriations; list by year in CC-C Word Document"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hange Fiscal Year if needed"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type="whole" allowBlank="1" showInputMessage="1" showErrorMessage="1" prompt="Enter the priority number"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0</formula1>
      <formula2>100</formula2>
    </dataValidation>
  </dataValidations>
  <printOptions horizontalCentered="1"/>
  <pageMargins left="0.3" right="0.3" top="0.6" bottom="0.5" header="0.4" footer="0.25"/>
  <pageSetup scale="55" orientation="portrait" r:id="rId1"/>
  <headerFooter scaleWithDoc="0" alignWithMargins="0">
    <oddFooter>&amp;LPage &amp;P</oddFooter>
  </headerFooter>
  <drawing r:id="rId2"/>
  <legacyDrawing r:id="rId3"/>
  <controls>
    <mc:AlternateContent xmlns:mc="http://schemas.openxmlformats.org/markup-compatibility/2006">
      <mc:Choice Requires="x14">
        <control shapeId="2049" r:id="rId4" name="CheckBox2">
          <controlPr defaultSize="0" autoLine="0" r:id="rId5">
            <anchor moveWithCells="1">
              <from>
                <xdr:col>1</xdr:col>
                <xdr:colOff>1612900</xdr:colOff>
                <xdr:row>5</xdr:row>
                <xdr:rowOff>69850</xdr:rowOff>
              </from>
              <to>
                <xdr:col>1</xdr:col>
                <xdr:colOff>1797050</xdr:colOff>
                <xdr:row>5</xdr:row>
                <xdr:rowOff>254000</xdr:rowOff>
              </to>
            </anchor>
          </controlPr>
        </control>
      </mc:Choice>
      <mc:Fallback>
        <control shapeId="2049" r:id="rId4" name="CheckBox2"/>
      </mc:Fallback>
    </mc:AlternateContent>
    <mc:AlternateContent xmlns:mc="http://schemas.openxmlformats.org/markup-compatibility/2006">
      <mc:Choice Requires="x14">
        <control shapeId="2050" r:id="rId6" name="CheckBox1">
          <controlPr defaultSize="0" autoLine="0" r:id="rId7">
            <anchor moveWithCells="1">
              <from>
                <xdr:col>1</xdr:col>
                <xdr:colOff>1003300</xdr:colOff>
                <xdr:row>5</xdr:row>
                <xdr:rowOff>50800</xdr:rowOff>
              </from>
              <to>
                <xdr:col>1</xdr:col>
                <xdr:colOff>1174750</xdr:colOff>
                <xdr:row>5</xdr:row>
                <xdr:rowOff>260350</xdr:rowOff>
              </to>
            </anchor>
          </controlPr>
        </control>
      </mc:Choice>
      <mc:Fallback>
        <control shapeId="2050" r:id="rId6"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1"/>
  </sheetPr>
  <dimension ref="A1:N3988"/>
  <sheetViews>
    <sheetView view="pageBreakPreview" zoomScale="75" zoomScaleNormal="70" zoomScaleSheetLayoutView="75" workbookViewId="0">
      <selection activeCell="F47" sqref="F47"/>
    </sheetView>
  </sheetViews>
  <sheetFormatPr defaultRowHeight="15.5"/>
  <cols>
    <col min="1" max="1" width="5.26953125" style="125" customWidth="1"/>
    <col min="2" max="2" width="30.54296875" style="1" customWidth="1"/>
    <col min="3" max="3" width="21" style="126" customWidth="1"/>
    <col min="4" max="4" width="22.54296875" style="126" customWidth="1"/>
    <col min="5" max="5" width="21.26953125" style="126" customWidth="1"/>
    <col min="6" max="6" width="22" style="126" customWidth="1"/>
    <col min="7" max="7" width="23" style="126" customWidth="1"/>
    <col min="8" max="8" width="20.7265625" style="126" customWidth="1"/>
    <col min="9" max="9" width="20.81640625" style="126" customWidth="1"/>
    <col min="10" max="10" width="13.26953125" style="1" bestFit="1" customWidth="1"/>
    <col min="11" max="11" width="9.1796875" style="1"/>
    <col min="12" max="12" width="23.81640625" style="513" customWidth="1"/>
    <col min="13" max="256" width="9.1796875" style="1"/>
    <col min="257" max="257" width="5.26953125" style="1" customWidth="1"/>
    <col min="258" max="258" width="30.54296875" style="1" customWidth="1"/>
    <col min="259" max="259" width="21" style="1" customWidth="1"/>
    <col min="260" max="260" width="22.54296875" style="1" customWidth="1"/>
    <col min="261" max="261" width="21.26953125" style="1" customWidth="1"/>
    <col min="262" max="262" width="22" style="1" customWidth="1"/>
    <col min="263" max="263" width="23" style="1" customWidth="1"/>
    <col min="264" max="264" width="20.7265625" style="1" customWidth="1"/>
    <col min="265" max="265" width="20.81640625" style="1" customWidth="1"/>
    <col min="266" max="266" width="13.26953125" style="1" bestFit="1" customWidth="1"/>
    <col min="267" max="512" width="9.1796875" style="1"/>
    <col min="513" max="513" width="5.26953125" style="1" customWidth="1"/>
    <col min="514" max="514" width="30.54296875" style="1" customWidth="1"/>
    <col min="515" max="515" width="21" style="1" customWidth="1"/>
    <col min="516" max="516" width="22.54296875" style="1" customWidth="1"/>
    <col min="517" max="517" width="21.26953125" style="1" customWidth="1"/>
    <col min="518" max="518" width="22" style="1" customWidth="1"/>
    <col min="519" max="519" width="23" style="1" customWidth="1"/>
    <col min="520" max="520" width="20.7265625" style="1" customWidth="1"/>
    <col min="521" max="521" width="20.81640625" style="1" customWidth="1"/>
    <col min="522" max="522" width="13.26953125" style="1" bestFit="1" customWidth="1"/>
    <col min="523" max="768" width="9.1796875" style="1"/>
    <col min="769" max="769" width="5.26953125" style="1" customWidth="1"/>
    <col min="770" max="770" width="30.54296875" style="1" customWidth="1"/>
    <col min="771" max="771" width="21" style="1" customWidth="1"/>
    <col min="772" max="772" width="22.54296875" style="1" customWidth="1"/>
    <col min="773" max="773" width="21.26953125" style="1" customWidth="1"/>
    <col min="774" max="774" width="22" style="1" customWidth="1"/>
    <col min="775" max="775" width="23" style="1" customWidth="1"/>
    <col min="776" max="776" width="20.7265625" style="1" customWidth="1"/>
    <col min="777" max="777" width="20.81640625" style="1" customWidth="1"/>
    <col min="778" max="778" width="13.26953125" style="1" bestFit="1" customWidth="1"/>
    <col min="779" max="1024" width="9.1796875" style="1"/>
    <col min="1025" max="1025" width="5.26953125" style="1" customWidth="1"/>
    <col min="1026" max="1026" width="30.54296875" style="1" customWidth="1"/>
    <col min="1027" max="1027" width="21" style="1" customWidth="1"/>
    <col min="1028" max="1028" width="22.54296875" style="1" customWidth="1"/>
    <col min="1029" max="1029" width="21.26953125" style="1" customWidth="1"/>
    <col min="1030" max="1030" width="22" style="1" customWidth="1"/>
    <col min="1031" max="1031" width="23" style="1" customWidth="1"/>
    <col min="1032" max="1032" width="20.7265625" style="1" customWidth="1"/>
    <col min="1033" max="1033" width="20.81640625" style="1" customWidth="1"/>
    <col min="1034" max="1034" width="13.26953125" style="1" bestFit="1" customWidth="1"/>
    <col min="1035" max="1280" width="9.1796875" style="1"/>
    <col min="1281" max="1281" width="5.26953125" style="1" customWidth="1"/>
    <col min="1282" max="1282" width="30.54296875" style="1" customWidth="1"/>
    <col min="1283" max="1283" width="21" style="1" customWidth="1"/>
    <col min="1284" max="1284" width="22.54296875" style="1" customWidth="1"/>
    <col min="1285" max="1285" width="21.26953125" style="1" customWidth="1"/>
    <col min="1286" max="1286" width="22" style="1" customWidth="1"/>
    <col min="1287" max="1287" width="23" style="1" customWidth="1"/>
    <col min="1288" max="1288" width="20.7265625" style="1" customWidth="1"/>
    <col min="1289" max="1289" width="20.81640625" style="1" customWidth="1"/>
    <col min="1290" max="1290" width="13.26953125" style="1" bestFit="1" customWidth="1"/>
    <col min="1291" max="1536" width="9.1796875" style="1"/>
    <col min="1537" max="1537" width="5.26953125" style="1" customWidth="1"/>
    <col min="1538" max="1538" width="30.54296875" style="1" customWidth="1"/>
    <col min="1539" max="1539" width="21" style="1" customWidth="1"/>
    <col min="1540" max="1540" width="22.54296875" style="1" customWidth="1"/>
    <col min="1541" max="1541" width="21.26953125" style="1" customWidth="1"/>
    <col min="1542" max="1542" width="22" style="1" customWidth="1"/>
    <col min="1543" max="1543" width="23" style="1" customWidth="1"/>
    <col min="1544" max="1544" width="20.7265625" style="1" customWidth="1"/>
    <col min="1545" max="1545" width="20.81640625" style="1" customWidth="1"/>
    <col min="1546" max="1546" width="13.26953125" style="1" bestFit="1" customWidth="1"/>
    <col min="1547" max="1792" width="9.1796875" style="1"/>
    <col min="1793" max="1793" width="5.26953125" style="1" customWidth="1"/>
    <col min="1794" max="1794" width="30.54296875" style="1" customWidth="1"/>
    <col min="1795" max="1795" width="21" style="1" customWidth="1"/>
    <col min="1796" max="1796" width="22.54296875" style="1" customWidth="1"/>
    <col min="1797" max="1797" width="21.26953125" style="1" customWidth="1"/>
    <col min="1798" max="1798" width="22" style="1" customWidth="1"/>
    <col min="1799" max="1799" width="23" style="1" customWidth="1"/>
    <col min="1800" max="1800" width="20.7265625" style="1" customWidth="1"/>
    <col min="1801" max="1801" width="20.81640625" style="1" customWidth="1"/>
    <col min="1802" max="1802" width="13.26953125" style="1" bestFit="1" customWidth="1"/>
    <col min="1803" max="2048" width="9.1796875" style="1"/>
    <col min="2049" max="2049" width="5.26953125" style="1" customWidth="1"/>
    <col min="2050" max="2050" width="30.54296875" style="1" customWidth="1"/>
    <col min="2051" max="2051" width="21" style="1" customWidth="1"/>
    <col min="2052" max="2052" width="22.54296875" style="1" customWidth="1"/>
    <col min="2053" max="2053" width="21.26953125" style="1" customWidth="1"/>
    <col min="2054" max="2054" width="22" style="1" customWidth="1"/>
    <col min="2055" max="2055" width="23" style="1" customWidth="1"/>
    <col min="2056" max="2056" width="20.7265625" style="1" customWidth="1"/>
    <col min="2057" max="2057" width="20.81640625" style="1" customWidth="1"/>
    <col min="2058" max="2058" width="13.26953125" style="1" bestFit="1" customWidth="1"/>
    <col min="2059" max="2304" width="9.1796875" style="1"/>
    <col min="2305" max="2305" width="5.26953125" style="1" customWidth="1"/>
    <col min="2306" max="2306" width="30.54296875" style="1" customWidth="1"/>
    <col min="2307" max="2307" width="21" style="1" customWidth="1"/>
    <col min="2308" max="2308" width="22.54296875" style="1" customWidth="1"/>
    <col min="2309" max="2309" width="21.26953125" style="1" customWidth="1"/>
    <col min="2310" max="2310" width="22" style="1" customWidth="1"/>
    <col min="2311" max="2311" width="23" style="1" customWidth="1"/>
    <col min="2312" max="2312" width="20.7265625" style="1" customWidth="1"/>
    <col min="2313" max="2313" width="20.81640625" style="1" customWidth="1"/>
    <col min="2314" max="2314" width="13.26953125" style="1" bestFit="1" customWidth="1"/>
    <col min="2315" max="2560" width="9.1796875" style="1"/>
    <col min="2561" max="2561" width="5.26953125" style="1" customWidth="1"/>
    <col min="2562" max="2562" width="30.54296875" style="1" customWidth="1"/>
    <col min="2563" max="2563" width="21" style="1" customWidth="1"/>
    <col min="2564" max="2564" width="22.54296875" style="1" customWidth="1"/>
    <col min="2565" max="2565" width="21.26953125" style="1" customWidth="1"/>
    <col min="2566" max="2566" width="22" style="1" customWidth="1"/>
    <col min="2567" max="2567" width="23" style="1" customWidth="1"/>
    <col min="2568" max="2568" width="20.7265625" style="1" customWidth="1"/>
    <col min="2569" max="2569" width="20.81640625" style="1" customWidth="1"/>
    <col min="2570" max="2570" width="13.26953125" style="1" bestFit="1" customWidth="1"/>
    <col min="2571" max="2816" width="9.1796875" style="1"/>
    <col min="2817" max="2817" width="5.26953125" style="1" customWidth="1"/>
    <col min="2818" max="2818" width="30.54296875" style="1" customWidth="1"/>
    <col min="2819" max="2819" width="21" style="1" customWidth="1"/>
    <col min="2820" max="2820" width="22.54296875" style="1" customWidth="1"/>
    <col min="2821" max="2821" width="21.26953125" style="1" customWidth="1"/>
    <col min="2822" max="2822" width="22" style="1" customWidth="1"/>
    <col min="2823" max="2823" width="23" style="1" customWidth="1"/>
    <col min="2824" max="2824" width="20.7265625" style="1" customWidth="1"/>
    <col min="2825" max="2825" width="20.81640625" style="1" customWidth="1"/>
    <col min="2826" max="2826" width="13.26953125" style="1" bestFit="1" customWidth="1"/>
    <col min="2827" max="3072" width="9.1796875" style="1"/>
    <col min="3073" max="3073" width="5.26953125" style="1" customWidth="1"/>
    <col min="3074" max="3074" width="30.54296875" style="1" customWidth="1"/>
    <col min="3075" max="3075" width="21" style="1" customWidth="1"/>
    <col min="3076" max="3076" width="22.54296875" style="1" customWidth="1"/>
    <col min="3077" max="3077" width="21.26953125" style="1" customWidth="1"/>
    <col min="3078" max="3078" width="22" style="1" customWidth="1"/>
    <col min="3079" max="3079" width="23" style="1" customWidth="1"/>
    <col min="3080" max="3080" width="20.7265625" style="1" customWidth="1"/>
    <col min="3081" max="3081" width="20.81640625" style="1" customWidth="1"/>
    <col min="3082" max="3082" width="13.26953125" style="1" bestFit="1" customWidth="1"/>
    <col min="3083" max="3328" width="9.1796875" style="1"/>
    <col min="3329" max="3329" width="5.26953125" style="1" customWidth="1"/>
    <col min="3330" max="3330" width="30.54296875" style="1" customWidth="1"/>
    <col min="3331" max="3331" width="21" style="1" customWidth="1"/>
    <col min="3332" max="3332" width="22.54296875" style="1" customWidth="1"/>
    <col min="3333" max="3333" width="21.26953125" style="1" customWidth="1"/>
    <col min="3334" max="3334" width="22" style="1" customWidth="1"/>
    <col min="3335" max="3335" width="23" style="1" customWidth="1"/>
    <col min="3336" max="3336" width="20.7265625" style="1" customWidth="1"/>
    <col min="3337" max="3337" width="20.81640625" style="1" customWidth="1"/>
    <col min="3338" max="3338" width="13.26953125" style="1" bestFit="1" customWidth="1"/>
    <col min="3339" max="3584" width="9.1796875" style="1"/>
    <col min="3585" max="3585" width="5.26953125" style="1" customWidth="1"/>
    <col min="3586" max="3586" width="30.54296875" style="1" customWidth="1"/>
    <col min="3587" max="3587" width="21" style="1" customWidth="1"/>
    <col min="3588" max="3588" width="22.54296875" style="1" customWidth="1"/>
    <col min="3589" max="3589" width="21.26953125" style="1" customWidth="1"/>
    <col min="3590" max="3590" width="22" style="1" customWidth="1"/>
    <col min="3591" max="3591" width="23" style="1" customWidth="1"/>
    <col min="3592" max="3592" width="20.7265625" style="1" customWidth="1"/>
    <col min="3593" max="3593" width="20.81640625" style="1" customWidth="1"/>
    <col min="3594" max="3594" width="13.26953125" style="1" bestFit="1" customWidth="1"/>
    <col min="3595" max="3840" width="9.1796875" style="1"/>
    <col min="3841" max="3841" width="5.26953125" style="1" customWidth="1"/>
    <col min="3842" max="3842" width="30.54296875" style="1" customWidth="1"/>
    <col min="3843" max="3843" width="21" style="1" customWidth="1"/>
    <col min="3844" max="3844" width="22.54296875" style="1" customWidth="1"/>
    <col min="3845" max="3845" width="21.26953125" style="1" customWidth="1"/>
    <col min="3846" max="3846" width="22" style="1" customWidth="1"/>
    <col min="3847" max="3847" width="23" style="1" customWidth="1"/>
    <col min="3848" max="3848" width="20.7265625" style="1" customWidth="1"/>
    <col min="3849" max="3849" width="20.81640625" style="1" customWidth="1"/>
    <col min="3850" max="3850" width="13.26953125" style="1" bestFit="1" customWidth="1"/>
    <col min="3851" max="4096" width="9.1796875" style="1"/>
    <col min="4097" max="4097" width="5.26953125" style="1" customWidth="1"/>
    <col min="4098" max="4098" width="30.54296875" style="1" customWidth="1"/>
    <col min="4099" max="4099" width="21" style="1" customWidth="1"/>
    <col min="4100" max="4100" width="22.54296875" style="1" customWidth="1"/>
    <col min="4101" max="4101" width="21.26953125" style="1" customWidth="1"/>
    <col min="4102" max="4102" width="22" style="1" customWidth="1"/>
    <col min="4103" max="4103" width="23" style="1" customWidth="1"/>
    <col min="4104" max="4104" width="20.7265625" style="1" customWidth="1"/>
    <col min="4105" max="4105" width="20.81640625" style="1" customWidth="1"/>
    <col min="4106" max="4106" width="13.26953125" style="1" bestFit="1" customWidth="1"/>
    <col min="4107" max="4352" width="9.1796875" style="1"/>
    <col min="4353" max="4353" width="5.26953125" style="1" customWidth="1"/>
    <col min="4354" max="4354" width="30.54296875" style="1" customWidth="1"/>
    <col min="4355" max="4355" width="21" style="1" customWidth="1"/>
    <col min="4356" max="4356" width="22.54296875" style="1" customWidth="1"/>
    <col min="4357" max="4357" width="21.26953125" style="1" customWidth="1"/>
    <col min="4358" max="4358" width="22" style="1" customWidth="1"/>
    <col min="4359" max="4359" width="23" style="1" customWidth="1"/>
    <col min="4360" max="4360" width="20.7265625" style="1" customWidth="1"/>
    <col min="4361" max="4361" width="20.81640625" style="1" customWidth="1"/>
    <col min="4362" max="4362" width="13.26953125" style="1" bestFit="1" customWidth="1"/>
    <col min="4363" max="4608" width="9.1796875" style="1"/>
    <col min="4609" max="4609" width="5.26953125" style="1" customWidth="1"/>
    <col min="4610" max="4610" width="30.54296875" style="1" customWidth="1"/>
    <col min="4611" max="4611" width="21" style="1" customWidth="1"/>
    <col min="4612" max="4612" width="22.54296875" style="1" customWidth="1"/>
    <col min="4613" max="4613" width="21.26953125" style="1" customWidth="1"/>
    <col min="4614" max="4614" width="22" style="1" customWidth="1"/>
    <col min="4615" max="4615" width="23" style="1" customWidth="1"/>
    <col min="4616" max="4616" width="20.7265625" style="1" customWidth="1"/>
    <col min="4617" max="4617" width="20.81640625" style="1" customWidth="1"/>
    <col min="4618" max="4618" width="13.26953125" style="1" bestFit="1" customWidth="1"/>
    <col min="4619" max="4864" width="9.1796875" style="1"/>
    <col min="4865" max="4865" width="5.26953125" style="1" customWidth="1"/>
    <col min="4866" max="4866" width="30.54296875" style="1" customWidth="1"/>
    <col min="4867" max="4867" width="21" style="1" customWidth="1"/>
    <col min="4868" max="4868" width="22.54296875" style="1" customWidth="1"/>
    <col min="4869" max="4869" width="21.26953125" style="1" customWidth="1"/>
    <col min="4870" max="4870" width="22" style="1" customWidth="1"/>
    <col min="4871" max="4871" width="23" style="1" customWidth="1"/>
    <col min="4872" max="4872" width="20.7265625" style="1" customWidth="1"/>
    <col min="4873" max="4873" width="20.81640625" style="1" customWidth="1"/>
    <col min="4874" max="4874" width="13.26953125" style="1" bestFit="1" customWidth="1"/>
    <col min="4875" max="5120" width="9.1796875" style="1"/>
    <col min="5121" max="5121" width="5.26953125" style="1" customWidth="1"/>
    <col min="5122" max="5122" width="30.54296875" style="1" customWidth="1"/>
    <col min="5123" max="5123" width="21" style="1" customWidth="1"/>
    <col min="5124" max="5124" width="22.54296875" style="1" customWidth="1"/>
    <col min="5125" max="5125" width="21.26953125" style="1" customWidth="1"/>
    <col min="5126" max="5126" width="22" style="1" customWidth="1"/>
    <col min="5127" max="5127" width="23" style="1" customWidth="1"/>
    <col min="5128" max="5128" width="20.7265625" style="1" customWidth="1"/>
    <col min="5129" max="5129" width="20.81640625" style="1" customWidth="1"/>
    <col min="5130" max="5130" width="13.26953125" style="1" bestFit="1" customWidth="1"/>
    <col min="5131" max="5376" width="9.1796875" style="1"/>
    <col min="5377" max="5377" width="5.26953125" style="1" customWidth="1"/>
    <col min="5378" max="5378" width="30.54296875" style="1" customWidth="1"/>
    <col min="5379" max="5379" width="21" style="1" customWidth="1"/>
    <col min="5380" max="5380" width="22.54296875" style="1" customWidth="1"/>
    <col min="5381" max="5381" width="21.26953125" style="1" customWidth="1"/>
    <col min="5382" max="5382" width="22" style="1" customWidth="1"/>
    <col min="5383" max="5383" width="23" style="1" customWidth="1"/>
    <col min="5384" max="5384" width="20.7265625" style="1" customWidth="1"/>
    <col min="5385" max="5385" width="20.81640625" style="1" customWidth="1"/>
    <col min="5386" max="5386" width="13.26953125" style="1" bestFit="1" customWidth="1"/>
    <col min="5387" max="5632" width="9.1796875" style="1"/>
    <col min="5633" max="5633" width="5.26953125" style="1" customWidth="1"/>
    <col min="5634" max="5634" width="30.54296875" style="1" customWidth="1"/>
    <col min="5635" max="5635" width="21" style="1" customWidth="1"/>
    <col min="5636" max="5636" width="22.54296875" style="1" customWidth="1"/>
    <col min="5637" max="5637" width="21.26953125" style="1" customWidth="1"/>
    <col min="5638" max="5638" width="22" style="1" customWidth="1"/>
    <col min="5639" max="5639" width="23" style="1" customWidth="1"/>
    <col min="5640" max="5640" width="20.7265625" style="1" customWidth="1"/>
    <col min="5641" max="5641" width="20.81640625" style="1" customWidth="1"/>
    <col min="5642" max="5642" width="13.26953125" style="1" bestFit="1" customWidth="1"/>
    <col min="5643" max="5888" width="9.1796875" style="1"/>
    <col min="5889" max="5889" width="5.26953125" style="1" customWidth="1"/>
    <col min="5890" max="5890" width="30.54296875" style="1" customWidth="1"/>
    <col min="5891" max="5891" width="21" style="1" customWidth="1"/>
    <col min="5892" max="5892" width="22.54296875" style="1" customWidth="1"/>
    <col min="5893" max="5893" width="21.26953125" style="1" customWidth="1"/>
    <col min="5894" max="5894" width="22" style="1" customWidth="1"/>
    <col min="5895" max="5895" width="23" style="1" customWidth="1"/>
    <col min="5896" max="5896" width="20.7265625" style="1" customWidth="1"/>
    <col min="5897" max="5897" width="20.81640625" style="1" customWidth="1"/>
    <col min="5898" max="5898" width="13.26953125" style="1" bestFit="1" customWidth="1"/>
    <col min="5899" max="6144" width="9.1796875" style="1"/>
    <col min="6145" max="6145" width="5.26953125" style="1" customWidth="1"/>
    <col min="6146" max="6146" width="30.54296875" style="1" customWidth="1"/>
    <col min="6147" max="6147" width="21" style="1" customWidth="1"/>
    <col min="6148" max="6148" width="22.54296875" style="1" customWidth="1"/>
    <col min="6149" max="6149" width="21.26953125" style="1" customWidth="1"/>
    <col min="6150" max="6150" width="22" style="1" customWidth="1"/>
    <col min="6151" max="6151" width="23" style="1" customWidth="1"/>
    <col min="6152" max="6152" width="20.7265625" style="1" customWidth="1"/>
    <col min="6153" max="6153" width="20.81640625" style="1" customWidth="1"/>
    <col min="6154" max="6154" width="13.26953125" style="1" bestFit="1" customWidth="1"/>
    <col min="6155" max="6400" width="9.1796875" style="1"/>
    <col min="6401" max="6401" width="5.26953125" style="1" customWidth="1"/>
    <col min="6402" max="6402" width="30.54296875" style="1" customWidth="1"/>
    <col min="6403" max="6403" width="21" style="1" customWidth="1"/>
    <col min="6404" max="6404" width="22.54296875" style="1" customWidth="1"/>
    <col min="6405" max="6405" width="21.26953125" style="1" customWidth="1"/>
    <col min="6406" max="6406" width="22" style="1" customWidth="1"/>
    <col min="6407" max="6407" width="23" style="1" customWidth="1"/>
    <col min="6408" max="6408" width="20.7265625" style="1" customWidth="1"/>
    <col min="6409" max="6409" width="20.81640625" style="1" customWidth="1"/>
    <col min="6410" max="6410" width="13.26953125" style="1" bestFit="1" customWidth="1"/>
    <col min="6411" max="6656" width="9.1796875" style="1"/>
    <col min="6657" max="6657" width="5.26953125" style="1" customWidth="1"/>
    <col min="6658" max="6658" width="30.54296875" style="1" customWidth="1"/>
    <col min="6659" max="6659" width="21" style="1" customWidth="1"/>
    <col min="6660" max="6660" width="22.54296875" style="1" customWidth="1"/>
    <col min="6661" max="6661" width="21.26953125" style="1" customWidth="1"/>
    <col min="6662" max="6662" width="22" style="1" customWidth="1"/>
    <col min="6663" max="6663" width="23" style="1" customWidth="1"/>
    <col min="6664" max="6664" width="20.7265625" style="1" customWidth="1"/>
    <col min="6665" max="6665" width="20.81640625" style="1" customWidth="1"/>
    <col min="6666" max="6666" width="13.26953125" style="1" bestFit="1" customWidth="1"/>
    <col min="6667" max="6912" width="9.1796875" style="1"/>
    <col min="6913" max="6913" width="5.26953125" style="1" customWidth="1"/>
    <col min="6914" max="6914" width="30.54296875" style="1" customWidth="1"/>
    <col min="6915" max="6915" width="21" style="1" customWidth="1"/>
    <col min="6916" max="6916" width="22.54296875" style="1" customWidth="1"/>
    <col min="6917" max="6917" width="21.26953125" style="1" customWidth="1"/>
    <col min="6918" max="6918" width="22" style="1" customWidth="1"/>
    <col min="6919" max="6919" width="23" style="1" customWidth="1"/>
    <col min="6920" max="6920" width="20.7265625" style="1" customWidth="1"/>
    <col min="6921" max="6921" width="20.81640625" style="1" customWidth="1"/>
    <col min="6922" max="6922" width="13.26953125" style="1" bestFit="1" customWidth="1"/>
    <col min="6923" max="7168" width="9.1796875" style="1"/>
    <col min="7169" max="7169" width="5.26953125" style="1" customWidth="1"/>
    <col min="7170" max="7170" width="30.54296875" style="1" customWidth="1"/>
    <col min="7171" max="7171" width="21" style="1" customWidth="1"/>
    <col min="7172" max="7172" width="22.54296875" style="1" customWidth="1"/>
    <col min="7173" max="7173" width="21.26953125" style="1" customWidth="1"/>
    <col min="7174" max="7174" width="22" style="1" customWidth="1"/>
    <col min="7175" max="7175" width="23" style="1" customWidth="1"/>
    <col min="7176" max="7176" width="20.7265625" style="1" customWidth="1"/>
    <col min="7177" max="7177" width="20.81640625" style="1" customWidth="1"/>
    <col min="7178" max="7178" width="13.26953125" style="1" bestFit="1" customWidth="1"/>
    <col min="7179" max="7424" width="9.1796875" style="1"/>
    <col min="7425" max="7425" width="5.26953125" style="1" customWidth="1"/>
    <col min="7426" max="7426" width="30.54296875" style="1" customWidth="1"/>
    <col min="7427" max="7427" width="21" style="1" customWidth="1"/>
    <col min="7428" max="7428" width="22.54296875" style="1" customWidth="1"/>
    <col min="7429" max="7429" width="21.26953125" style="1" customWidth="1"/>
    <col min="7430" max="7430" width="22" style="1" customWidth="1"/>
    <col min="7431" max="7431" width="23" style="1" customWidth="1"/>
    <col min="7432" max="7432" width="20.7265625" style="1" customWidth="1"/>
    <col min="7433" max="7433" width="20.81640625" style="1" customWidth="1"/>
    <col min="7434" max="7434" width="13.26953125" style="1" bestFit="1" customWidth="1"/>
    <col min="7435" max="7680" width="9.1796875" style="1"/>
    <col min="7681" max="7681" width="5.26953125" style="1" customWidth="1"/>
    <col min="7682" max="7682" width="30.54296875" style="1" customWidth="1"/>
    <col min="7683" max="7683" width="21" style="1" customWidth="1"/>
    <col min="7684" max="7684" width="22.54296875" style="1" customWidth="1"/>
    <col min="7685" max="7685" width="21.26953125" style="1" customWidth="1"/>
    <col min="7686" max="7686" width="22" style="1" customWidth="1"/>
    <col min="7687" max="7687" width="23" style="1" customWidth="1"/>
    <col min="7688" max="7688" width="20.7265625" style="1" customWidth="1"/>
    <col min="7689" max="7689" width="20.81640625" style="1" customWidth="1"/>
    <col min="7690" max="7690" width="13.26953125" style="1" bestFit="1" customWidth="1"/>
    <col min="7691" max="7936" width="9.1796875" style="1"/>
    <col min="7937" max="7937" width="5.26953125" style="1" customWidth="1"/>
    <col min="7938" max="7938" width="30.54296875" style="1" customWidth="1"/>
    <col min="7939" max="7939" width="21" style="1" customWidth="1"/>
    <col min="7940" max="7940" width="22.54296875" style="1" customWidth="1"/>
    <col min="7941" max="7941" width="21.26953125" style="1" customWidth="1"/>
    <col min="7942" max="7942" width="22" style="1" customWidth="1"/>
    <col min="7943" max="7943" width="23" style="1" customWidth="1"/>
    <col min="7944" max="7944" width="20.7265625" style="1" customWidth="1"/>
    <col min="7945" max="7945" width="20.81640625" style="1" customWidth="1"/>
    <col min="7946" max="7946" width="13.26953125" style="1" bestFit="1" customWidth="1"/>
    <col min="7947" max="8192" width="9.1796875" style="1"/>
    <col min="8193" max="8193" width="5.26953125" style="1" customWidth="1"/>
    <col min="8194" max="8194" width="30.54296875" style="1" customWidth="1"/>
    <col min="8195" max="8195" width="21" style="1" customWidth="1"/>
    <col min="8196" max="8196" width="22.54296875" style="1" customWidth="1"/>
    <col min="8197" max="8197" width="21.26953125" style="1" customWidth="1"/>
    <col min="8198" max="8198" width="22" style="1" customWidth="1"/>
    <col min="8199" max="8199" width="23" style="1" customWidth="1"/>
    <col min="8200" max="8200" width="20.7265625" style="1" customWidth="1"/>
    <col min="8201" max="8201" width="20.81640625" style="1" customWidth="1"/>
    <col min="8202" max="8202" width="13.26953125" style="1" bestFit="1" customWidth="1"/>
    <col min="8203" max="8448" width="9.1796875" style="1"/>
    <col min="8449" max="8449" width="5.26953125" style="1" customWidth="1"/>
    <col min="8450" max="8450" width="30.54296875" style="1" customWidth="1"/>
    <col min="8451" max="8451" width="21" style="1" customWidth="1"/>
    <col min="8452" max="8452" width="22.54296875" style="1" customWidth="1"/>
    <col min="8453" max="8453" width="21.26953125" style="1" customWidth="1"/>
    <col min="8454" max="8454" width="22" style="1" customWidth="1"/>
    <col min="8455" max="8455" width="23" style="1" customWidth="1"/>
    <col min="8456" max="8456" width="20.7265625" style="1" customWidth="1"/>
    <col min="8457" max="8457" width="20.81640625" style="1" customWidth="1"/>
    <col min="8458" max="8458" width="13.26953125" style="1" bestFit="1" customWidth="1"/>
    <col min="8459" max="8704" width="9.1796875" style="1"/>
    <col min="8705" max="8705" width="5.26953125" style="1" customWidth="1"/>
    <col min="8706" max="8706" width="30.54296875" style="1" customWidth="1"/>
    <col min="8707" max="8707" width="21" style="1" customWidth="1"/>
    <col min="8708" max="8708" width="22.54296875" style="1" customWidth="1"/>
    <col min="8709" max="8709" width="21.26953125" style="1" customWidth="1"/>
    <col min="8710" max="8710" width="22" style="1" customWidth="1"/>
    <col min="8711" max="8711" width="23" style="1" customWidth="1"/>
    <col min="8712" max="8712" width="20.7265625" style="1" customWidth="1"/>
    <col min="8713" max="8713" width="20.81640625" style="1" customWidth="1"/>
    <col min="8714" max="8714" width="13.26953125" style="1" bestFit="1" customWidth="1"/>
    <col min="8715" max="8960" width="9.1796875" style="1"/>
    <col min="8961" max="8961" width="5.26953125" style="1" customWidth="1"/>
    <col min="8962" max="8962" width="30.54296875" style="1" customWidth="1"/>
    <col min="8963" max="8963" width="21" style="1" customWidth="1"/>
    <col min="8964" max="8964" width="22.54296875" style="1" customWidth="1"/>
    <col min="8965" max="8965" width="21.26953125" style="1" customWidth="1"/>
    <col min="8966" max="8966" width="22" style="1" customWidth="1"/>
    <col min="8967" max="8967" width="23" style="1" customWidth="1"/>
    <col min="8968" max="8968" width="20.7265625" style="1" customWidth="1"/>
    <col min="8969" max="8969" width="20.81640625" style="1" customWidth="1"/>
    <col min="8970" max="8970" width="13.26953125" style="1" bestFit="1" customWidth="1"/>
    <col min="8971" max="9216" width="9.1796875" style="1"/>
    <col min="9217" max="9217" width="5.26953125" style="1" customWidth="1"/>
    <col min="9218" max="9218" width="30.54296875" style="1" customWidth="1"/>
    <col min="9219" max="9219" width="21" style="1" customWidth="1"/>
    <col min="9220" max="9220" width="22.54296875" style="1" customWidth="1"/>
    <col min="9221" max="9221" width="21.26953125" style="1" customWidth="1"/>
    <col min="9222" max="9222" width="22" style="1" customWidth="1"/>
    <col min="9223" max="9223" width="23" style="1" customWidth="1"/>
    <col min="9224" max="9224" width="20.7265625" style="1" customWidth="1"/>
    <col min="9225" max="9225" width="20.81640625" style="1" customWidth="1"/>
    <col min="9226" max="9226" width="13.26953125" style="1" bestFit="1" customWidth="1"/>
    <col min="9227" max="9472" width="9.1796875" style="1"/>
    <col min="9473" max="9473" width="5.26953125" style="1" customWidth="1"/>
    <col min="9474" max="9474" width="30.54296875" style="1" customWidth="1"/>
    <col min="9475" max="9475" width="21" style="1" customWidth="1"/>
    <col min="9476" max="9476" width="22.54296875" style="1" customWidth="1"/>
    <col min="9477" max="9477" width="21.26953125" style="1" customWidth="1"/>
    <col min="9478" max="9478" width="22" style="1" customWidth="1"/>
    <col min="9479" max="9479" width="23" style="1" customWidth="1"/>
    <col min="9480" max="9480" width="20.7265625" style="1" customWidth="1"/>
    <col min="9481" max="9481" width="20.81640625" style="1" customWidth="1"/>
    <col min="9482" max="9482" width="13.26953125" style="1" bestFit="1" customWidth="1"/>
    <col min="9483" max="9728" width="9.1796875" style="1"/>
    <col min="9729" max="9729" width="5.26953125" style="1" customWidth="1"/>
    <col min="9730" max="9730" width="30.54296875" style="1" customWidth="1"/>
    <col min="9731" max="9731" width="21" style="1" customWidth="1"/>
    <col min="9732" max="9732" width="22.54296875" style="1" customWidth="1"/>
    <col min="9733" max="9733" width="21.26953125" style="1" customWidth="1"/>
    <col min="9734" max="9734" width="22" style="1" customWidth="1"/>
    <col min="9735" max="9735" width="23" style="1" customWidth="1"/>
    <col min="9736" max="9736" width="20.7265625" style="1" customWidth="1"/>
    <col min="9737" max="9737" width="20.81640625" style="1" customWidth="1"/>
    <col min="9738" max="9738" width="13.26953125" style="1" bestFit="1" customWidth="1"/>
    <col min="9739" max="9984" width="9.1796875" style="1"/>
    <col min="9985" max="9985" width="5.26953125" style="1" customWidth="1"/>
    <col min="9986" max="9986" width="30.54296875" style="1" customWidth="1"/>
    <col min="9987" max="9987" width="21" style="1" customWidth="1"/>
    <col min="9988" max="9988" width="22.54296875" style="1" customWidth="1"/>
    <col min="9989" max="9989" width="21.26953125" style="1" customWidth="1"/>
    <col min="9990" max="9990" width="22" style="1" customWidth="1"/>
    <col min="9991" max="9991" width="23" style="1" customWidth="1"/>
    <col min="9992" max="9992" width="20.7265625" style="1" customWidth="1"/>
    <col min="9993" max="9993" width="20.81640625" style="1" customWidth="1"/>
    <col min="9994" max="9994" width="13.26953125" style="1" bestFit="1" customWidth="1"/>
    <col min="9995" max="10240" width="9.1796875" style="1"/>
    <col min="10241" max="10241" width="5.26953125" style="1" customWidth="1"/>
    <col min="10242" max="10242" width="30.54296875" style="1" customWidth="1"/>
    <col min="10243" max="10243" width="21" style="1" customWidth="1"/>
    <col min="10244" max="10244" width="22.54296875" style="1" customWidth="1"/>
    <col min="10245" max="10245" width="21.26953125" style="1" customWidth="1"/>
    <col min="10246" max="10246" width="22" style="1" customWidth="1"/>
    <col min="10247" max="10247" width="23" style="1" customWidth="1"/>
    <col min="10248" max="10248" width="20.7265625" style="1" customWidth="1"/>
    <col min="10249" max="10249" width="20.81640625" style="1" customWidth="1"/>
    <col min="10250" max="10250" width="13.26953125" style="1" bestFit="1" customWidth="1"/>
    <col min="10251" max="10496" width="9.1796875" style="1"/>
    <col min="10497" max="10497" width="5.26953125" style="1" customWidth="1"/>
    <col min="10498" max="10498" width="30.54296875" style="1" customWidth="1"/>
    <col min="10499" max="10499" width="21" style="1" customWidth="1"/>
    <col min="10500" max="10500" width="22.54296875" style="1" customWidth="1"/>
    <col min="10501" max="10501" width="21.26953125" style="1" customWidth="1"/>
    <col min="10502" max="10502" width="22" style="1" customWidth="1"/>
    <col min="10503" max="10503" width="23" style="1" customWidth="1"/>
    <col min="10504" max="10504" width="20.7265625" style="1" customWidth="1"/>
    <col min="10505" max="10505" width="20.81640625" style="1" customWidth="1"/>
    <col min="10506" max="10506" width="13.26953125" style="1" bestFit="1" customWidth="1"/>
    <col min="10507" max="10752" width="9.1796875" style="1"/>
    <col min="10753" max="10753" width="5.26953125" style="1" customWidth="1"/>
    <col min="10754" max="10754" width="30.54296875" style="1" customWidth="1"/>
    <col min="10755" max="10755" width="21" style="1" customWidth="1"/>
    <col min="10756" max="10756" width="22.54296875" style="1" customWidth="1"/>
    <col min="10757" max="10757" width="21.26953125" style="1" customWidth="1"/>
    <col min="10758" max="10758" width="22" style="1" customWidth="1"/>
    <col min="10759" max="10759" width="23" style="1" customWidth="1"/>
    <col min="10760" max="10760" width="20.7265625" style="1" customWidth="1"/>
    <col min="10761" max="10761" width="20.81640625" style="1" customWidth="1"/>
    <col min="10762" max="10762" width="13.26953125" style="1" bestFit="1" customWidth="1"/>
    <col min="10763" max="11008" width="9.1796875" style="1"/>
    <col min="11009" max="11009" width="5.26953125" style="1" customWidth="1"/>
    <col min="11010" max="11010" width="30.54296875" style="1" customWidth="1"/>
    <col min="11011" max="11011" width="21" style="1" customWidth="1"/>
    <col min="11012" max="11012" width="22.54296875" style="1" customWidth="1"/>
    <col min="11013" max="11013" width="21.26953125" style="1" customWidth="1"/>
    <col min="11014" max="11014" width="22" style="1" customWidth="1"/>
    <col min="11015" max="11015" width="23" style="1" customWidth="1"/>
    <col min="11016" max="11016" width="20.7265625" style="1" customWidth="1"/>
    <col min="11017" max="11017" width="20.81640625" style="1" customWidth="1"/>
    <col min="11018" max="11018" width="13.26953125" style="1" bestFit="1" customWidth="1"/>
    <col min="11019" max="11264" width="9.1796875" style="1"/>
    <col min="11265" max="11265" width="5.26953125" style="1" customWidth="1"/>
    <col min="11266" max="11266" width="30.54296875" style="1" customWidth="1"/>
    <col min="11267" max="11267" width="21" style="1" customWidth="1"/>
    <col min="11268" max="11268" width="22.54296875" style="1" customWidth="1"/>
    <col min="11269" max="11269" width="21.26953125" style="1" customWidth="1"/>
    <col min="11270" max="11270" width="22" style="1" customWidth="1"/>
    <col min="11271" max="11271" width="23" style="1" customWidth="1"/>
    <col min="11272" max="11272" width="20.7265625" style="1" customWidth="1"/>
    <col min="11273" max="11273" width="20.81640625" style="1" customWidth="1"/>
    <col min="11274" max="11274" width="13.26953125" style="1" bestFit="1" customWidth="1"/>
    <col min="11275" max="11520" width="9.1796875" style="1"/>
    <col min="11521" max="11521" width="5.26953125" style="1" customWidth="1"/>
    <col min="11522" max="11522" width="30.54296875" style="1" customWidth="1"/>
    <col min="11523" max="11523" width="21" style="1" customWidth="1"/>
    <col min="11524" max="11524" width="22.54296875" style="1" customWidth="1"/>
    <col min="11525" max="11525" width="21.26953125" style="1" customWidth="1"/>
    <col min="11526" max="11526" width="22" style="1" customWidth="1"/>
    <col min="11527" max="11527" width="23" style="1" customWidth="1"/>
    <col min="11528" max="11528" width="20.7265625" style="1" customWidth="1"/>
    <col min="11529" max="11529" width="20.81640625" style="1" customWidth="1"/>
    <col min="11530" max="11530" width="13.26953125" style="1" bestFit="1" customWidth="1"/>
    <col min="11531" max="11776" width="9.1796875" style="1"/>
    <col min="11777" max="11777" width="5.26953125" style="1" customWidth="1"/>
    <col min="11778" max="11778" width="30.54296875" style="1" customWidth="1"/>
    <col min="11779" max="11779" width="21" style="1" customWidth="1"/>
    <col min="11780" max="11780" width="22.54296875" style="1" customWidth="1"/>
    <col min="11781" max="11781" width="21.26953125" style="1" customWidth="1"/>
    <col min="11782" max="11782" width="22" style="1" customWidth="1"/>
    <col min="11783" max="11783" width="23" style="1" customWidth="1"/>
    <col min="11784" max="11784" width="20.7265625" style="1" customWidth="1"/>
    <col min="11785" max="11785" width="20.81640625" style="1" customWidth="1"/>
    <col min="11786" max="11786" width="13.26953125" style="1" bestFit="1" customWidth="1"/>
    <col min="11787" max="12032" width="9.1796875" style="1"/>
    <col min="12033" max="12033" width="5.26953125" style="1" customWidth="1"/>
    <col min="12034" max="12034" width="30.54296875" style="1" customWidth="1"/>
    <col min="12035" max="12035" width="21" style="1" customWidth="1"/>
    <col min="12036" max="12036" width="22.54296875" style="1" customWidth="1"/>
    <col min="12037" max="12037" width="21.26953125" style="1" customWidth="1"/>
    <col min="12038" max="12038" width="22" style="1" customWidth="1"/>
    <col min="12039" max="12039" width="23" style="1" customWidth="1"/>
    <col min="12040" max="12040" width="20.7265625" style="1" customWidth="1"/>
    <col min="12041" max="12041" width="20.81640625" style="1" customWidth="1"/>
    <col min="12042" max="12042" width="13.26953125" style="1" bestFit="1" customWidth="1"/>
    <col min="12043" max="12288" width="9.1796875" style="1"/>
    <col min="12289" max="12289" width="5.26953125" style="1" customWidth="1"/>
    <col min="12290" max="12290" width="30.54296875" style="1" customWidth="1"/>
    <col min="12291" max="12291" width="21" style="1" customWidth="1"/>
    <col min="12292" max="12292" width="22.54296875" style="1" customWidth="1"/>
    <col min="12293" max="12293" width="21.26953125" style="1" customWidth="1"/>
    <col min="12294" max="12294" width="22" style="1" customWidth="1"/>
    <col min="12295" max="12295" width="23" style="1" customWidth="1"/>
    <col min="12296" max="12296" width="20.7265625" style="1" customWidth="1"/>
    <col min="12297" max="12297" width="20.81640625" style="1" customWidth="1"/>
    <col min="12298" max="12298" width="13.26953125" style="1" bestFit="1" customWidth="1"/>
    <col min="12299" max="12544" width="9.1796875" style="1"/>
    <col min="12545" max="12545" width="5.26953125" style="1" customWidth="1"/>
    <col min="12546" max="12546" width="30.54296875" style="1" customWidth="1"/>
    <col min="12547" max="12547" width="21" style="1" customWidth="1"/>
    <col min="12548" max="12548" width="22.54296875" style="1" customWidth="1"/>
    <col min="12549" max="12549" width="21.26953125" style="1" customWidth="1"/>
    <col min="12550" max="12550" width="22" style="1" customWidth="1"/>
    <col min="12551" max="12551" width="23" style="1" customWidth="1"/>
    <col min="12552" max="12552" width="20.7265625" style="1" customWidth="1"/>
    <col min="12553" max="12553" width="20.81640625" style="1" customWidth="1"/>
    <col min="12554" max="12554" width="13.26953125" style="1" bestFit="1" customWidth="1"/>
    <col min="12555" max="12800" width="9.1796875" style="1"/>
    <col min="12801" max="12801" width="5.26953125" style="1" customWidth="1"/>
    <col min="12802" max="12802" width="30.54296875" style="1" customWidth="1"/>
    <col min="12803" max="12803" width="21" style="1" customWidth="1"/>
    <col min="12804" max="12804" width="22.54296875" style="1" customWidth="1"/>
    <col min="12805" max="12805" width="21.26953125" style="1" customWidth="1"/>
    <col min="12806" max="12806" width="22" style="1" customWidth="1"/>
    <col min="12807" max="12807" width="23" style="1" customWidth="1"/>
    <col min="12808" max="12808" width="20.7265625" style="1" customWidth="1"/>
    <col min="12809" max="12809" width="20.81640625" style="1" customWidth="1"/>
    <col min="12810" max="12810" width="13.26953125" style="1" bestFit="1" customWidth="1"/>
    <col min="12811" max="13056" width="9.1796875" style="1"/>
    <col min="13057" max="13057" width="5.26953125" style="1" customWidth="1"/>
    <col min="13058" max="13058" width="30.54296875" style="1" customWidth="1"/>
    <col min="13059" max="13059" width="21" style="1" customWidth="1"/>
    <col min="13060" max="13060" width="22.54296875" style="1" customWidth="1"/>
    <col min="13061" max="13061" width="21.26953125" style="1" customWidth="1"/>
    <col min="13062" max="13062" width="22" style="1" customWidth="1"/>
    <col min="13063" max="13063" width="23" style="1" customWidth="1"/>
    <col min="13064" max="13064" width="20.7265625" style="1" customWidth="1"/>
    <col min="13065" max="13065" width="20.81640625" style="1" customWidth="1"/>
    <col min="13066" max="13066" width="13.26953125" style="1" bestFit="1" customWidth="1"/>
    <col min="13067" max="13312" width="9.1796875" style="1"/>
    <col min="13313" max="13313" width="5.26953125" style="1" customWidth="1"/>
    <col min="13314" max="13314" width="30.54296875" style="1" customWidth="1"/>
    <col min="13315" max="13315" width="21" style="1" customWidth="1"/>
    <col min="13316" max="13316" width="22.54296875" style="1" customWidth="1"/>
    <col min="13317" max="13317" width="21.26953125" style="1" customWidth="1"/>
    <col min="13318" max="13318" width="22" style="1" customWidth="1"/>
    <col min="13319" max="13319" width="23" style="1" customWidth="1"/>
    <col min="13320" max="13320" width="20.7265625" style="1" customWidth="1"/>
    <col min="13321" max="13321" width="20.81640625" style="1" customWidth="1"/>
    <col min="13322" max="13322" width="13.26953125" style="1" bestFit="1" customWidth="1"/>
    <col min="13323" max="13568" width="9.1796875" style="1"/>
    <col min="13569" max="13569" width="5.26953125" style="1" customWidth="1"/>
    <col min="13570" max="13570" width="30.54296875" style="1" customWidth="1"/>
    <col min="13571" max="13571" width="21" style="1" customWidth="1"/>
    <col min="13572" max="13572" width="22.54296875" style="1" customWidth="1"/>
    <col min="13573" max="13573" width="21.26953125" style="1" customWidth="1"/>
    <col min="13574" max="13574" width="22" style="1" customWidth="1"/>
    <col min="13575" max="13575" width="23" style="1" customWidth="1"/>
    <col min="13576" max="13576" width="20.7265625" style="1" customWidth="1"/>
    <col min="13577" max="13577" width="20.81640625" style="1" customWidth="1"/>
    <col min="13578" max="13578" width="13.26953125" style="1" bestFit="1" customWidth="1"/>
    <col min="13579" max="13824" width="9.1796875" style="1"/>
    <col min="13825" max="13825" width="5.26953125" style="1" customWidth="1"/>
    <col min="13826" max="13826" width="30.54296875" style="1" customWidth="1"/>
    <col min="13827" max="13827" width="21" style="1" customWidth="1"/>
    <col min="13828" max="13828" width="22.54296875" style="1" customWidth="1"/>
    <col min="13829" max="13829" width="21.26953125" style="1" customWidth="1"/>
    <col min="13830" max="13830" width="22" style="1" customWidth="1"/>
    <col min="13831" max="13831" width="23" style="1" customWidth="1"/>
    <col min="13832" max="13832" width="20.7265625" style="1" customWidth="1"/>
    <col min="13833" max="13833" width="20.81640625" style="1" customWidth="1"/>
    <col min="13834" max="13834" width="13.26953125" style="1" bestFit="1" customWidth="1"/>
    <col min="13835" max="14080" width="9.1796875" style="1"/>
    <col min="14081" max="14081" width="5.26953125" style="1" customWidth="1"/>
    <col min="14082" max="14082" width="30.54296875" style="1" customWidth="1"/>
    <col min="14083" max="14083" width="21" style="1" customWidth="1"/>
    <col min="14084" max="14084" width="22.54296875" style="1" customWidth="1"/>
    <col min="14085" max="14085" width="21.26953125" style="1" customWidth="1"/>
    <col min="14086" max="14086" width="22" style="1" customWidth="1"/>
    <col min="14087" max="14087" width="23" style="1" customWidth="1"/>
    <col min="14088" max="14088" width="20.7265625" style="1" customWidth="1"/>
    <col min="14089" max="14089" width="20.81640625" style="1" customWidth="1"/>
    <col min="14090" max="14090" width="13.26953125" style="1" bestFit="1" customWidth="1"/>
    <col min="14091" max="14336" width="9.1796875" style="1"/>
    <col min="14337" max="14337" width="5.26953125" style="1" customWidth="1"/>
    <col min="14338" max="14338" width="30.54296875" style="1" customWidth="1"/>
    <col min="14339" max="14339" width="21" style="1" customWidth="1"/>
    <col min="14340" max="14340" width="22.54296875" style="1" customWidth="1"/>
    <col min="14341" max="14341" width="21.26953125" style="1" customWidth="1"/>
    <col min="14342" max="14342" width="22" style="1" customWidth="1"/>
    <col min="14343" max="14343" width="23" style="1" customWidth="1"/>
    <col min="14344" max="14344" width="20.7265625" style="1" customWidth="1"/>
    <col min="14345" max="14345" width="20.81640625" style="1" customWidth="1"/>
    <col min="14346" max="14346" width="13.26953125" style="1" bestFit="1" customWidth="1"/>
    <col min="14347" max="14592" width="9.1796875" style="1"/>
    <col min="14593" max="14593" width="5.26953125" style="1" customWidth="1"/>
    <col min="14594" max="14594" width="30.54296875" style="1" customWidth="1"/>
    <col min="14595" max="14595" width="21" style="1" customWidth="1"/>
    <col min="14596" max="14596" width="22.54296875" style="1" customWidth="1"/>
    <col min="14597" max="14597" width="21.26953125" style="1" customWidth="1"/>
    <col min="14598" max="14598" width="22" style="1" customWidth="1"/>
    <col min="14599" max="14599" width="23" style="1" customWidth="1"/>
    <col min="14600" max="14600" width="20.7265625" style="1" customWidth="1"/>
    <col min="14601" max="14601" width="20.81640625" style="1" customWidth="1"/>
    <col min="14602" max="14602" width="13.26953125" style="1" bestFit="1" customWidth="1"/>
    <col min="14603" max="14848" width="9.1796875" style="1"/>
    <col min="14849" max="14849" width="5.26953125" style="1" customWidth="1"/>
    <col min="14850" max="14850" width="30.54296875" style="1" customWidth="1"/>
    <col min="14851" max="14851" width="21" style="1" customWidth="1"/>
    <col min="14852" max="14852" width="22.54296875" style="1" customWidth="1"/>
    <col min="14853" max="14853" width="21.26953125" style="1" customWidth="1"/>
    <col min="14854" max="14854" width="22" style="1" customWidth="1"/>
    <col min="14855" max="14855" width="23" style="1" customWidth="1"/>
    <col min="14856" max="14856" width="20.7265625" style="1" customWidth="1"/>
    <col min="14857" max="14857" width="20.81640625" style="1" customWidth="1"/>
    <col min="14858" max="14858" width="13.26953125" style="1" bestFit="1" customWidth="1"/>
    <col min="14859" max="15104" width="9.1796875" style="1"/>
    <col min="15105" max="15105" width="5.26953125" style="1" customWidth="1"/>
    <col min="15106" max="15106" width="30.54296875" style="1" customWidth="1"/>
    <col min="15107" max="15107" width="21" style="1" customWidth="1"/>
    <col min="15108" max="15108" width="22.54296875" style="1" customWidth="1"/>
    <col min="15109" max="15109" width="21.26953125" style="1" customWidth="1"/>
    <col min="15110" max="15110" width="22" style="1" customWidth="1"/>
    <col min="15111" max="15111" width="23" style="1" customWidth="1"/>
    <col min="15112" max="15112" width="20.7265625" style="1" customWidth="1"/>
    <col min="15113" max="15113" width="20.81640625" style="1" customWidth="1"/>
    <col min="15114" max="15114" width="13.26953125" style="1" bestFit="1" customWidth="1"/>
    <col min="15115" max="15360" width="9.1796875" style="1"/>
    <col min="15361" max="15361" width="5.26953125" style="1" customWidth="1"/>
    <col min="15362" max="15362" width="30.54296875" style="1" customWidth="1"/>
    <col min="15363" max="15363" width="21" style="1" customWidth="1"/>
    <col min="15364" max="15364" width="22.54296875" style="1" customWidth="1"/>
    <col min="15365" max="15365" width="21.26953125" style="1" customWidth="1"/>
    <col min="15366" max="15366" width="22" style="1" customWidth="1"/>
    <col min="15367" max="15367" width="23" style="1" customWidth="1"/>
    <col min="15368" max="15368" width="20.7265625" style="1" customWidth="1"/>
    <col min="15369" max="15369" width="20.81640625" style="1" customWidth="1"/>
    <col min="15370" max="15370" width="13.26953125" style="1" bestFit="1" customWidth="1"/>
    <col min="15371" max="15616" width="9.1796875" style="1"/>
    <col min="15617" max="15617" width="5.26953125" style="1" customWidth="1"/>
    <col min="15618" max="15618" width="30.54296875" style="1" customWidth="1"/>
    <col min="15619" max="15619" width="21" style="1" customWidth="1"/>
    <col min="15620" max="15620" width="22.54296875" style="1" customWidth="1"/>
    <col min="15621" max="15621" width="21.26953125" style="1" customWidth="1"/>
    <col min="15622" max="15622" width="22" style="1" customWidth="1"/>
    <col min="15623" max="15623" width="23" style="1" customWidth="1"/>
    <col min="15624" max="15624" width="20.7265625" style="1" customWidth="1"/>
    <col min="15625" max="15625" width="20.81640625" style="1" customWidth="1"/>
    <col min="15626" max="15626" width="13.26953125" style="1" bestFit="1" customWidth="1"/>
    <col min="15627" max="15872" width="9.1796875" style="1"/>
    <col min="15873" max="15873" width="5.26953125" style="1" customWidth="1"/>
    <col min="15874" max="15874" width="30.54296875" style="1" customWidth="1"/>
    <col min="15875" max="15875" width="21" style="1" customWidth="1"/>
    <col min="15876" max="15876" width="22.54296875" style="1" customWidth="1"/>
    <col min="15877" max="15877" width="21.26953125" style="1" customWidth="1"/>
    <col min="15878" max="15878" width="22" style="1" customWidth="1"/>
    <col min="15879" max="15879" width="23" style="1" customWidth="1"/>
    <col min="15880" max="15880" width="20.7265625" style="1" customWidth="1"/>
    <col min="15881" max="15881" width="20.81640625" style="1" customWidth="1"/>
    <col min="15882" max="15882" width="13.26953125" style="1" bestFit="1" customWidth="1"/>
    <col min="15883" max="16128" width="9.1796875" style="1"/>
    <col min="16129" max="16129" width="5.26953125" style="1" customWidth="1"/>
    <col min="16130" max="16130" width="30.54296875" style="1" customWidth="1"/>
    <col min="16131" max="16131" width="21" style="1" customWidth="1"/>
    <col min="16132" max="16132" width="22.54296875" style="1" customWidth="1"/>
    <col min="16133" max="16133" width="21.26953125" style="1" customWidth="1"/>
    <col min="16134" max="16134" width="22" style="1" customWidth="1"/>
    <col min="16135" max="16135" width="23" style="1" customWidth="1"/>
    <col min="16136" max="16136" width="20.7265625" style="1" customWidth="1"/>
    <col min="16137" max="16137" width="20.81640625" style="1" customWidth="1"/>
    <col min="16138" max="16138" width="13.26953125" style="1" bestFit="1" customWidth="1"/>
    <col min="16139" max="16384" width="9.1796875" style="1"/>
  </cols>
  <sheetData>
    <row r="1" spans="1:14" ht="27.75" customHeight="1" thickBot="1">
      <c r="A1" s="926" t="str">
        <f>CONCATENATE("CC-IT:  CAPITAL CONSTRUCTION IT REQUEST FOR FY ",VLOOKUP(Tables!E40,Tables!Y8:Z32,2))</f>
        <v>CC-IT:  CAPITAL CONSTRUCTION IT REQUEST FOR FY 2014-2015</v>
      </c>
      <c r="B1" s="927"/>
      <c r="C1" s="927"/>
      <c r="D1" s="927"/>
      <c r="E1" s="927"/>
      <c r="F1" s="927"/>
      <c r="G1" s="927"/>
      <c r="H1" s="927"/>
      <c r="I1" s="928"/>
    </row>
    <row r="2" spans="1:14" ht="35.15" customHeight="1">
      <c r="A2" s="2"/>
      <c r="B2" s="3" t="s">
        <v>0</v>
      </c>
      <c r="C2" s="929">
        <f>Assumptions!E7</f>
        <v>0</v>
      </c>
      <c r="D2" s="929"/>
      <c r="E2" s="930" t="s">
        <v>1</v>
      </c>
      <c r="F2" s="931"/>
      <c r="G2" s="4"/>
      <c r="H2" s="5" t="s">
        <v>2</v>
      </c>
      <c r="I2" s="6">
        <f>Assumptions!E8</f>
        <v>0</v>
      </c>
    </row>
    <row r="3" spans="1:14" ht="35.15" customHeight="1">
      <c r="A3" s="2"/>
      <c r="B3" s="7" t="s">
        <v>3</v>
      </c>
      <c r="C3" s="917" t="s">
        <v>140</v>
      </c>
      <c r="D3" s="917"/>
      <c r="E3" s="933" t="s">
        <v>4</v>
      </c>
      <c r="F3" s="934"/>
      <c r="G3" s="8"/>
      <c r="H3" s="9" t="s">
        <v>5</v>
      </c>
      <c r="I3" s="10"/>
    </row>
    <row r="4" spans="1:14" ht="35.15" customHeight="1">
      <c r="A4" s="2"/>
      <c r="B4" s="7" t="s">
        <v>6</v>
      </c>
      <c r="C4" s="917" t="s">
        <v>7</v>
      </c>
      <c r="D4" s="917"/>
      <c r="E4" s="924" t="s">
        <v>8</v>
      </c>
      <c r="F4" s="925"/>
      <c r="G4" s="8"/>
      <c r="H4" s="11" t="s">
        <v>5</v>
      </c>
      <c r="I4" s="10"/>
    </row>
    <row r="5" spans="1:14" ht="35.15" customHeight="1">
      <c r="A5" s="12"/>
      <c r="B5" s="7" t="s">
        <v>9</v>
      </c>
      <c r="C5" s="917"/>
      <c r="D5" s="917"/>
      <c r="E5" s="924" t="s">
        <v>141</v>
      </c>
      <c r="F5" s="925"/>
      <c r="G5" s="8"/>
      <c r="H5" s="11" t="s">
        <v>5</v>
      </c>
      <c r="I5" s="10"/>
    </row>
    <row r="6" spans="1:14" ht="35.15" customHeight="1" thickBot="1">
      <c r="A6" s="12"/>
      <c r="B6" s="7"/>
      <c r="C6" s="917"/>
      <c r="D6" s="917"/>
      <c r="E6" s="918" t="s">
        <v>10</v>
      </c>
      <c r="F6" s="919"/>
      <c r="G6" s="13"/>
      <c r="H6" s="11" t="s">
        <v>5</v>
      </c>
      <c r="I6" s="15"/>
    </row>
    <row r="7" spans="1:14" ht="38.25" customHeight="1" thickBot="1">
      <c r="A7" s="920" t="s">
        <v>11</v>
      </c>
      <c r="B7" s="921"/>
      <c r="C7" s="16" t="s">
        <v>12</v>
      </c>
      <c r="D7" s="16" t="s">
        <v>13</v>
      </c>
      <c r="E7" s="16" t="str">
        <f>CONCATENATE("Current Request
FY ",VLOOKUP(Tables!$E$40,Tables!$Y$8:$Z$32,2))</f>
        <v>Current Request
FY 2014-2015</v>
      </c>
      <c r="F7" s="16" t="str">
        <f>CONCATENATE("Year 2 Request     FY ",VLOOKUP(Tables!$E$40+1,Tables!$Y$8:$Z$32,2))</f>
        <v>Year 2 Request     FY 2015-2016</v>
      </c>
      <c r="G7" s="16" t="str">
        <f>CONCATENATE("Year 3 Request     FY ",VLOOKUP(Tables!$E$40+2,Tables!$Y$8:$Z$32,2))</f>
        <v>Year 3 Request     FY 2016-2017</v>
      </c>
      <c r="H7" s="16" t="str">
        <f>CONCATENATE("Year 4 Request     FY ",VLOOKUP(Tables!$E$40+3,Tables!$Y$8:$Z$32,2))</f>
        <v>Year 4 Request     FY 2017-2018</v>
      </c>
      <c r="I7" s="16" t="str">
        <f>CONCATENATE("Year 5 Request     FY ",VLOOKUP(Tables!$E$40+4,Tables!$Y$8:$Z$32,2))</f>
        <v>Year 5 Request     FY 2018-2019</v>
      </c>
      <c r="L7" s="522" t="s">
        <v>783</v>
      </c>
    </row>
    <row r="8" spans="1:14" ht="20.25" customHeight="1" thickBot="1">
      <c r="A8" s="127" t="s">
        <v>14</v>
      </c>
      <c r="B8" s="521" t="s">
        <v>15</v>
      </c>
      <c r="C8" s="19"/>
      <c r="D8" s="19"/>
      <c r="E8" s="20"/>
      <c r="F8" s="19"/>
      <c r="G8" s="19"/>
      <c r="H8" s="19"/>
      <c r="I8" s="21"/>
    </row>
    <row r="9" spans="1:14" ht="16" thickBot="1">
      <c r="A9" s="128" t="s">
        <v>16</v>
      </c>
      <c r="B9" s="23" t="s">
        <v>17</v>
      </c>
      <c r="C9" s="24">
        <f>SUM(D9:I9)</f>
        <v>0</v>
      </c>
      <c r="D9" s="941" t="s">
        <v>791</v>
      </c>
      <c r="E9" s="942"/>
      <c r="F9" s="942"/>
      <c r="G9" s="942"/>
      <c r="H9" s="942"/>
      <c r="I9" s="943"/>
      <c r="L9" s="513" t="s">
        <v>785</v>
      </c>
    </row>
    <row r="10" spans="1:14" ht="39" customHeight="1" thickTop="1" thickBot="1">
      <c r="A10" s="127" t="s">
        <v>18</v>
      </c>
      <c r="B10" s="531" t="s">
        <v>142</v>
      </c>
      <c r="C10" s="29"/>
      <c r="D10" s="29"/>
      <c r="E10" s="30"/>
      <c r="F10" s="29"/>
      <c r="G10" s="29"/>
      <c r="H10" s="29"/>
      <c r="I10" s="31"/>
    </row>
    <row r="11" spans="1:14">
      <c r="A11" s="129" t="s">
        <v>16</v>
      </c>
      <c r="B11" s="532" t="s">
        <v>143</v>
      </c>
      <c r="C11" s="34">
        <f t="shared" ref="C11:C19" si="0">SUM(D11:I11)</f>
        <v>0</v>
      </c>
      <c r="D11" s="35">
        <v>0</v>
      </c>
      <c r="E11" s="36">
        <v>0</v>
      </c>
      <c r="F11" s="35">
        <v>0</v>
      </c>
      <c r="G11" s="35">
        <v>0</v>
      </c>
      <c r="H11" s="35">
        <v>0</v>
      </c>
      <c r="I11" s="37">
        <v>0</v>
      </c>
    </row>
    <row r="12" spans="1:14">
      <c r="A12" s="130" t="s">
        <v>21</v>
      </c>
      <c r="B12" s="532" t="s">
        <v>144</v>
      </c>
      <c r="C12" s="40">
        <f t="shared" si="0"/>
        <v>0</v>
      </c>
      <c r="D12" s="41">
        <v>0</v>
      </c>
      <c r="E12" s="42">
        <v>0</v>
      </c>
      <c r="F12" s="41">
        <v>0</v>
      </c>
      <c r="G12" s="41">
        <v>0</v>
      </c>
      <c r="H12" s="41">
        <v>0</v>
      </c>
      <c r="I12" s="43">
        <f t="shared" ref="I12:I14" si="1">L12-SUM(D12:H12)</f>
        <v>0</v>
      </c>
      <c r="L12" s="513">
        <f>Detail!C37</f>
        <v>0</v>
      </c>
    </row>
    <row r="13" spans="1:14" ht="31">
      <c r="A13" s="129" t="s">
        <v>23</v>
      </c>
      <c r="B13" s="532" t="s">
        <v>145</v>
      </c>
      <c r="C13" s="40">
        <f t="shared" si="0"/>
        <v>0</v>
      </c>
      <c r="D13" s="41">
        <v>0</v>
      </c>
      <c r="E13" s="42">
        <v>0</v>
      </c>
      <c r="F13" s="41">
        <v>0</v>
      </c>
      <c r="G13" s="41">
        <v>0</v>
      </c>
      <c r="H13" s="41">
        <v>0</v>
      </c>
      <c r="I13" s="43">
        <v>0</v>
      </c>
      <c r="L13" s="513" t="s">
        <v>790</v>
      </c>
    </row>
    <row r="14" spans="1:14">
      <c r="A14" s="130" t="s">
        <v>25</v>
      </c>
      <c r="B14" s="532" t="s">
        <v>146</v>
      </c>
      <c r="C14" s="40">
        <f t="shared" si="0"/>
        <v>0</v>
      </c>
      <c r="D14" s="41">
        <v>0</v>
      </c>
      <c r="E14" s="42">
        <v>0</v>
      </c>
      <c r="F14" s="41">
        <v>0</v>
      </c>
      <c r="G14" s="41">
        <v>0</v>
      </c>
      <c r="H14" s="41">
        <v>0</v>
      </c>
      <c r="I14" s="43">
        <f t="shared" si="1"/>
        <v>0</v>
      </c>
      <c r="L14" s="513">
        <f>Detail!C39</f>
        <v>0</v>
      </c>
    </row>
    <row r="15" spans="1:14">
      <c r="A15" s="129" t="s">
        <v>27</v>
      </c>
      <c r="B15" s="532" t="s">
        <v>147</v>
      </c>
      <c r="C15" s="40">
        <f t="shared" si="0"/>
        <v>0</v>
      </c>
      <c r="D15" s="41">
        <v>0</v>
      </c>
      <c r="E15" s="42">
        <v>0</v>
      </c>
      <c r="F15" s="41">
        <v>0</v>
      </c>
      <c r="G15" s="41">
        <v>0</v>
      </c>
      <c r="H15" s="41">
        <v>0</v>
      </c>
      <c r="I15" s="43">
        <v>0</v>
      </c>
      <c r="L15" s="513" t="s">
        <v>786</v>
      </c>
    </row>
    <row r="16" spans="1:14">
      <c r="A16" s="130" t="s">
        <v>29</v>
      </c>
      <c r="B16" s="533" t="s">
        <v>148</v>
      </c>
      <c r="C16" s="40">
        <f t="shared" si="0"/>
        <v>0</v>
      </c>
      <c r="D16" s="41">
        <v>0</v>
      </c>
      <c r="E16" s="45">
        <v>0</v>
      </c>
      <c r="F16" s="41">
        <v>0</v>
      </c>
      <c r="G16" s="41">
        <v>0</v>
      </c>
      <c r="H16" s="41">
        <v>0</v>
      </c>
      <c r="I16" s="43">
        <f t="shared" ref="I16" si="2">L16-SUM(D16:H16)</f>
        <v>0</v>
      </c>
      <c r="L16" s="513">
        <f>IF(Tables!E41=1,Detail!C17,0)</f>
        <v>0</v>
      </c>
      <c r="N16" s="1" t="s">
        <v>788</v>
      </c>
    </row>
    <row r="17" spans="1:12" ht="31">
      <c r="A17" s="130" t="s">
        <v>31</v>
      </c>
      <c r="B17" s="533" t="s">
        <v>32</v>
      </c>
      <c r="C17" s="40">
        <f t="shared" si="0"/>
        <v>0</v>
      </c>
      <c r="D17" s="41">
        <v>0</v>
      </c>
      <c r="E17" s="45">
        <v>0</v>
      </c>
      <c r="F17" s="41">
        <v>0</v>
      </c>
      <c r="G17" s="41">
        <v>0</v>
      </c>
      <c r="H17" s="41">
        <v>0</v>
      </c>
      <c r="I17" s="43">
        <v>0</v>
      </c>
    </row>
    <row r="18" spans="1:12">
      <c r="A18" s="130" t="s">
        <v>33</v>
      </c>
      <c r="B18" s="534" t="s">
        <v>34</v>
      </c>
      <c r="C18" s="47"/>
      <c r="D18" s="48">
        <v>0</v>
      </c>
      <c r="E18" s="49">
        <v>0</v>
      </c>
      <c r="F18" s="48">
        <v>0</v>
      </c>
      <c r="G18" s="48">
        <v>0</v>
      </c>
      <c r="H18" s="48">
        <v>0</v>
      </c>
      <c r="I18" s="50">
        <v>0</v>
      </c>
    </row>
    <row r="19" spans="1:12" ht="16" thickBot="1">
      <c r="A19" s="130" t="s">
        <v>35</v>
      </c>
      <c r="B19" s="52" t="s">
        <v>149</v>
      </c>
      <c r="C19" s="53">
        <f t="shared" si="0"/>
        <v>0</v>
      </c>
      <c r="D19" s="54">
        <v>0</v>
      </c>
      <c r="E19" s="55">
        <v>0</v>
      </c>
      <c r="F19" s="54">
        <v>0</v>
      </c>
      <c r="G19" s="54">
        <v>0</v>
      </c>
      <c r="H19" s="54">
        <v>0</v>
      </c>
      <c r="I19" s="56">
        <v>0</v>
      </c>
      <c r="L19" s="523"/>
    </row>
    <row r="20" spans="1:12" ht="33" customHeight="1" thickTop="1" thickBot="1">
      <c r="A20" s="131" t="s">
        <v>37</v>
      </c>
      <c r="B20" s="58" t="s">
        <v>38</v>
      </c>
      <c r="C20" s="59">
        <f>SUM(D20:I20)</f>
        <v>0</v>
      </c>
      <c r="D20" s="59">
        <f t="shared" ref="D20:I20" si="3">SUM(D11:D17,D19)</f>
        <v>0</v>
      </c>
      <c r="E20" s="59">
        <f t="shared" si="3"/>
        <v>0</v>
      </c>
      <c r="F20" s="59">
        <f t="shared" si="3"/>
        <v>0</v>
      </c>
      <c r="G20" s="59">
        <f t="shared" si="3"/>
        <v>0</v>
      </c>
      <c r="H20" s="59">
        <f t="shared" si="3"/>
        <v>0</v>
      </c>
      <c r="I20" s="60">
        <f t="shared" si="3"/>
        <v>0</v>
      </c>
    </row>
    <row r="21" spans="1:12" ht="22.5" customHeight="1" thickBot="1">
      <c r="A21" s="127" t="s">
        <v>39</v>
      </c>
      <c r="B21" s="922" t="s">
        <v>150</v>
      </c>
      <c r="C21" s="923"/>
      <c r="D21" s="923"/>
      <c r="E21" s="61"/>
      <c r="F21" s="62"/>
      <c r="G21" s="62"/>
      <c r="H21" s="62"/>
      <c r="I21" s="63"/>
    </row>
    <row r="22" spans="1:12">
      <c r="A22" s="130" t="s">
        <v>16</v>
      </c>
      <c r="B22" s="534" t="s">
        <v>151</v>
      </c>
      <c r="C22" s="40">
        <f>SUM(D22:I22)</f>
        <v>0</v>
      </c>
      <c r="D22" s="41">
        <v>0</v>
      </c>
      <c r="E22" s="42">
        <v>0</v>
      </c>
      <c r="F22" s="41">
        <v>0</v>
      </c>
      <c r="G22" s="41">
        <v>0</v>
      </c>
      <c r="H22" s="41">
        <v>0</v>
      </c>
      <c r="I22" s="43">
        <v>0</v>
      </c>
      <c r="L22" s="513" t="s">
        <v>785</v>
      </c>
    </row>
    <row r="23" spans="1:12">
      <c r="A23" s="64"/>
      <c r="B23" s="535" t="s">
        <v>45</v>
      </c>
      <c r="C23" s="67"/>
      <c r="D23" s="68"/>
      <c r="E23" s="69"/>
      <c r="F23" s="68"/>
      <c r="G23" s="68"/>
      <c r="H23" s="68"/>
      <c r="I23" s="70"/>
    </row>
    <row r="24" spans="1:12">
      <c r="A24" s="64"/>
      <c r="B24" s="534" t="s">
        <v>152</v>
      </c>
      <c r="C24" s="40">
        <f>SUM(D24:I24)</f>
        <v>0</v>
      </c>
      <c r="D24" s="41">
        <v>0</v>
      </c>
      <c r="E24" s="42">
        <v>0</v>
      </c>
      <c r="F24" s="41">
        <v>0</v>
      </c>
      <c r="G24" s="41">
        <v>0</v>
      </c>
      <c r="H24" s="41">
        <v>0</v>
      </c>
      <c r="I24" s="43">
        <v>0</v>
      </c>
      <c r="L24" s="513" t="s">
        <v>785</v>
      </c>
    </row>
    <row r="25" spans="1:12">
      <c r="A25" s="130" t="s">
        <v>21</v>
      </c>
      <c r="B25" s="535" t="s">
        <v>46</v>
      </c>
      <c r="C25" s="935" t="s">
        <v>789</v>
      </c>
      <c r="D25" s="936"/>
      <c r="E25" s="936"/>
      <c r="F25" s="936"/>
      <c r="G25" s="936"/>
      <c r="H25" s="936"/>
      <c r="I25" s="937"/>
    </row>
    <row r="26" spans="1:12">
      <c r="A26" s="129" t="s">
        <v>23</v>
      </c>
      <c r="B26" s="535" t="s">
        <v>153</v>
      </c>
      <c r="C26" s="938"/>
      <c r="D26" s="939"/>
      <c r="E26" s="939"/>
      <c r="F26" s="939"/>
      <c r="G26" s="939"/>
      <c r="H26" s="939"/>
      <c r="I26" s="940"/>
    </row>
    <row r="27" spans="1:12">
      <c r="A27" s="129" t="s">
        <v>25</v>
      </c>
      <c r="B27" s="534" t="s">
        <v>154</v>
      </c>
      <c r="C27" s="40">
        <f>SUM(D27:I27)</f>
        <v>0</v>
      </c>
      <c r="D27" s="41">
        <v>0</v>
      </c>
      <c r="E27" s="42">
        <v>0</v>
      </c>
      <c r="F27" s="41">
        <v>0</v>
      </c>
      <c r="G27" s="41">
        <v>0</v>
      </c>
      <c r="H27" s="41">
        <v>0</v>
      </c>
      <c r="I27" s="43"/>
      <c r="L27" s="513" t="s">
        <v>785</v>
      </c>
    </row>
    <row r="28" spans="1:12">
      <c r="A28" s="130" t="s">
        <v>49</v>
      </c>
      <c r="B28" s="533" t="s">
        <v>50</v>
      </c>
      <c r="C28" s="40">
        <f>SUM(D28:I28)</f>
        <v>0</v>
      </c>
      <c r="D28" s="41">
        <v>0</v>
      </c>
      <c r="E28" s="45">
        <v>0</v>
      </c>
      <c r="F28" s="41">
        <v>0</v>
      </c>
      <c r="G28" s="41">
        <v>0</v>
      </c>
      <c r="H28" s="41">
        <v>0</v>
      </c>
      <c r="I28" s="43">
        <v>0</v>
      </c>
    </row>
    <row r="29" spans="1:12" ht="31.5" customHeight="1" thickBot="1">
      <c r="A29" s="130" t="s">
        <v>51</v>
      </c>
      <c r="B29" s="536" t="s">
        <v>34</v>
      </c>
      <c r="C29" s="76"/>
      <c r="D29" s="77">
        <v>0</v>
      </c>
      <c r="E29" s="78">
        <v>0</v>
      </c>
      <c r="F29" s="77">
        <v>0</v>
      </c>
      <c r="G29" s="77">
        <v>0</v>
      </c>
      <c r="H29" s="77">
        <v>0</v>
      </c>
      <c r="I29" s="79">
        <v>0</v>
      </c>
    </row>
    <row r="30" spans="1:12" ht="16.5" thickTop="1" thickBot="1">
      <c r="A30" s="129" t="s">
        <v>29</v>
      </c>
      <c r="B30" s="80" t="s">
        <v>52</v>
      </c>
      <c r="C30" s="34">
        <f>SUM(D30:I30)</f>
        <v>0</v>
      </c>
      <c r="D30" s="35">
        <f t="shared" ref="D30:I30" si="4">SUM(D22,D24,D27,D28)</f>
        <v>0</v>
      </c>
      <c r="E30" s="35">
        <f t="shared" si="4"/>
        <v>0</v>
      </c>
      <c r="F30" s="35">
        <f t="shared" si="4"/>
        <v>0</v>
      </c>
      <c r="G30" s="35">
        <f t="shared" si="4"/>
        <v>0</v>
      </c>
      <c r="H30" s="35">
        <f t="shared" si="4"/>
        <v>0</v>
      </c>
      <c r="I30" s="37">
        <f t="shared" si="4"/>
        <v>0</v>
      </c>
    </row>
    <row r="31" spans="1:12" ht="26.25" customHeight="1" thickBot="1">
      <c r="A31" s="127" t="s">
        <v>53</v>
      </c>
      <c r="B31" s="922" t="s">
        <v>155</v>
      </c>
      <c r="C31" s="923"/>
      <c r="D31" s="923"/>
      <c r="E31" s="81"/>
      <c r="F31" s="82"/>
      <c r="G31" s="82"/>
      <c r="H31" s="82"/>
      <c r="I31" s="83"/>
    </row>
    <row r="32" spans="1:12">
      <c r="A32" s="130" t="s">
        <v>16</v>
      </c>
      <c r="B32" s="532" t="s">
        <v>156</v>
      </c>
      <c r="C32" s="40">
        <f>SUM(D32:I32)</f>
        <v>0</v>
      </c>
      <c r="D32" s="35">
        <v>0</v>
      </c>
      <c r="E32" s="36">
        <v>0</v>
      </c>
      <c r="F32" s="84">
        <v>0</v>
      </c>
      <c r="G32" s="84">
        <v>0</v>
      </c>
      <c r="H32" s="84">
        <v>0</v>
      </c>
      <c r="I32" s="43">
        <f t="shared" ref="I32:I33" si="5">L32-SUM(D32:H32)</f>
        <v>0</v>
      </c>
      <c r="L32" s="513">
        <f>Detail!B174</f>
        <v>0</v>
      </c>
    </row>
    <row r="33" spans="1:12">
      <c r="A33" s="130" t="s">
        <v>21</v>
      </c>
      <c r="B33" s="532" t="s">
        <v>157</v>
      </c>
      <c r="C33" s="40">
        <f>SUM(D33:I33)</f>
        <v>0</v>
      </c>
      <c r="D33" s="41">
        <v>0</v>
      </c>
      <c r="E33" s="42">
        <v>0</v>
      </c>
      <c r="F33" s="84">
        <v>0</v>
      </c>
      <c r="G33" s="84">
        <v>0</v>
      </c>
      <c r="H33" s="84">
        <v>0</v>
      </c>
      <c r="I33" s="43">
        <f t="shared" si="5"/>
        <v>0</v>
      </c>
      <c r="L33" s="513">
        <f>Detail!B175</f>
        <v>0</v>
      </c>
    </row>
    <row r="34" spans="1:12">
      <c r="A34" s="132" t="s">
        <v>58</v>
      </c>
      <c r="B34" s="537" t="s">
        <v>158</v>
      </c>
      <c r="C34" s="40">
        <f>SUM(D34:I34)</f>
        <v>0</v>
      </c>
      <c r="D34" s="41">
        <v>0</v>
      </c>
      <c r="E34" s="42">
        <v>0</v>
      </c>
      <c r="F34" s="41">
        <v>0</v>
      </c>
      <c r="G34" s="41">
        <v>0</v>
      </c>
      <c r="H34" s="41">
        <v>0</v>
      </c>
      <c r="I34" s="43">
        <v>0</v>
      </c>
    </row>
    <row r="35" spans="1:12" ht="30" customHeight="1" thickBot="1">
      <c r="A35" s="133" t="s">
        <v>60</v>
      </c>
      <c r="B35" s="536" t="s">
        <v>34</v>
      </c>
      <c r="C35" s="76"/>
      <c r="D35" s="77">
        <v>0</v>
      </c>
      <c r="E35" s="78">
        <v>0</v>
      </c>
      <c r="F35" s="77">
        <v>0</v>
      </c>
      <c r="G35" s="77">
        <v>0</v>
      </c>
      <c r="H35" s="77">
        <v>0</v>
      </c>
      <c r="I35" s="79">
        <v>0</v>
      </c>
    </row>
    <row r="36" spans="1:12" ht="16.5" thickTop="1" thickBot="1">
      <c r="A36" s="129" t="s">
        <v>27</v>
      </c>
      <c r="B36" s="80" t="s">
        <v>159</v>
      </c>
      <c r="C36" s="34">
        <f>SUM(D36:I36)</f>
        <v>0</v>
      </c>
      <c r="D36" s="35">
        <f t="shared" ref="D36:I36" si="6">SUM(D32:D34)</f>
        <v>0</v>
      </c>
      <c r="E36" s="36">
        <f t="shared" si="6"/>
        <v>0</v>
      </c>
      <c r="F36" s="35">
        <f t="shared" si="6"/>
        <v>0</v>
      </c>
      <c r="G36" s="35">
        <f t="shared" si="6"/>
        <v>0</v>
      </c>
      <c r="H36" s="35">
        <f t="shared" si="6"/>
        <v>0</v>
      </c>
      <c r="I36" s="37">
        <f t="shared" si="6"/>
        <v>0</v>
      </c>
    </row>
    <row r="37" spans="1:12" ht="25.5" customHeight="1" thickBot="1">
      <c r="A37" s="127" t="s">
        <v>62</v>
      </c>
      <c r="B37" s="521" t="s">
        <v>160</v>
      </c>
      <c r="C37" s="82" t="s">
        <v>64</v>
      </c>
      <c r="D37" s="82"/>
      <c r="E37" s="81"/>
      <c r="F37" s="82"/>
      <c r="G37" s="82"/>
      <c r="H37" s="82"/>
      <c r="I37" s="83"/>
    </row>
    <row r="38" spans="1:12">
      <c r="A38" s="130" t="s">
        <v>16</v>
      </c>
      <c r="B38" s="532" t="s">
        <v>161</v>
      </c>
      <c r="C38" s="40">
        <v>0</v>
      </c>
      <c r="D38" s="41">
        <v>0</v>
      </c>
      <c r="E38" s="42">
        <v>0</v>
      </c>
      <c r="F38" s="84">
        <v>0</v>
      </c>
      <c r="G38" s="84">
        <v>0</v>
      </c>
      <c r="H38" s="84">
        <v>0</v>
      </c>
      <c r="I38" s="43">
        <f t="shared" ref="I38:I41" si="7">L38-SUM(D38:H38)</f>
        <v>0</v>
      </c>
      <c r="L38" s="513">
        <f>Detail!B167</f>
        <v>0</v>
      </c>
    </row>
    <row r="39" spans="1:12" ht="31">
      <c r="A39" s="130" t="s">
        <v>21</v>
      </c>
      <c r="B39" s="532" t="s">
        <v>162</v>
      </c>
      <c r="C39" s="40">
        <f t="shared" ref="C39:C45" si="8">SUM(D39:I39)</f>
        <v>0</v>
      </c>
      <c r="D39" s="41">
        <v>0</v>
      </c>
      <c r="E39" s="42">
        <v>0</v>
      </c>
      <c r="F39" s="84">
        <v>0</v>
      </c>
      <c r="G39" s="84">
        <v>0</v>
      </c>
      <c r="H39" s="84">
        <v>0</v>
      </c>
      <c r="I39" s="43">
        <f t="shared" si="7"/>
        <v>0</v>
      </c>
      <c r="L39" s="513">
        <f>Detail!B168</f>
        <v>0</v>
      </c>
    </row>
    <row r="40" spans="1:12" ht="31">
      <c r="A40" s="130" t="s">
        <v>23</v>
      </c>
      <c r="B40" s="532" t="s">
        <v>163</v>
      </c>
      <c r="C40" s="40">
        <f t="shared" si="8"/>
        <v>0</v>
      </c>
      <c r="D40" s="41">
        <v>0</v>
      </c>
      <c r="E40" s="42">
        <v>0</v>
      </c>
      <c r="F40" s="84">
        <v>0</v>
      </c>
      <c r="G40" s="84">
        <v>0</v>
      </c>
      <c r="H40" s="84">
        <v>0</v>
      </c>
      <c r="I40" s="43">
        <f t="shared" si="7"/>
        <v>0</v>
      </c>
      <c r="L40" s="513">
        <f>Detail!B169</f>
        <v>0</v>
      </c>
    </row>
    <row r="41" spans="1:12">
      <c r="A41" s="130" t="s">
        <v>25</v>
      </c>
      <c r="B41" s="532" t="s">
        <v>164</v>
      </c>
      <c r="C41" s="40">
        <f t="shared" si="8"/>
        <v>0</v>
      </c>
      <c r="D41" s="41">
        <v>0</v>
      </c>
      <c r="E41" s="42">
        <v>0</v>
      </c>
      <c r="F41" s="84">
        <v>0</v>
      </c>
      <c r="G41" s="84">
        <v>0</v>
      </c>
      <c r="H41" s="84">
        <v>0</v>
      </c>
      <c r="I41" s="43">
        <f t="shared" si="7"/>
        <v>0</v>
      </c>
      <c r="L41" s="513">
        <f>Detail!B170+Detail!C193</f>
        <v>0</v>
      </c>
    </row>
    <row r="42" spans="1:12">
      <c r="A42" s="130" t="s">
        <v>27</v>
      </c>
      <c r="B42" s="532" t="s">
        <v>154</v>
      </c>
      <c r="C42" s="40">
        <f t="shared" si="8"/>
        <v>0</v>
      </c>
      <c r="D42" s="41">
        <v>0</v>
      </c>
      <c r="E42" s="42">
        <v>0</v>
      </c>
      <c r="F42" s="84">
        <v>0</v>
      </c>
      <c r="G42" s="84">
        <v>0</v>
      </c>
      <c r="H42" s="84">
        <v>0</v>
      </c>
      <c r="I42" s="85">
        <v>0</v>
      </c>
    </row>
    <row r="43" spans="1:12" ht="16" thickBot="1">
      <c r="A43" s="130" t="s">
        <v>29</v>
      </c>
      <c r="B43" s="538" t="s">
        <v>63</v>
      </c>
      <c r="C43" s="53">
        <f t="shared" si="8"/>
        <v>0</v>
      </c>
      <c r="D43" s="54">
        <v>0</v>
      </c>
      <c r="E43" s="55">
        <v>0</v>
      </c>
      <c r="F43" s="54">
        <v>0</v>
      </c>
      <c r="G43" s="54">
        <v>0</v>
      </c>
      <c r="H43" s="54">
        <v>0</v>
      </c>
      <c r="I43" s="56">
        <v>0</v>
      </c>
    </row>
    <row r="44" spans="1:12" ht="32" thickTop="1" thickBot="1">
      <c r="A44" s="130" t="s">
        <v>69</v>
      </c>
      <c r="B44" s="92" t="s">
        <v>165</v>
      </c>
      <c r="C44" s="93">
        <f t="shared" si="8"/>
        <v>0</v>
      </c>
      <c r="D44" s="94">
        <f t="shared" ref="D44:I44" si="9">SUM(D38:D43)</f>
        <v>0</v>
      </c>
      <c r="E44" s="95">
        <f t="shared" si="9"/>
        <v>0</v>
      </c>
      <c r="F44" s="94">
        <f t="shared" si="9"/>
        <v>0</v>
      </c>
      <c r="G44" s="94">
        <f t="shared" si="9"/>
        <v>0</v>
      </c>
      <c r="H44" s="94">
        <f t="shared" si="9"/>
        <v>0</v>
      </c>
      <c r="I44" s="96">
        <f t="shared" si="9"/>
        <v>0</v>
      </c>
    </row>
    <row r="45" spans="1:12" ht="16" thickBot="1">
      <c r="A45" s="127" t="s">
        <v>71</v>
      </c>
      <c r="B45" s="134" t="s">
        <v>12</v>
      </c>
      <c r="C45" s="98">
        <f t="shared" si="8"/>
        <v>0</v>
      </c>
      <c r="D45" s="98">
        <f t="shared" ref="D45:I45" si="10">SUM(D44,D36,D30,D20,D9)</f>
        <v>0</v>
      </c>
      <c r="E45" s="99">
        <f t="shared" si="10"/>
        <v>0</v>
      </c>
      <c r="F45" s="98">
        <f t="shared" si="10"/>
        <v>0</v>
      </c>
      <c r="G45" s="98">
        <f t="shared" si="10"/>
        <v>0</v>
      </c>
      <c r="H45" s="98">
        <f t="shared" si="10"/>
        <v>0</v>
      </c>
      <c r="I45" s="100">
        <f t="shared" si="10"/>
        <v>0</v>
      </c>
    </row>
    <row r="46" spans="1:12" ht="23.25" customHeight="1" thickBot="1">
      <c r="A46" s="127" t="s">
        <v>72</v>
      </c>
      <c r="B46" s="521" t="s">
        <v>73</v>
      </c>
      <c r="C46" s="62"/>
      <c r="D46" s="62"/>
      <c r="E46" s="61"/>
      <c r="F46" s="62"/>
      <c r="G46" s="62"/>
      <c r="H46" s="62"/>
      <c r="I46" s="63"/>
    </row>
    <row r="47" spans="1:12">
      <c r="A47" s="130" t="s">
        <v>16</v>
      </c>
      <c r="B47" s="539" t="s">
        <v>74</v>
      </c>
      <c r="C47" s="40" t="e">
        <f>SUM(D47:I47)</f>
        <v>#DIV/0!</v>
      </c>
      <c r="D47" s="85" t="e">
        <f>(Detail!$C$216/(Detail!$C$216+Detail!$C$217))*'CC-IT '!D$45*Detail!$B$216</f>
        <v>#DIV/0!</v>
      </c>
      <c r="E47" s="85" t="e">
        <f>(Detail!$C$216/(Detail!$C$216+Detail!$C$217))*'CC-IT '!E$45*Detail!$B$216</f>
        <v>#DIV/0!</v>
      </c>
      <c r="F47" s="85" t="e">
        <f>(Detail!$C$216/(Detail!$C$216+Detail!$C$217))*'CC-IT '!F$45*Detail!$B$216</f>
        <v>#DIV/0!</v>
      </c>
      <c r="G47" s="85" t="e">
        <f>(Detail!$C$216/(Detail!$C$216+Detail!$C$217))*'CC-IT '!G$45*Detail!$B$216</f>
        <v>#DIV/0!</v>
      </c>
      <c r="H47" s="85" t="e">
        <f>(Detail!$C$216/(Detail!$C$216+Detail!$C$217))*'CC-IT '!H$45*Detail!$B$216</f>
        <v>#DIV/0!</v>
      </c>
      <c r="I47" s="85" t="e">
        <f>(Detail!$C$216/(Detail!$C$216+Detail!$C$217))*'CC-IT '!I$45*Detail!$B$216</f>
        <v>#DIV/0!</v>
      </c>
    </row>
    <row r="48" spans="1:12" ht="16" thickBot="1">
      <c r="A48" s="133" t="s">
        <v>21</v>
      </c>
      <c r="B48" s="540" t="s">
        <v>75</v>
      </c>
      <c r="C48" s="53" t="e">
        <f>SUM(D48:I48)</f>
        <v>#DIV/0!</v>
      </c>
      <c r="D48" s="56" t="e">
        <f>(Detail!$C$217/(Detail!$C$217+Detail!$C$216))*'CC-IT '!D$45*Detail!$B$217</f>
        <v>#DIV/0!</v>
      </c>
      <c r="E48" s="56" t="e">
        <f>(Detail!$C$217/(Detail!$C$217+Detail!$C$216))*'CC-IT '!E$45*Detail!$B$217</f>
        <v>#DIV/0!</v>
      </c>
      <c r="F48" s="56" t="e">
        <f>(Detail!$C$217/(Detail!$C$217+Detail!$C$216))*'CC-IT '!F$45*Detail!$B$217</f>
        <v>#DIV/0!</v>
      </c>
      <c r="G48" s="56" t="e">
        <f>(Detail!$C$217/(Detail!$C$217+Detail!$C$216))*'CC-IT '!G$45*Detail!$B$217</f>
        <v>#DIV/0!</v>
      </c>
      <c r="H48" s="56" t="e">
        <f>(Detail!$C$217/(Detail!$C$217+Detail!$C$216))*'CC-IT '!H$45*Detail!$B$217</f>
        <v>#DIV/0!</v>
      </c>
      <c r="I48" s="56" t="e">
        <f>(Detail!$C$217/(Detail!$C$217+Detail!$C$216))*'CC-IT '!I$45*Detail!$B$217</f>
        <v>#DIV/0!</v>
      </c>
    </row>
    <row r="49" spans="1:9" ht="16.5" thickTop="1" thickBot="1">
      <c r="A49" s="132" t="s">
        <v>23</v>
      </c>
      <c r="B49" s="541" t="s">
        <v>76</v>
      </c>
      <c r="C49" s="104" t="e">
        <f>SUM(D49:I49)</f>
        <v>#DIV/0!</v>
      </c>
      <c r="D49" s="105" t="e">
        <f t="shared" ref="D49:I49" si="11">SUM(D47:D48)</f>
        <v>#DIV/0!</v>
      </c>
      <c r="E49" s="106" t="e">
        <f t="shared" si="11"/>
        <v>#DIV/0!</v>
      </c>
      <c r="F49" s="105" t="e">
        <f t="shared" si="11"/>
        <v>#DIV/0!</v>
      </c>
      <c r="G49" s="105" t="e">
        <f t="shared" si="11"/>
        <v>#DIV/0!</v>
      </c>
      <c r="H49" s="105" t="e">
        <f t="shared" si="11"/>
        <v>#DIV/0!</v>
      </c>
      <c r="I49" s="107" t="e">
        <f t="shared" si="11"/>
        <v>#DIV/0!</v>
      </c>
    </row>
    <row r="50" spans="1:9" ht="31.5" thickBot="1">
      <c r="A50" s="127" t="s">
        <v>77</v>
      </c>
      <c r="B50" s="542" t="s">
        <v>78</v>
      </c>
      <c r="C50" s="108" t="e">
        <f>SUM(D50:I50)</f>
        <v>#DIV/0!</v>
      </c>
      <c r="D50" s="108" t="e">
        <f t="shared" ref="D50:I50" si="12">SUM(D45+D49)</f>
        <v>#DIV/0!</v>
      </c>
      <c r="E50" s="108" t="e">
        <f t="shared" si="12"/>
        <v>#DIV/0!</v>
      </c>
      <c r="F50" s="108" t="e">
        <f t="shared" si="12"/>
        <v>#DIV/0!</v>
      </c>
      <c r="G50" s="108" t="e">
        <f t="shared" si="12"/>
        <v>#DIV/0!</v>
      </c>
      <c r="H50" s="108" t="e">
        <f t="shared" si="12"/>
        <v>#DIV/0!</v>
      </c>
      <c r="I50" s="109" t="e">
        <f t="shared" si="12"/>
        <v>#DIV/0!</v>
      </c>
    </row>
    <row r="51" spans="1:9" ht="21.75" customHeight="1" thickBot="1">
      <c r="A51" s="127" t="s">
        <v>79</v>
      </c>
      <c r="B51" s="521" t="s">
        <v>80</v>
      </c>
      <c r="C51" s="82"/>
      <c r="D51" s="82"/>
      <c r="E51" s="528"/>
      <c r="F51" s="529"/>
      <c r="G51" s="529"/>
      <c r="H51" s="529"/>
      <c r="I51" s="530"/>
    </row>
    <row r="52" spans="1:9">
      <c r="A52" s="64"/>
      <c r="B52" s="543" t="s">
        <v>81</v>
      </c>
      <c r="C52" s="40" t="e">
        <f>SUM(D52:I52)</f>
        <v>#DIV/0!</v>
      </c>
      <c r="D52" s="526" t="e">
        <f>D50*Assumptions!D50</f>
        <v>#DIV/0!</v>
      </c>
      <c r="E52" s="41" t="e">
        <f>E50*Assumptions!$I$50</f>
        <v>#DIV/0!</v>
      </c>
      <c r="F52" s="41" t="e">
        <f>F50*Assumptions!$I$50</f>
        <v>#DIV/0!</v>
      </c>
      <c r="G52" s="41" t="e">
        <f>G50*Assumptions!$I$50</f>
        <v>#DIV/0!</v>
      </c>
      <c r="H52" s="41" t="e">
        <f>H50*Assumptions!$I$50</f>
        <v>#DIV/0!</v>
      </c>
      <c r="I52" s="43" t="e">
        <f>I50*Assumptions!$I$50</f>
        <v>#DIV/0!</v>
      </c>
    </row>
    <row r="53" spans="1:9">
      <c r="A53" s="64"/>
      <c r="B53" s="544" t="s">
        <v>82</v>
      </c>
      <c r="C53" s="40" t="e">
        <f>SUM(D53:I53)</f>
        <v>#DIV/0!</v>
      </c>
      <c r="D53" s="526" t="e">
        <f>D50*Assumptions!D51</f>
        <v>#DIV/0!</v>
      </c>
      <c r="E53" s="41" t="e">
        <f>E50*Assumptions!$I$51</f>
        <v>#DIV/0!</v>
      </c>
      <c r="F53" s="41" t="e">
        <f>F50*Assumptions!$I$51</f>
        <v>#DIV/0!</v>
      </c>
      <c r="G53" s="41" t="e">
        <f>G50*Assumptions!$I$51</f>
        <v>#DIV/0!</v>
      </c>
      <c r="H53" s="41" t="e">
        <f>H50*Assumptions!$I$51</f>
        <v>#DIV/0!</v>
      </c>
      <c r="I53" s="43" t="e">
        <f>I50*Assumptions!$I$51</f>
        <v>#DIV/0!</v>
      </c>
    </row>
    <row r="54" spans="1:9">
      <c r="A54" s="64"/>
      <c r="B54" s="544" t="s">
        <v>83</v>
      </c>
      <c r="C54" s="40" t="e">
        <f>SUM(D54:I54)</f>
        <v>#DIV/0!</v>
      </c>
      <c r="D54" s="526" t="e">
        <f>D50*Assumptions!D52</f>
        <v>#DIV/0!</v>
      </c>
      <c r="E54" s="41" t="e">
        <f>E50*Assumptions!$I$52</f>
        <v>#DIV/0!</v>
      </c>
      <c r="F54" s="41" t="e">
        <f>F50*Assumptions!$I$52</f>
        <v>#DIV/0!</v>
      </c>
      <c r="G54" s="41" t="e">
        <f>G50*Assumptions!$I$52</f>
        <v>#DIV/0!</v>
      </c>
      <c r="H54" s="41" t="e">
        <f>H50*Assumptions!$I$52</f>
        <v>#DIV/0!</v>
      </c>
      <c r="I54" s="43" t="e">
        <f>I50*Assumptions!$I$52</f>
        <v>#DIV/0!</v>
      </c>
    </row>
    <row r="55" spans="1:9" ht="16" thickBot="1">
      <c r="A55" s="112"/>
      <c r="B55" s="545" t="s">
        <v>84</v>
      </c>
      <c r="C55" s="114" t="e">
        <f>SUM(D55:I55)</f>
        <v>#DIV/0!</v>
      </c>
      <c r="D55" s="527" t="e">
        <f>D50*Assumptions!D53</f>
        <v>#DIV/0!</v>
      </c>
      <c r="E55" s="115" t="e">
        <f>E50*Assumptions!$I$53</f>
        <v>#DIV/0!</v>
      </c>
      <c r="F55" s="115" t="e">
        <f>F50*Assumptions!$I$53</f>
        <v>#DIV/0!</v>
      </c>
      <c r="G55" s="115" t="e">
        <f>G50*Assumptions!$I$53</f>
        <v>#DIV/0!</v>
      </c>
      <c r="H55" s="115" t="e">
        <f>H50*Assumptions!$I$53</f>
        <v>#DIV/0!</v>
      </c>
      <c r="I55" s="117" t="e">
        <f>I50*Assumptions!$I$53</f>
        <v>#DIV/0!</v>
      </c>
    </row>
    <row r="56" spans="1:9">
      <c r="A56" s="118"/>
      <c r="B56" s="119" t="s">
        <v>85</v>
      </c>
      <c r="C56" s="120" t="e">
        <f t="shared" ref="C56:I56" si="13">SUM(C52:C55)</f>
        <v>#DIV/0!</v>
      </c>
      <c r="D56" s="120" t="e">
        <f t="shared" si="13"/>
        <v>#DIV/0!</v>
      </c>
      <c r="E56" s="120" t="e">
        <f t="shared" si="13"/>
        <v>#DIV/0!</v>
      </c>
      <c r="F56" s="120" t="e">
        <f t="shared" si="13"/>
        <v>#DIV/0!</v>
      </c>
      <c r="G56" s="120" t="e">
        <f t="shared" si="13"/>
        <v>#DIV/0!</v>
      </c>
      <c r="H56" s="120" t="e">
        <f t="shared" si="13"/>
        <v>#DIV/0!</v>
      </c>
      <c r="I56" s="120" t="e">
        <f t="shared" si="13"/>
        <v>#DIV/0!</v>
      </c>
    </row>
    <row r="57" spans="1:9">
      <c r="A57" s="118"/>
      <c r="B57" s="119"/>
      <c r="C57" s="121"/>
      <c r="D57" s="122"/>
      <c r="E57" s="122"/>
      <c r="F57" s="122"/>
      <c r="G57" s="122"/>
      <c r="H57" s="122"/>
      <c r="I57" s="122"/>
    </row>
    <row r="58" spans="1:9">
      <c r="A58" s="118"/>
      <c r="B58" s="119"/>
      <c r="C58" s="121"/>
      <c r="D58" s="121"/>
      <c r="E58" s="121"/>
      <c r="F58" s="121"/>
      <c r="G58" s="121"/>
      <c r="H58" s="121"/>
      <c r="I58" s="121"/>
    </row>
    <row r="59" spans="1:9">
      <c r="A59" s="118"/>
      <c r="B59" s="119"/>
      <c r="C59" s="121"/>
      <c r="D59" s="121"/>
      <c r="E59" s="121"/>
      <c r="F59" s="121"/>
      <c r="G59" s="121"/>
      <c r="H59" s="121"/>
      <c r="I59" s="121"/>
    </row>
    <row r="60" spans="1:9">
      <c r="A60" s="118"/>
      <c r="B60" s="119"/>
      <c r="C60" s="121"/>
      <c r="D60" s="121"/>
      <c r="E60" s="121"/>
      <c r="F60" s="121"/>
      <c r="G60" s="121"/>
      <c r="H60" s="121"/>
      <c r="I60" s="121"/>
    </row>
    <row r="61" spans="1:9" hidden="1">
      <c r="A61" s="118"/>
      <c r="B61" s="119"/>
      <c r="C61" s="121"/>
      <c r="D61" s="121"/>
      <c r="E61" s="121"/>
      <c r="F61" s="121"/>
      <c r="G61" s="121"/>
      <c r="H61" s="121"/>
      <c r="I61" s="121"/>
    </row>
    <row r="62" spans="1:9" hidden="1">
      <c r="A62" s="118"/>
      <c r="B62" s="119"/>
      <c r="C62" s="121"/>
      <c r="D62" s="121"/>
      <c r="E62" s="121"/>
      <c r="F62" s="121"/>
      <c r="G62" s="121"/>
      <c r="H62" s="121"/>
      <c r="I62" s="121"/>
    </row>
    <row r="63" spans="1:9" hidden="1">
      <c r="A63" s="118"/>
      <c r="B63" s="119"/>
      <c r="C63" s="121"/>
      <c r="D63" s="121"/>
      <c r="E63" s="121"/>
      <c r="F63" s="121"/>
      <c r="G63" s="121"/>
      <c r="H63" s="121"/>
      <c r="I63" s="121"/>
    </row>
    <row r="64" spans="1:9" ht="26" hidden="1">
      <c r="A64" s="118"/>
      <c r="B64" s="123" t="s">
        <v>86</v>
      </c>
      <c r="C64" s="121"/>
      <c r="D64" s="121"/>
      <c r="E64" s="121"/>
      <c r="F64" s="121"/>
      <c r="G64" s="121"/>
      <c r="H64" s="121"/>
      <c r="I64" s="121"/>
    </row>
    <row r="65" spans="1:9" ht="26" hidden="1">
      <c r="A65" s="118"/>
      <c r="B65" s="124" t="s">
        <v>87</v>
      </c>
      <c r="C65" s="121"/>
      <c r="D65" s="121"/>
      <c r="E65" s="121"/>
      <c r="F65" s="121"/>
      <c r="G65" s="121"/>
      <c r="H65" s="121"/>
      <c r="I65" s="121"/>
    </row>
    <row r="66" spans="1:9" ht="26" hidden="1">
      <c r="A66" s="118"/>
      <c r="B66" s="124" t="s">
        <v>88</v>
      </c>
      <c r="C66" s="121"/>
      <c r="D66" s="121"/>
      <c r="E66" s="121"/>
      <c r="F66" s="121"/>
      <c r="G66" s="121"/>
      <c r="H66" s="121"/>
      <c r="I66" s="121"/>
    </row>
    <row r="67" spans="1:9" hidden="1">
      <c r="A67" s="118"/>
      <c r="B67" s="124" t="s">
        <v>89</v>
      </c>
      <c r="C67" s="121"/>
      <c r="D67" s="121"/>
      <c r="E67" s="121"/>
      <c r="F67" s="121"/>
      <c r="G67" s="121"/>
      <c r="H67" s="121"/>
      <c r="I67" s="121"/>
    </row>
    <row r="68" spans="1:9" ht="26" hidden="1">
      <c r="A68" s="118"/>
      <c r="B68" s="124" t="s">
        <v>90</v>
      </c>
      <c r="C68" s="121"/>
      <c r="D68" s="121"/>
      <c r="E68" s="121"/>
      <c r="F68" s="121"/>
      <c r="G68" s="121"/>
      <c r="H68" s="121"/>
      <c r="I68" s="121"/>
    </row>
    <row r="69" spans="1:9" ht="26" hidden="1">
      <c r="A69" s="118"/>
      <c r="B69" s="124" t="s">
        <v>91</v>
      </c>
      <c r="C69" s="121"/>
      <c r="D69" s="121"/>
      <c r="E69" s="121"/>
      <c r="F69" s="121"/>
      <c r="G69" s="121"/>
      <c r="H69" s="121"/>
      <c r="I69" s="121"/>
    </row>
    <row r="70" spans="1:9" ht="26" hidden="1">
      <c r="A70" s="118"/>
      <c r="B70" s="124" t="s">
        <v>92</v>
      </c>
      <c r="C70" s="121"/>
      <c r="D70" s="121"/>
      <c r="E70" s="121"/>
      <c r="F70" s="121"/>
      <c r="G70" s="121"/>
      <c r="H70" s="121"/>
      <c r="I70" s="121"/>
    </row>
    <row r="71" spans="1:9" ht="26" hidden="1">
      <c r="A71" s="118"/>
      <c r="B71" s="124" t="s">
        <v>93</v>
      </c>
      <c r="C71" s="121"/>
      <c r="D71" s="121"/>
      <c r="E71" s="121"/>
      <c r="F71" s="121"/>
      <c r="G71" s="121"/>
      <c r="H71" s="121"/>
      <c r="I71" s="121"/>
    </row>
    <row r="72" spans="1:9" hidden="1">
      <c r="A72" s="118"/>
      <c r="B72" s="124" t="s">
        <v>94</v>
      </c>
      <c r="C72" s="121"/>
      <c r="D72" s="121"/>
      <c r="E72" s="121"/>
      <c r="F72" s="121"/>
      <c r="G72" s="121"/>
      <c r="H72" s="121"/>
      <c r="I72" s="121"/>
    </row>
    <row r="73" spans="1:9" ht="26" hidden="1">
      <c r="A73" s="118"/>
      <c r="B73" s="124" t="s">
        <v>95</v>
      </c>
      <c r="C73" s="121"/>
      <c r="D73" s="121"/>
      <c r="E73" s="121"/>
      <c r="F73" s="121"/>
      <c r="G73" s="121"/>
      <c r="H73" s="121"/>
      <c r="I73" s="121"/>
    </row>
    <row r="74" spans="1:9" ht="26" hidden="1">
      <c r="A74" s="118"/>
      <c r="B74" s="124" t="s">
        <v>96</v>
      </c>
      <c r="C74" s="121"/>
      <c r="D74" s="121"/>
      <c r="E74" s="121"/>
      <c r="F74" s="121"/>
      <c r="G74" s="121"/>
      <c r="H74" s="121"/>
      <c r="I74" s="121"/>
    </row>
    <row r="75" spans="1:9" hidden="1">
      <c r="A75" s="118"/>
      <c r="B75" s="124" t="s">
        <v>97</v>
      </c>
      <c r="C75" s="121"/>
      <c r="D75" s="121"/>
      <c r="E75" s="121"/>
      <c r="F75" s="121"/>
      <c r="G75" s="121"/>
      <c r="H75" s="121"/>
      <c r="I75" s="121"/>
    </row>
    <row r="76" spans="1:9" ht="26" hidden="1">
      <c r="A76" s="118"/>
      <c r="B76" s="124" t="s">
        <v>98</v>
      </c>
      <c r="C76" s="121"/>
      <c r="D76" s="121"/>
      <c r="E76" s="121"/>
      <c r="F76" s="121"/>
      <c r="G76" s="121"/>
      <c r="H76" s="121"/>
      <c r="I76" s="121"/>
    </row>
    <row r="77" spans="1:9" ht="26" hidden="1">
      <c r="A77" s="118"/>
      <c r="B77" s="124" t="s">
        <v>99</v>
      </c>
      <c r="C77" s="121"/>
      <c r="D77" s="121"/>
      <c r="E77" s="121"/>
      <c r="F77" s="121"/>
      <c r="G77" s="121"/>
      <c r="H77" s="121"/>
      <c r="I77" s="121"/>
    </row>
    <row r="78" spans="1:9" ht="26" hidden="1">
      <c r="A78" s="118"/>
      <c r="B78" s="124" t="s">
        <v>100</v>
      </c>
      <c r="C78" s="121"/>
      <c r="D78" s="121"/>
      <c r="E78" s="121"/>
      <c r="F78" s="121"/>
      <c r="G78" s="121"/>
      <c r="H78" s="121"/>
      <c r="I78" s="121"/>
    </row>
    <row r="79" spans="1:9" hidden="1">
      <c r="A79" s="118"/>
      <c r="B79" s="124" t="s">
        <v>101</v>
      </c>
      <c r="C79" s="121"/>
      <c r="D79" s="121"/>
      <c r="E79" s="121"/>
      <c r="F79" s="121"/>
      <c r="G79" s="121"/>
      <c r="H79" s="121"/>
      <c r="I79" s="121"/>
    </row>
    <row r="80" spans="1:9" ht="26" hidden="1">
      <c r="A80" s="118"/>
      <c r="B80" s="124" t="s">
        <v>102</v>
      </c>
      <c r="C80" s="121"/>
      <c r="D80" s="121"/>
      <c r="E80" s="121"/>
      <c r="F80" s="121"/>
      <c r="G80" s="121"/>
      <c r="H80" s="121"/>
      <c r="I80" s="121"/>
    </row>
    <row r="81" spans="1:9" hidden="1">
      <c r="A81" s="118"/>
      <c r="B81" s="124" t="s">
        <v>103</v>
      </c>
      <c r="C81" s="121"/>
      <c r="D81" s="121"/>
      <c r="E81" s="121"/>
      <c r="F81" s="121"/>
      <c r="G81" s="121"/>
      <c r="H81" s="121"/>
      <c r="I81" s="121"/>
    </row>
    <row r="82" spans="1:9" hidden="1">
      <c r="A82" s="118"/>
      <c r="B82" s="124" t="s">
        <v>104</v>
      </c>
      <c r="C82" s="121"/>
      <c r="D82" s="121"/>
      <c r="E82" s="121"/>
      <c r="F82" s="121"/>
      <c r="G82" s="121"/>
      <c r="H82" s="121"/>
      <c r="I82" s="121"/>
    </row>
    <row r="83" spans="1:9" ht="26" hidden="1">
      <c r="A83" s="118"/>
      <c r="B83" s="124" t="s">
        <v>105</v>
      </c>
      <c r="C83" s="121"/>
      <c r="D83" s="121"/>
      <c r="E83" s="121"/>
      <c r="F83" s="121"/>
      <c r="G83" s="121"/>
      <c r="H83" s="121"/>
      <c r="I83" s="121"/>
    </row>
    <row r="84" spans="1:9" hidden="1">
      <c r="A84" s="118"/>
      <c r="B84" s="124" t="s">
        <v>106</v>
      </c>
      <c r="C84" s="121"/>
      <c r="D84" s="121"/>
      <c r="E84" s="121"/>
      <c r="F84" s="121"/>
      <c r="G84" s="121"/>
      <c r="H84" s="121"/>
      <c r="I84" s="121"/>
    </row>
    <row r="85" spans="1:9" hidden="1">
      <c r="A85" s="118"/>
      <c r="B85" s="124" t="s">
        <v>107</v>
      </c>
      <c r="C85" s="121"/>
      <c r="D85" s="121"/>
      <c r="E85" s="121"/>
      <c r="F85" s="121"/>
      <c r="G85" s="121"/>
      <c r="H85" s="121"/>
      <c r="I85" s="121"/>
    </row>
    <row r="86" spans="1:9" ht="26" hidden="1">
      <c r="A86" s="118"/>
      <c r="B86" s="124" t="s">
        <v>108</v>
      </c>
      <c r="C86" s="121"/>
      <c r="D86" s="121"/>
      <c r="E86" s="121"/>
      <c r="F86" s="121"/>
      <c r="G86" s="121"/>
      <c r="H86" s="121"/>
      <c r="I86" s="121"/>
    </row>
    <row r="87" spans="1:9" ht="26" hidden="1">
      <c r="A87" s="118"/>
      <c r="B87" s="124" t="s">
        <v>109</v>
      </c>
      <c r="C87" s="121"/>
      <c r="D87" s="121"/>
      <c r="E87" s="121"/>
      <c r="F87" s="121"/>
      <c r="G87" s="121"/>
      <c r="H87" s="121"/>
      <c r="I87" s="121"/>
    </row>
    <row r="88" spans="1:9" ht="26" hidden="1">
      <c r="A88" s="118"/>
      <c r="B88" s="124" t="s">
        <v>110</v>
      </c>
      <c r="C88" s="121"/>
      <c r="D88" s="121"/>
      <c r="E88" s="121"/>
      <c r="F88" s="121"/>
      <c r="G88" s="121"/>
      <c r="H88" s="121"/>
      <c r="I88" s="121"/>
    </row>
    <row r="89" spans="1:9" ht="26" hidden="1">
      <c r="A89" s="118"/>
      <c r="B89" s="124" t="s">
        <v>111</v>
      </c>
      <c r="C89" s="121"/>
      <c r="D89" s="121"/>
      <c r="E89" s="121"/>
      <c r="F89" s="121"/>
      <c r="G89" s="121"/>
      <c r="H89" s="121"/>
      <c r="I89" s="121"/>
    </row>
    <row r="90" spans="1:9" ht="26" hidden="1">
      <c r="A90" s="118"/>
      <c r="B90" s="124" t="s">
        <v>112</v>
      </c>
      <c r="C90" s="121"/>
      <c r="D90" s="121"/>
      <c r="E90" s="121"/>
      <c r="F90" s="121"/>
      <c r="G90" s="121"/>
      <c r="H90" s="121"/>
      <c r="I90" s="121"/>
    </row>
    <row r="91" spans="1:9" ht="26" hidden="1">
      <c r="A91" s="118"/>
      <c r="B91" s="124" t="s">
        <v>113</v>
      </c>
      <c r="C91" s="121"/>
      <c r="D91" s="121"/>
      <c r="E91" s="121"/>
      <c r="F91" s="121"/>
      <c r="G91" s="121"/>
      <c r="H91" s="121"/>
      <c r="I91" s="121"/>
    </row>
    <row r="92" spans="1:9" ht="26" hidden="1">
      <c r="A92" s="118"/>
      <c r="B92" s="124" t="s">
        <v>114</v>
      </c>
      <c r="C92" s="121"/>
      <c r="D92" s="121"/>
      <c r="E92" s="121"/>
      <c r="F92" s="121"/>
      <c r="G92" s="121"/>
      <c r="H92" s="121"/>
      <c r="I92" s="121"/>
    </row>
    <row r="93" spans="1:9" ht="26" hidden="1">
      <c r="A93" s="118"/>
      <c r="B93" s="124" t="s">
        <v>115</v>
      </c>
      <c r="C93" s="121"/>
      <c r="D93" s="121"/>
      <c r="E93" s="121"/>
      <c r="F93" s="121"/>
      <c r="G93" s="121"/>
      <c r="H93" s="121"/>
      <c r="I93" s="121"/>
    </row>
    <row r="94" spans="1:9" ht="26" hidden="1">
      <c r="A94" s="118"/>
      <c r="B94" s="124" t="s">
        <v>116</v>
      </c>
      <c r="C94" s="121"/>
      <c r="D94" s="121"/>
      <c r="E94" s="121"/>
      <c r="F94" s="121"/>
      <c r="G94" s="121"/>
      <c r="H94" s="121"/>
      <c r="I94" s="121"/>
    </row>
    <row r="95" spans="1:9" ht="26" hidden="1">
      <c r="A95" s="118"/>
      <c r="B95" s="124" t="s">
        <v>7</v>
      </c>
      <c r="C95" s="121"/>
      <c r="D95" s="121"/>
      <c r="E95" s="121"/>
      <c r="F95" s="121"/>
      <c r="G95" s="121"/>
      <c r="H95" s="121"/>
      <c r="I95" s="121"/>
    </row>
    <row r="96" spans="1:9" ht="26" hidden="1">
      <c r="A96" s="118"/>
      <c r="B96" s="124" t="s">
        <v>117</v>
      </c>
      <c r="C96" s="121"/>
      <c r="D96" s="121"/>
      <c r="E96" s="121"/>
      <c r="F96" s="121"/>
      <c r="G96" s="121"/>
      <c r="H96" s="121"/>
      <c r="I96" s="121"/>
    </row>
    <row r="97" spans="1:9" ht="26" hidden="1">
      <c r="A97" s="118"/>
      <c r="B97" s="124" t="s">
        <v>118</v>
      </c>
      <c r="C97" s="121"/>
      <c r="D97" s="121"/>
      <c r="E97" s="121"/>
      <c r="F97" s="121"/>
      <c r="G97" s="121"/>
      <c r="H97" s="121"/>
      <c r="I97" s="121"/>
    </row>
    <row r="98" spans="1:9" ht="26" hidden="1">
      <c r="A98" s="118"/>
      <c r="B98" s="124" t="s">
        <v>119</v>
      </c>
      <c r="C98" s="121"/>
      <c r="D98" s="121"/>
      <c r="E98" s="121"/>
      <c r="F98" s="121"/>
      <c r="G98" s="121"/>
      <c r="H98" s="121"/>
      <c r="I98" s="121"/>
    </row>
    <row r="99" spans="1:9" ht="26" hidden="1">
      <c r="A99" s="118"/>
      <c r="B99" s="124" t="s">
        <v>120</v>
      </c>
      <c r="C99" s="121"/>
      <c r="D99" s="121"/>
      <c r="E99" s="121"/>
      <c r="F99" s="121"/>
      <c r="G99" s="121"/>
      <c r="H99" s="121"/>
      <c r="I99" s="121"/>
    </row>
    <row r="100" spans="1:9" hidden="1">
      <c r="A100" s="118"/>
      <c r="B100" s="124" t="s">
        <v>121</v>
      </c>
      <c r="C100" s="121"/>
      <c r="D100" s="121"/>
      <c r="E100" s="121"/>
      <c r="F100" s="121"/>
      <c r="G100" s="121"/>
      <c r="H100" s="121"/>
      <c r="I100" s="121"/>
    </row>
    <row r="101" spans="1:9" hidden="1">
      <c r="A101" s="118"/>
      <c r="B101" s="124" t="s">
        <v>122</v>
      </c>
      <c r="C101" s="121"/>
      <c r="D101" s="121"/>
      <c r="E101" s="121"/>
      <c r="F101" s="121"/>
      <c r="G101" s="121"/>
      <c r="H101" s="121"/>
      <c r="I101" s="121"/>
    </row>
    <row r="102" spans="1:9" hidden="1">
      <c r="A102" s="118"/>
      <c r="B102" s="124" t="s">
        <v>123</v>
      </c>
      <c r="C102" s="121"/>
      <c r="D102" s="121"/>
      <c r="E102" s="121"/>
      <c r="F102" s="121"/>
      <c r="G102" s="121"/>
      <c r="H102" s="121"/>
      <c r="I102" s="121"/>
    </row>
    <row r="103" spans="1:9" hidden="1">
      <c r="A103" s="118"/>
      <c r="B103" s="124" t="s">
        <v>124</v>
      </c>
      <c r="C103" s="121"/>
      <c r="D103" s="121"/>
      <c r="E103" s="121"/>
      <c r="F103" s="121"/>
      <c r="G103" s="121"/>
      <c r="H103" s="121"/>
      <c r="I103" s="121"/>
    </row>
    <row r="104" spans="1:9" hidden="1">
      <c r="A104" s="118"/>
      <c r="B104" s="124" t="s">
        <v>125</v>
      </c>
      <c r="C104" s="121"/>
      <c r="D104" s="121"/>
      <c r="E104" s="121"/>
      <c r="F104" s="121"/>
      <c r="G104" s="121"/>
      <c r="H104" s="121"/>
      <c r="I104" s="121"/>
    </row>
    <row r="105" spans="1:9" ht="26" hidden="1">
      <c r="A105" s="118"/>
      <c r="B105" s="124" t="s">
        <v>126</v>
      </c>
      <c r="C105" s="121"/>
      <c r="D105" s="121"/>
      <c r="E105" s="121"/>
      <c r="F105" s="121"/>
      <c r="G105" s="121"/>
      <c r="H105" s="121"/>
      <c r="I105" s="121"/>
    </row>
    <row r="106" spans="1:9" hidden="1">
      <c r="A106" s="118"/>
      <c r="B106" s="124" t="s">
        <v>127</v>
      </c>
      <c r="C106" s="121"/>
      <c r="D106" s="121"/>
      <c r="E106" s="121"/>
      <c r="F106" s="121"/>
      <c r="G106" s="121"/>
      <c r="H106" s="121"/>
      <c r="I106" s="121"/>
    </row>
    <row r="107" spans="1:9" ht="26" hidden="1">
      <c r="A107" s="118"/>
      <c r="B107" s="124" t="s">
        <v>128</v>
      </c>
      <c r="C107" s="121"/>
      <c r="D107" s="121"/>
      <c r="E107" s="121"/>
      <c r="F107" s="121"/>
      <c r="G107" s="121"/>
      <c r="H107" s="121"/>
      <c r="I107" s="121"/>
    </row>
    <row r="108" spans="1:9" hidden="1">
      <c r="A108" s="118"/>
      <c r="B108" s="124" t="s">
        <v>129</v>
      </c>
      <c r="C108" s="121"/>
      <c r="D108" s="121"/>
      <c r="E108" s="121"/>
      <c r="F108" s="121"/>
      <c r="G108" s="121"/>
      <c r="H108" s="121"/>
      <c r="I108" s="121"/>
    </row>
    <row r="109" spans="1:9" ht="26" hidden="1">
      <c r="A109" s="118"/>
      <c r="B109" s="124" t="s">
        <v>130</v>
      </c>
      <c r="C109" s="121"/>
      <c r="D109" s="121"/>
      <c r="E109" s="121"/>
      <c r="F109" s="121"/>
      <c r="G109" s="121"/>
      <c r="H109" s="121"/>
      <c r="I109" s="121"/>
    </row>
    <row r="110" spans="1:9" ht="26" hidden="1">
      <c r="A110" s="118"/>
      <c r="B110" s="124" t="s">
        <v>131</v>
      </c>
      <c r="C110" s="121"/>
      <c r="D110" s="121"/>
      <c r="E110" s="121"/>
      <c r="F110" s="121"/>
      <c r="G110" s="121"/>
      <c r="H110" s="121"/>
      <c r="I110" s="121"/>
    </row>
    <row r="111" spans="1:9" ht="26" hidden="1">
      <c r="A111" s="118"/>
      <c r="B111" s="124" t="s">
        <v>132</v>
      </c>
      <c r="C111" s="121"/>
      <c r="D111" s="121"/>
      <c r="E111" s="121"/>
      <c r="F111" s="121"/>
      <c r="G111" s="121"/>
      <c r="H111" s="121"/>
      <c r="I111" s="121"/>
    </row>
    <row r="112" spans="1:9" hidden="1">
      <c r="A112" s="118"/>
      <c r="B112" s="124" t="s">
        <v>133</v>
      </c>
      <c r="C112" s="121"/>
      <c r="D112" s="121"/>
      <c r="E112" s="121"/>
      <c r="F112" s="121"/>
      <c r="G112" s="121"/>
      <c r="H112" s="121"/>
      <c r="I112" s="121"/>
    </row>
    <row r="113" spans="1:9" ht="26" hidden="1">
      <c r="A113" s="118"/>
      <c r="B113" s="124" t="s">
        <v>134</v>
      </c>
      <c r="C113" s="121"/>
      <c r="D113" s="121"/>
      <c r="E113" s="121"/>
      <c r="F113" s="121"/>
      <c r="G113" s="121"/>
      <c r="H113" s="121"/>
      <c r="I113" s="121"/>
    </row>
    <row r="114" spans="1:9" ht="26" hidden="1">
      <c r="A114" s="118"/>
      <c r="B114" s="124" t="s">
        <v>135</v>
      </c>
      <c r="C114" s="121"/>
      <c r="D114" s="121"/>
      <c r="E114" s="121"/>
      <c r="F114" s="121"/>
      <c r="G114" s="121"/>
      <c r="H114" s="121"/>
      <c r="I114" s="121"/>
    </row>
    <row r="115" spans="1:9" hidden="1">
      <c r="A115" s="118"/>
      <c r="B115" s="124" t="s">
        <v>136</v>
      </c>
      <c r="C115" s="121"/>
      <c r="D115" s="121"/>
      <c r="E115" s="121"/>
      <c r="F115" s="121"/>
      <c r="G115" s="121"/>
      <c r="H115" s="121"/>
      <c r="I115" s="121"/>
    </row>
    <row r="116" spans="1:9" ht="12.75" hidden="1" customHeight="1">
      <c r="A116" s="118"/>
      <c r="B116" s="124" t="s">
        <v>137</v>
      </c>
      <c r="C116" s="121"/>
      <c r="D116" s="121"/>
      <c r="E116" s="121"/>
      <c r="F116" s="121"/>
      <c r="G116" s="121"/>
      <c r="H116" s="121"/>
      <c r="I116" s="121"/>
    </row>
    <row r="117" spans="1:9" hidden="1">
      <c r="A117" s="118"/>
      <c r="B117" s="124" t="s">
        <v>138</v>
      </c>
      <c r="C117" s="121"/>
      <c r="D117" s="121"/>
      <c r="E117" s="121"/>
      <c r="F117" s="121"/>
      <c r="G117" s="121"/>
      <c r="H117" s="121"/>
      <c r="I117" s="121"/>
    </row>
    <row r="118" spans="1:9" hidden="1">
      <c r="A118" s="118"/>
      <c r="B118" s="124" t="s">
        <v>139</v>
      </c>
      <c r="C118" s="121"/>
      <c r="D118" s="121"/>
      <c r="E118" s="121"/>
      <c r="F118" s="121"/>
      <c r="G118" s="121"/>
      <c r="H118" s="121"/>
      <c r="I118" s="121"/>
    </row>
    <row r="119" spans="1:9" hidden="1">
      <c r="A119" s="135"/>
      <c r="C119" s="1"/>
      <c r="D119" s="1"/>
      <c r="E119" s="1"/>
      <c r="F119" s="1"/>
      <c r="G119" s="1"/>
      <c r="H119" s="1"/>
      <c r="I119" s="1"/>
    </row>
    <row r="120" spans="1:9">
      <c r="A120" s="135"/>
      <c r="C120" s="1"/>
      <c r="D120" s="1"/>
      <c r="E120" s="1"/>
      <c r="F120" s="1"/>
      <c r="G120" s="1"/>
      <c r="H120" s="1"/>
      <c r="I120" s="1"/>
    </row>
    <row r="121" spans="1:9">
      <c r="A121" s="135"/>
      <c r="C121" s="1"/>
      <c r="D121" s="1"/>
      <c r="E121" s="1"/>
      <c r="F121" s="1"/>
      <c r="G121" s="1"/>
      <c r="H121" s="1"/>
      <c r="I121" s="1"/>
    </row>
    <row r="122" spans="1:9">
      <c r="A122" s="135"/>
      <c r="C122" s="1"/>
      <c r="D122" s="1"/>
      <c r="E122" s="1"/>
      <c r="F122" s="1"/>
      <c r="G122" s="1"/>
      <c r="H122" s="1"/>
      <c r="I122" s="1"/>
    </row>
    <row r="123" spans="1:9">
      <c r="A123" s="135"/>
      <c r="C123" s="1"/>
      <c r="D123" s="1"/>
      <c r="E123" s="1"/>
      <c r="F123" s="1"/>
      <c r="G123" s="1"/>
      <c r="H123" s="1"/>
      <c r="I123" s="1"/>
    </row>
    <row r="124" spans="1:9">
      <c r="A124" s="135"/>
      <c r="C124" s="1"/>
      <c r="D124" s="1"/>
      <c r="E124" s="1"/>
      <c r="F124" s="1"/>
      <c r="G124" s="1"/>
      <c r="H124" s="1"/>
      <c r="I124" s="1"/>
    </row>
    <row r="125" spans="1:9">
      <c r="A125" s="135"/>
      <c r="C125" s="1"/>
      <c r="D125" s="1"/>
      <c r="E125" s="1"/>
      <c r="F125" s="1"/>
      <c r="G125" s="1"/>
      <c r="H125" s="1"/>
      <c r="I125" s="1"/>
    </row>
    <row r="126" spans="1:9">
      <c r="A126" s="135"/>
      <c r="C126" s="1"/>
      <c r="D126" s="1"/>
      <c r="E126" s="1"/>
      <c r="F126" s="1"/>
      <c r="G126" s="1"/>
      <c r="H126" s="1"/>
      <c r="I126" s="1"/>
    </row>
    <row r="127" spans="1:9">
      <c r="A127" s="135"/>
      <c r="C127" s="1"/>
      <c r="D127" s="1"/>
      <c r="E127" s="1"/>
      <c r="F127" s="1"/>
      <c r="G127" s="1"/>
      <c r="H127" s="1"/>
      <c r="I127" s="1"/>
    </row>
    <row r="128" spans="1:9">
      <c r="A128" s="135"/>
      <c r="C128" s="1"/>
      <c r="D128" s="1"/>
      <c r="E128" s="1"/>
      <c r="F128" s="1"/>
      <c r="G128" s="1"/>
      <c r="H128" s="1"/>
      <c r="I128" s="1"/>
    </row>
    <row r="129" spans="1:9">
      <c r="A129" s="135"/>
      <c r="C129" s="1"/>
      <c r="D129" s="1"/>
      <c r="E129" s="1"/>
      <c r="F129" s="1"/>
      <c r="G129" s="1"/>
      <c r="H129" s="1"/>
      <c r="I129" s="1"/>
    </row>
    <row r="130" spans="1:9">
      <c r="A130" s="135"/>
      <c r="C130" s="1"/>
      <c r="D130" s="1"/>
      <c r="E130" s="1"/>
      <c r="F130" s="1"/>
      <c r="G130" s="1"/>
      <c r="H130" s="1"/>
      <c r="I130" s="1"/>
    </row>
    <row r="131" spans="1:9">
      <c r="A131" s="135"/>
      <c r="C131" s="1"/>
      <c r="D131" s="1"/>
      <c r="E131" s="1"/>
      <c r="F131" s="1"/>
      <c r="G131" s="1"/>
      <c r="H131" s="1"/>
      <c r="I131" s="1"/>
    </row>
    <row r="132" spans="1:9">
      <c r="A132" s="135"/>
      <c r="C132" s="1"/>
      <c r="D132" s="1"/>
      <c r="E132" s="1"/>
      <c r="F132" s="1"/>
      <c r="G132" s="1"/>
      <c r="H132" s="1"/>
      <c r="I132" s="1"/>
    </row>
    <row r="133" spans="1:9">
      <c r="A133" s="135"/>
      <c r="C133" s="1"/>
      <c r="D133" s="1"/>
      <c r="E133" s="1"/>
      <c r="F133" s="1"/>
      <c r="G133" s="1"/>
      <c r="H133" s="1"/>
      <c r="I133" s="1"/>
    </row>
    <row r="134" spans="1:9">
      <c r="A134" s="135"/>
      <c r="C134" s="1"/>
      <c r="D134" s="1"/>
      <c r="E134" s="1"/>
      <c r="F134" s="1"/>
      <c r="G134" s="1"/>
      <c r="H134" s="1"/>
      <c r="I134" s="1"/>
    </row>
    <row r="135" spans="1:9">
      <c r="A135" s="135"/>
      <c r="C135" s="1"/>
      <c r="D135" s="1"/>
      <c r="E135" s="1"/>
      <c r="F135" s="1"/>
      <c r="G135" s="1"/>
      <c r="H135" s="1"/>
      <c r="I135" s="1"/>
    </row>
    <row r="136" spans="1:9">
      <c r="A136" s="135"/>
      <c r="C136" s="1"/>
      <c r="D136" s="1"/>
      <c r="E136" s="1"/>
      <c r="F136" s="1"/>
      <c r="G136" s="1"/>
      <c r="H136" s="1"/>
      <c r="I136" s="1"/>
    </row>
    <row r="137" spans="1:9">
      <c r="A137" s="135"/>
      <c r="C137" s="1"/>
      <c r="D137" s="1"/>
      <c r="E137" s="1"/>
      <c r="F137" s="1"/>
      <c r="G137" s="1"/>
      <c r="H137" s="1"/>
      <c r="I137" s="1"/>
    </row>
    <row r="138" spans="1:9">
      <c r="A138" s="135"/>
      <c r="C138" s="1"/>
      <c r="D138" s="1"/>
      <c r="E138" s="1"/>
      <c r="F138" s="1"/>
      <c r="G138" s="1"/>
      <c r="H138" s="1"/>
      <c r="I138" s="1"/>
    </row>
    <row r="139" spans="1:9">
      <c r="A139" s="135"/>
      <c r="C139" s="1"/>
      <c r="D139" s="1"/>
      <c r="E139" s="1"/>
      <c r="F139" s="1"/>
      <c r="G139" s="1"/>
      <c r="H139" s="1"/>
      <c r="I139" s="1"/>
    </row>
    <row r="140" spans="1:9">
      <c r="A140" s="135"/>
      <c r="C140" s="1"/>
      <c r="D140" s="1"/>
      <c r="E140" s="1"/>
      <c r="F140" s="1"/>
      <c r="G140" s="1"/>
      <c r="H140" s="1"/>
      <c r="I140" s="1"/>
    </row>
    <row r="141" spans="1:9">
      <c r="A141" s="135"/>
      <c r="C141" s="1"/>
      <c r="D141" s="1"/>
      <c r="E141" s="1"/>
      <c r="F141" s="1"/>
      <c r="G141" s="1"/>
      <c r="H141" s="1"/>
      <c r="I141" s="1"/>
    </row>
    <row r="142" spans="1:9">
      <c r="A142" s="135"/>
      <c r="C142" s="1"/>
      <c r="D142" s="1"/>
      <c r="E142" s="1"/>
      <c r="F142" s="1"/>
      <c r="G142" s="1"/>
      <c r="H142" s="1"/>
      <c r="I142" s="1"/>
    </row>
    <row r="143" spans="1:9">
      <c r="A143" s="135"/>
      <c r="C143" s="1"/>
      <c r="D143" s="1"/>
      <c r="E143" s="1"/>
      <c r="F143" s="1"/>
      <c r="G143" s="1"/>
      <c r="H143" s="1"/>
      <c r="I143" s="1"/>
    </row>
    <row r="144" spans="1:9">
      <c r="A144" s="135"/>
      <c r="C144" s="1"/>
      <c r="D144" s="1"/>
      <c r="E144" s="1"/>
      <c r="F144" s="1"/>
      <c r="G144" s="1"/>
      <c r="H144" s="1"/>
      <c r="I144" s="1"/>
    </row>
    <row r="145" spans="1:9">
      <c r="A145" s="135"/>
      <c r="C145" s="1"/>
      <c r="D145" s="1"/>
      <c r="E145" s="1"/>
      <c r="F145" s="1"/>
      <c r="G145" s="1"/>
      <c r="H145" s="1"/>
      <c r="I145" s="1"/>
    </row>
    <row r="146" spans="1:9">
      <c r="A146" s="135"/>
      <c r="C146" s="1"/>
      <c r="D146" s="1"/>
      <c r="E146" s="1"/>
      <c r="F146" s="1"/>
      <c r="G146" s="1"/>
      <c r="H146" s="1"/>
      <c r="I146" s="1"/>
    </row>
    <row r="147" spans="1:9">
      <c r="A147" s="135"/>
      <c r="C147" s="1"/>
      <c r="D147" s="1"/>
      <c r="E147" s="1"/>
      <c r="F147" s="1"/>
      <c r="G147" s="1"/>
      <c r="H147" s="1"/>
      <c r="I147" s="1"/>
    </row>
    <row r="148" spans="1:9">
      <c r="A148" s="135"/>
      <c r="C148" s="1"/>
      <c r="D148" s="1"/>
      <c r="E148" s="1"/>
      <c r="F148" s="1"/>
      <c r="G148" s="1"/>
      <c r="H148" s="1"/>
      <c r="I148" s="1"/>
    </row>
    <row r="149" spans="1:9">
      <c r="A149" s="135"/>
      <c r="C149" s="1"/>
      <c r="D149" s="1"/>
      <c r="E149" s="1"/>
      <c r="F149" s="1"/>
      <c r="G149" s="1"/>
      <c r="H149" s="1"/>
      <c r="I149" s="1"/>
    </row>
    <row r="150" spans="1:9">
      <c r="A150" s="135"/>
      <c r="C150" s="1"/>
      <c r="D150" s="1"/>
      <c r="E150" s="1"/>
      <c r="F150" s="1"/>
      <c r="G150" s="1"/>
      <c r="H150" s="1"/>
      <c r="I150" s="1"/>
    </row>
    <row r="151" spans="1:9">
      <c r="A151" s="135"/>
      <c r="C151" s="1"/>
      <c r="D151" s="1"/>
      <c r="E151" s="1"/>
      <c r="F151" s="1"/>
      <c r="G151" s="1"/>
      <c r="H151" s="1"/>
      <c r="I151" s="1"/>
    </row>
    <row r="152" spans="1:9">
      <c r="A152" s="135"/>
      <c r="C152" s="1"/>
      <c r="D152" s="1"/>
      <c r="E152" s="1"/>
      <c r="F152" s="1"/>
      <c r="G152" s="1"/>
      <c r="H152" s="1"/>
      <c r="I152" s="1"/>
    </row>
    <row r="153" spans="1:9">
      <c r="A153" s="135"/>
      <c r="C153" s="1"/>
      <c r="D153" s="1"/>
      <c r="E153" s="1"/>
      <c r="F153" s="1"/>
      <c r="G153" s="1"/>
      <c r="H153" s="1"/>
      <c r="I153" s="1"/>
    </row>
    <row r="154" spans="1:9">
      <c r="A154" s="135"/>
      <c r="C154" s="1"/>
      <c r="D154" s="1"/>
      <c r="E154" s="1"/>
      <c r="F154" s="1"/>
      <c r="G154" s="1"/>
      <c r="H154" s="1"/>
      <c r="I154" s="1"/>
    </row>
    <row r="155" spans="1:9">
      <c r="A155" s="135"/>
      <c r="C155" s="1"/>
      <c r="D155" s="1"/>
      <c r="E155" s="1"/>
      <c r="F155" s="1"/>
      <c r="G155" s="1"/>
      <c r="H155" s="1"/>
      <c r="I155" s="1"/>
    </row>
    <row r="156" spans="1:9">
      <c r="A156" s="135"/>
      <c r="C156" s="1"/>
      <c r="D156" s="1"/>
      <c r="E156" s="1"/>
      <c r="F156" s="1"/>
      <c r="G156" s="1"/>
      <c r="H156" s="1"/>
      <c r="I156" s="1"/>
    </row>
    <row r="157" spans="1:9">
      <c r="A157" s="135"/>
      <c r="C157" s="1"/>
      <c r="D157" s="1"/>
      <c r="E157" s="1"/>
      <c r="F157" s="1"/>
      <c r="G157" s="1"/>
      <c r="H157" s="1"/>
      <c r="I157" s="1"/>
    </row>
    <row r="158" spans="1:9">
      <c r="A158" s="135"/>
      <c r="C158" s="1"/>
      <c r="D158" s="1"/>
      <c r="E158" s="1"/>
      <c r="F158" s="1"/>
      <c r="G158" s="1"/>
      <c r="H158" s="1"/>
      <c r="I158" s="1"/>
    </row>
    <row r="159" spans="1:9">
      <c r="A159" s="135"/>
      <c r="C159" s="1"/>
      <c r="D159" s="1"/>
      <c r="E159" s="1"/>
      <c r="F159" s="1"/>
      <c r="G159" s="1"/>
      <c r="H159" s="1"/>
      <c r="I159" s="1"/>
    </row>
    <row r="160" spans="1:9">
      <c r="A160" s="135"/>
      <c r="C160" s="1"/>
      <c r="D160" s="1"/>
      <c r="E160" s="1"/>
      <c r="F160" s="1"/>
      <c r="G160" s="1"/>
      <c r="H160" s="1"/>
      <c r="I160" s="1"/>
    </row>
    <row r="161" spans="1:9">
      <c r="A161" s="135"/>
      <c r="C161" s="1"/>
      <c r="D161" s="1"/>
      <c r="E161" s="1"/>
      <c r="F161" s="1"/>
      <c r="G161" s="1"/>
      <c r="H161" s="1"/>
      <c r="I161" s="1"/>
    </row>
    <row r="162" spans="1:9">
      <c r="A162" s="135"/>
      <c r="C162" s="1"/>
      <c r="D162" s="1"/>
      <c r="E162" s="1"/>
      <c r="F162" s="1"/>
      <c r="G162" s="1"/>
      <c r="H162" s="1"/>
      <c r="I162" s="1"/>
    </row>
    <row r="163" spans="1:9">
      <c r="A163" s="135"/>
      <c r="C163" s="1"/>
      <c r="D163" s="1"/>
      <c r="E163" s="1"/>
      <c r="F163" s="1"/>
      <c r="G163" s="1"/>
      <c r="H163" s="1"/>
      <c r="I163" s="1"/>
    </row>
    <row r="164" spans="1:9">
      <c r="A164" s="135"/>
      <c r="C164" s="1"/>
      <c r="D164" s="1"/>
      <c r="E164" s="1"/>
      <c r="F164" s="1"/>
      <c r="G164" s="1"/>
      <c r="H164" s="1"/>
      <c r="I164" s="1"/>
    </row>
    <row r="165" spans="1:9">
      <c r="A165" s="135"/>
      <c r="C165" s="1"/>
      <c r="D165" s="1"/>
      <c r="E165" s="1"/>
      <c r="F165" s="1"/>
      <c r="G165" s="1"/>
      <c r="H165" s="1"/>
      <c r="I165" s="1"/>
    </row>
    <row r="166" spans="1:9">
      <c r="A166" s="135"/>
      <c r="C166" s="1"/>
      <c r="D166" s="1"/>
      <c r="E166" s="1"/>
      <c r="F166" s="1"/>
      <c r="G166" s="1"/>
      <c r="H166" s="1"/>
      <c r="I166" s="1"/>
    </row>
    <row r="167" spans="1:9">
      <c r="A167" s="135"/>
      <c r="C167" s="1"/>
      <c r="D167" s="1"/>
      <c r="E167" s="1"/>
      <c r="F167" s="1"/>
      <c r="G167" s="1"/>
      <c r="H167" s="1"/>
      <c r="I167" s="1"/>
    </row>
    <row r="168" spans="1:9">
      <c r="A168" s="135"/>
      <c r="C168" s="1"/>
      <c r="D168" s="1"/>
      <c r="E168" s="1"/>
      <c r="F168" s="1"/>
      <c r="G168" s="1"/>
      <c r="H168" s="1"/>
      <c r="I168" s="1"/>
    </row>
    <row r="169" spans="1:9">
      <c r="A169" s="135"/>
      <c r="C169" s="1"/>
      <c r="D169" s="1"/>
      <c r="E169" s="1"/>
      <c r="F169" s="1"/>
      <c r="G169" s="1"/>
      <c r="H169" s="1"/>
      <c r="I169" s="1"/>
    </row>
    <row r="170" spans="1:9">
      <c r="A170" s="135"/>
      <c r="C170" s="1"/>
      <c r="D170" s="1"/>
      <c r="E170" s="1"/>
      <c r="F170" s="1"/>
      <c r="G170" s="1"/>
      <c r="H170" s="1"/>
      <c r="I170" s="1"/>
    </row>
    <row r="171" spans="1:9">
      <c r="A171" s="135"/>
      <c r="C171" s="1"/>
      <c r="D171" s="1"/>
      <c r="E171" s="1"/>
      <c r="F171" s="1"/>
      <c r="G171" s="1"/>
      <c r="H171" s="1"/>
      <c r="I171" s="1"/>
    </row>
    <row r="172" spans="1:9">
      <c r="A172" s="135"/>
      <c r="C172" s="1"/>
      <c r="D172" s="1"/>
      <c r="E172" s="1"/>
      <c r="F172" s="1"/>
      <c r="G172" s="1"/>
      <c r="H172" s="1"/>
      <c r="I172" s="1"/>
    </row>
    <row r="173" spans="1:9">
      <c r="A173" s="135"/>
      <c r="C173" s="1"/>
      <c r="D173" s="1"/>
      <c r="E173" s="1"/>
      <c r="F173" s="1"/>
      <c r="G173" s="1"/>
      <c r="H173" s="1"/>
      <c r="I173" s="1"/>
    </row>
    <row r="174" spans="1:9">
      <c r="A174" s="135"/>
      <c r="C174" s="1"/>
      <c r="D174" s="1"/>
      <c r="E174" s="1"/>
      <c r="F174" s="1"/>
      <c r="G174" s="1"/>
      <c r="H174" s="1"/>
      <c r="I174" s="1"/>
    </row>
    <row r="175" spans="1:9">
      <c r="A175" s="135"/>
      <c r="C175" s="1"/>
      <c r="D175" s="1"/>
      <c r="E175" s="1"/>
      <c r="F175" s="1"/>
      <c r="G175" s="1"/>
      <c r="H175" s="1"/>
      <c r="I175" s="1"/>
    </row>
    <row r="176" spans="1:9">
      <c r="A176" s="135"/>
      <c r="C176" s="1"/>
      <c r="D176" s="1"/>
      <c r="E176" s="1"/>
      <c r="F176" s="1"/>
      <c r="G176" s="1"/>
      <c r="H176" s="1"/>
      <c r="I176" s="1"/>
    </row>
    <row r="177" spans="1:9">
      <c r="A177" s="135"/>
      <c r="C177" s="1"/>
      <c r="D177" s="1"/>
      <c r="E177" s="1"/>
      <c r="F177" s="1"/>
      <c r="G177" s="1"/>
      <c r="H177" s="1"/>
      <c r="I177" s="1"/>
    </row>
    <row r="178" spans="1:9">
      <c r="A178" s="135"/>
      <c r="C178" s="1"/>
      <c r="D178" s="1"/>
      <c r="E178" s="1"/>
      <c r="F178" s="1"/>
      <c r="G178" s="1"/>
      <c r="H178" s="1"/>
      <c r="I178" s="1"/>
    </row>
    <row r="179" spans="1:9">
      <c r="A179" s="135"/>
      <c r="C179" s="1"/>
      <c r="D179" s="1"/>
      <c r="E179" s="1"/>
      <c r="F179" s="1"/>
      <c r="G179" s="1"/>
      <c r="H179" s="1"/>
      <c r="I179" s="1"/>
    </row>
    <row r="180" spans="1:9">
      <c r="A180" s="135"/>
      <c r="C180" s="1"/>
      <c r="D180" s="1"/>
      <c r="E180" s="1"/>
      <c r="F180" s="1"/>
      <c r="G180" s="1"/>
      <c r="H180" s="1"/>
      <c r="I180" s="1"/>
    </row>
    <row r="181" spans="1:9">
      <c r="A181" s="135"/>
      <c r="C181" s="1"/>
      <c r="D181" s="1"/>
      <c r="E181" s="1"/>
      <c r="F181" s="1"/>
      <c r="G181" s="1"/>
      <c r="H181" s="1"/>
      <c r="I181" s="1"/>
    </row>
    <row r="182" spans="1:9">
      <c r="A182" s="135"/>
      <c r="C182" s="1"/>
      <c r="D182" s="1"/>
      <c r="E182" s="1"/>
      <c r="F182" s="1"/>
      <c r="G182" s="1"/>
      <c r="H182" s="1"/>
      <c r="I182" s="1"/>
    </row>
    <row r="183" spans="1:9">
      <c r="A183" s="135"/>
      <c r="C183" s="1"/>
      <c r="D183" s="1"/>
      <c r="E183" s="1"/>
      <c r="F183" s="1"/>
      <c r="G183" s="1"/>
      <c r="H183" s="1"/>
      <c r="I183" s="1"/>
    </row>
    <row r="184" spans="1:9">
      <c r="A184" s="135"/>
      <c r="C184" s="1"/>
      <c r="D184" s="1"/>
      <c r="E184" s="1"/>
      <c r="F184" s="1"/>
      <c r="G184" s="1"/>
      <c r="H184" s="1"/>
      <c r="I184" s="1"/>
    </row>
    <row r="185" spans="1:9">
      <c r="A185" s="135"/>
      <c r="C185" s="1"/>
      <c r="D185" s="1"/>
      <c r="E185" s="1"/>
      <c r="F185" s="1"/>
      <c r="G185" s="1"/>
      <c r="H185" s="1"/>
      <c r="I185" s="1"/>
    </row>
    <row r="186" spans="1:9">
      <c r="A186" s="135"/>
      <c r="C186" s="1"/>
      <c r="D186" s="1"/>
      <c r="E186" s="1"/>
      <c r="F186" s="1"/>
      <c r="G186" s="1"/>
      <c r="H186" s="1"/>
      <c r="I186" s="1"/>
    </row>
    <row r="187" spans="1:9">
      <c r="A187" s="135"/>
      <c r="C187" s="1"/>
      <c r="D187" s="1"/>
      <c r="E187" s="1"/>
      <c r="F187" s="1"/>
      <c r="G187" s="1"/>
      <c r="H187" s="1"/>
      <c r="I187" s="1"/>
    </row>
    <row r="188" spans="1:9">
      <c r="A188" s="135"/>
      <c r="C188" s="1"/>
      <c r="D188" s="1"/>
      <c r="E188" s="1"/>
      <c r="F188" s="1"/>
      <c r="G188" s="1"/>
      <c r="H188" s="1"/>
      <c r="I188" s="1"/>
    </row>
    <row r="189" spans="1:9">
      <c r="A189" s="135"/>
      <c r="C189" s="1"/>
      <c r="D189" s="1"/>
      <c r="E189" s="1"/>
      <c r="F189" s="1"/>
      <c r="G189" s="1"/>
      <c r="H189" s="1"/>
      <c r="I189" s="1"/>
    </row>
    <row r="190" spans="1:9">
      <c r="A190" s="135"/>
      <c r="C190" s="1"/>
      <c r="D190" s="1"/>
      <c r="E190" s="1"/>
      <c r="F190" s="1"/>
      <c r="G190" s="1"/>
      <c r="H190" s="1"/>
      <c r="I190" s="1"/>
    </row>
    <row r="191" spans="1:9">
      <c r="A191" s="135"/>
      <c r="C191" s="1"/>
      <c r="D191" s="1"/>
      <c r="E191" s="1"/>
      <c r="F191" s="1"/>
      <c r="G191" s="1"/>
      <c r="H191" s="1"/>
      <c r="I191" s="1"/>
    </row>
    <row r="192" spans="1:9">
      <c r="A192" s="135"/>
      <c r="C192" s="1"/>
      <c r="D192" s="1"/>
      <c r="E192" s="1"/>
      <c r="F192" s="1"/>
      <c r="G192" s="1"/>
      <c r="H192" s="1"/>
      <c r="I192" s="1"/>
    </row>
    <row r="193" spans="1:9">
      <c r="A193" s="135"/>
      <c r="C193" s="1"/>
      <c r="D193" s="1"/>
      <c r="E193" s="1"/>
      <c r="F193" s="1"/>
      <c r="G193" s="1"/>
      <c r="H193" s="1"/>
      <c r="I193" s="1"/>
    </row>
    <row r="194" spans="1:9">
      <c r="A194" s="135"/>
      <c r="C194" s="1"/>
      <c r="D194" s="1"/>
      <c r="E194" s="1"/>
      <c r="F194" s="1"/>
      <c r="G194" s="1"/>
      <c r="H194" s="1"/>
      <c r="I194" s="1"/>
    </row>
    <row r="195" spans="1:9">
      <c r="A195" s="135"/>
      <c r="C195" s="1"/>
      <c r="D195" s="1"/>
      <c r="E195" s="1"/>
      <c r="F195" s="1"/>
      <c r="G195" s="1"/>
      <c r="H195" s="1"/>
      <c r="I195" s="1"/>
    </row>
    <row r="196" spans="1:9">
      <c r="A196" s="135"/>
      <c r="C196" s="1"/>
      <c r="D196" s="1"/>
      <c r="E196" s="1"/>
      <c r="F196" s="1"/>
      <c r="G196" s="1"/>
      <c r="H196" s="1"/>
      <c r="I196" s="1"/>
    </row>
    <row r="197" spans="1:9">
      <c r="A197" s="135"/>
      <c r="C197" s="1"/>
      <c r="D197" s="1"/>
      <c r="E197" s="1"/>
      <c r="F197" s="1"/>
      <c r="G197" s="1"/>
      <c r="H197" s="1"/>
      <c r="I197" s="1"/>
    </row>
    <row r="198" spans="1:9">
      <c r="A198" s="135"/>
      <c r="C198" s="1"/>
      <c r="D198" s="1"/>
      <c r="E198" s="1"/>
      <c r="F198" s="1"/>
      <c r="G198" s="1"/>
      <c r="H198" s="1"/>
      <c r="I198" s="1"/>
    </row>
    <row r="199" spans="1:9">
      <c r="A199" s="135"/>
      <c r="C199" s="1"/>
      <c r="D199" s="1"/>
      <c r="E199" s="1"/>
      <c r="F199" s="1"/>
      <c r="G199" s="1"/>
      <c r="H199" s="1"/>
      <c r="I199" s="1"/>
    </row>
    <row r="200" spans="1:9">
      <c r="A200" s="135"/>
      <c r="C200" s="1"/>
      <c r="D200" s="1"/>
      <c r="E200" s="1"/>
      <c r="F200" s="1"/>
      <c r="G200" s="1"/>
      <c r="H200" s="1"/>
      <c r="I200" s="1"/>
    </row>
    <row r="201" spans="1:9">
      <c r="A201" s="135"/>
      <c r="C201" s="1"/>
      <c r="D201" s="1"/>
      <c r="E201" s="1"/>
      <c r="F201" s="1"/>
      <c r="G201" s="1"/>
      <c r="H201" s="1"/>
      <c r="I201" s="1"/>
    </row>
    <row r="202" spans="1:9">
      <c r="A202" s="135"/>
      <c r="C202" s="1"/>
      <c r="D202" s="1"/>
      <c r="E202" s="1"/>
      <c r="F202" s="1"/>
      <c r="G202" s="1"/>
      <c r="H202" s="1"/>
      <c r="I202" s="1"/>
    </row>
    <row r="203" spans="1:9">
      <c r="A203" s="135"/>
      <c r="C203" s="1"/>
      <c r="D203" s="1"/>
      <c r="E203" s="1"/>
      <c r="F203" s="1"/>
      <c r="G203" s="1"/>
      <c r="H203" s="1"/>
      <c r="I203" s="1"/>
    </row>
    <row r="204" spans="1:9">
      <c r="A204" s="135"/>
      <c r="C204" s="1"/>
      <c r="D204" s="1"/>
      <c r="E204" s="1"/>
      <c r="F204" s="1"/>
      <c r="G204" s="1"/>
      <c r="H204" s="1"/>
      <c r="I204" s="1"/>
    </row>
    <row r="205" spans="1:9">
      <c r="A205" s="135"/>
      <c r="C205" s="1"/>
      <c r="D205" s="1"/>
      <c r="E205" s="1"/>
      <c r="F205" s="1"/>
      <c r="G205" s="1"/>
      <c r="H205" s="1"/>
      <c r="I205" s="1"/>
    </row>
    <row r="206" spans="1:9">
      <c r="A206" s="135"/>
      <c r="C206" s="1"/>
      <c r="D206" s="1"/>
      <c r="E206" s="1"/>
      <c r="F206" s="1"/>
      <c r="G206" s="1"/>
      <c r="H206" s="1"/>
      <c r="I206" s="1"/>
    </row>
    <row r="207" spans="1:9">
      <c r="A207" s="135"/>
      <c r="C207" s="1"/>
      <c r="D207" s="1"/>
      <c r="E207" s="1"/>
      <c r="F207" s="1"/>
      <c r="G207" s="1"/>
      <c r="H207" s="1"/>
      <c r="I207" s="1"/>
    </row>
    <row r="208" spans="1:9">
      <c r="A208" s="135"/>
      <c r="C208" s="1"/>
      <c r="D208" s="1"/>
      <c r="E208" s="1"/>
      <c r="F208" s="1"/>
      <c r="G208" s="1"/>
      <c r="H208" s="1"/>
      <c r="I208" s="1"/>
    </row>
    <row r="209" spans="1:9">
      <c r="A209" s="135"/>
      <c r="C209" s="1"/>
      <c r="D209" s="1"/>
      <c r="E209" s="1"/>
      <c r="F209" s="1"/>
      <c r="G209" s="1"/>
      <c r="H209" s="1"/>
      <c r="I209" s="1"/>
    </row>
    <row r="210" spans="1:9">
      <c r="A210" s="135"/>
      <c r="C210" s="1"/>
      <c r="D210" s="1"/>
      <c r="E210" s="1"/>
      <c r="F210" s="1"/>
      <c r="G210" s="1"/>
      <c r="H210" s="1"/>
      <c r="I210" s="1"/>
    </row>
    <row r="211" spans="1:9">
      <c r="A211" s="135"/>
      <c r="C211" s="1"/>
      <c r="D211" s="1"/>
      <c r="E211" s="1"/>
      <c r="F211" s="1"/>
      <c r="G211" s="1"/>
      <c r="H211" s="1"/>
      <c r="I211" s="1"/>
    </row>
    <row r="212" spans="1:9">
      <c r="A212" s="135"/>
      <c r="C212" s="1"/>
      <c r="D212" s="1"/>
      <c r="E212" s="1"/>
      <c r="F212" s="1"/>
      <c r="G212" s="1"/>
      <c r="H212" s="1"/>
      <c r="I212" s="1"/>
    </row>
    <row r="213" spans="1:9">
      <c r="A213" s="135"/>
      <c r="C213" s="1"/>
      <c r="D213" s="1"/>
      <c r="E213" s="1"/>
      <c r="F213" s="1"/>
      <c r="G213" s="1"/>
      <c r="H213" s="1"/>
      <c r="I213" s="1"/>
    </row>
    <row r="214" spans="1:9">
      <c r="A214" s="135"/>
      <c r="C214" s="1"/>
      <c r="D214" s="1"/>
      <c r="E214" s="1"/>
      <c r="F214" s="1"/>
      <c r="G214" s="1"/>
      <c r="H214" s="1"/>
      <c r="I214" s="1"/>
    </row>
    <row r="215" spans="1:9">
      <c r="A215" s="135"/>
      <c r="C215" s="1"/>
      <c r="D215" s="1"/>
      <c r="E215" s="1"/>
      <c r="F215" s="1"/>
      <c r="G215" s="1"/>
      <c r="H215" s="1"/>
      <c r="I215" s="1"/>
    </row>
    <row r="216" spans="1:9">
      <c r="A216" s="135"/>
      <c r="C216" s="1"/>
      <c r="D216" s="1"/>
      <c r="E216" s="1"/>
      <c r="F216" s="1"/>
      <c r="G216" s="1"/>
      <c r="H216" s="1"/>
      <c r="I216" s="1"/>
    </row>
    <row r="217" spans="1:9">
      <c r="A217" s="135"/>
      <c r="C217" s="1"/>
      <c r="D217" s="1"/>
      <c r="E217" s="1"/>
      <c r="F217" s="1"/>
      <c r="G217" s="1"/>
      <c r="H217" s="1"/>
      <c r="I217" s="1"/>
    </row>
    <row r="218" spans="1:9">
      <c r="A218" s="135"/>
      <c r="C218" s="1"/>
      <c r="D218" s="1"/>
      <c r="E218" s="1"/>
      <c r="F218" s="1"/>
      <c r="G218" s="1"/>
      <c r="H218" s="1"/>
      <c r="I218" s="1"/>
    </row>
    <row r="219" spans="1:9">
      <c r="A219" s="135"/>
      <c r="C219" s="1"/>
      <c r="D219" s="1"/>
      <c r="E219" s="1"/>
      <c r="F219" s="1"/>
      <c r="G219" s="1"/>
      <c r="H219" s="1"/>
      <c r="I219" s="1"/>
    </row>
    <row r="220" spans="1:9">
      <c r="A220" s="135"/>
      <c r="C220" s="1"/>
      <c r="D220" s="1"/>
      <c r="E220" s="1"/>
      <c r="F220" s="1"/>
      <c r="G220" s="1"/>
      <c r="H220" s="1"/>
      <c r="I220" s="1"/>
    </row>
    <row r="221" spans="1:9">
      <c r="A221" s="135"/>
      <c r="C221" s="1"/>
      <c r="D221" s="1"/>
      <c r="E221" s="1"/>
      <c r="F221" s="1"/>
      <c r="G221" s="1"/>
      <c r="H221" s="1"/>
      <c r="I221" s="1"/>
    </row>
    <row r="222" spans="1:9">
      <c r="A222" s="135"/>
      <c r="C222" s="1"/>
      <c r="D222" s="1"/>
      <c r="E222" s="1"/>
      <c r="F222" s="1"/>
      <c r="G222" s="1"/>
      <c r="H222" s="1"/>
      <c r="I222" s="1"/>
    </row>
    <row r="223" spans="1:9">
      <c r="A223" s="135"/>
      <c r="C223" s="1"/>
      <c r="D223" s="1"/>
      <c r="E223" s="1"/>
      <c r="F223" s="1"/>
      <c r="G223" s="1"/>
      <c r="H223" s="1"/>
      <c r="I223" s="1"/>
    </row>
    <row r="224" spans="1:9">
      <c r="A224" s="135"/>
      <c r="C224" s="1"/>
      <c r="D224" s="1"/>
      <c r="E224" s="1"/>
      <c r="F224" s="1"/>
      <c r="G224" s="1"/>
      <c r="H224" s="1"/>
      <c r="I224" s="1"/>
    </row>
    <row r="225" spans="1:9">
      <c r="A225" s="135"/>
      <c r="C225" s="1"/>
      <c r="D225" s="1"/>
      <c r="E225" s="1"/>
      <c r="F225" s="1"/>
      <c r="G225" s="1"/>
      <c r="H225" s="1"/>
      <c r="I225" s="1"/>
    </row>
    <row r="226" spans="1:9">
      <c r="A226" s="135"/>
      <c r="C226" s="1"/>
      <c r="D226" s="1"/>
      <c r="E226" s="1"/>
      <c r="F226" s="1"/>
      <c r="G226" s="1"/>
      <c r="H226" s="1"/>
      <c r="I226" s="1"/>
    </row>
    <row r="227" spans="1:9">
      <c r="A227" s="135"/>
      <c r="C227" s="1"/>
      <c r="D227" s="1"/>
      <c r="E227" s="1"/>
      <c r="F227" s="1"/>
      <c r="G227" s="1"/>
      <c r="H227" s="1"/>
      <c r="I227" s="1"/>
    </row>
    <row r="228" spans="1:9">
      <c r="A228" s="135"/>
      <c r="C228" s="1"/>
      <c r="D228" s="1"/>
      <c r="E228" s="1"/>
      <c r="F228" s="1"/>
      <c r="G228" s="1"/>
      <c r="H228" s="1"/>
      <c r="I228" s="1"/>
    </row>
    <row r="229" spans="1:9">
      <c r="A229" s="135"/>
      <c r="C229" s="1"/>
      <c r="D229" s="1"/>
      <c r="E229" s="1"/>
      <c r="F229" s="1"/>
      <c r="G229" s="1"/>
      <c r="H229" s="1"/>
      <c r="I229" s="1"/>
    </row>
    <row r="230" spans="1:9">
      <c r="A230" s="135"/>
      <c r="C230" s="1"/>
      <c r="D230" s="1"/>
      <c r="E230" s="1"/>
      <c r="F230" s="1"/>
      <c r="G230" s="1"/>
      <c r="H230" s="1"/>
      <c r="I230" s="1"/>
    </row>
    <row r="231" spans="1:9">
      <c r="A231" s="135"/>
      <c r="C231" s="1"/>
      <c r="D231" s="1"/>
      <c r="E231" s="1"/>
      <c r="F231" s="1"/>
      <c r="G231" s="1"/>
      <c r="H231" s="1"/>
      <c r="I231" s="1"/>
    </row>
    <row r="232" spans="1:9">
      <c r="A232" s="135"/>
      <c r="C232" s="1"/>
      <c r="D232" s="1"/>
      <c r="E232" s="1"/>
      <c r="F232" s="1"/>
      <c r="G232" s="1"/>
      <c r="H232" s="1"/>
      <c r="I232" s="1"/>
    </row>
    <row r="233" spans="1:9">
      <c r="A233" s="135"/>
      <c r="C233" s="1"/>
      <c r="D233" s="1"/>
      <c r="E233" s="1"/>
      <c r="F233" s="1"/>
      <c r="G233" s="1"/>
      <c r="H233" s="1"/>
      <c r="I233" s="1"/>
    </row>
    <row r="234" spans="1:9">
      <c r="A234" s="135"/>
      <c r="C234" s="1"/>
      <c r="D234" s="1"/>
      <c r="E234" s="1"/>
      <c r="F234" s="1"/>
      <c r="G234" s="1"/>
      <c r="H234" s="1"/>
      <c r="I234" s="1"/>
    </row>
    <row r="235" spans="1:9">
      <c r="A235" s="135"/>
      <c r="C235" s="1"/>
      <c r="D235" s="1"/>
      <c r="E235" s="1"/>
      <c r="F235" s="1"/>
      <c r="G235" s="1"/>
      <c r="H235" s="1"/>
      <c r="I235" s="1"/>
    </row>
    <row r="236" spans="1:9">
      <c r="A236" s="135"/>
      <c r="C236" s="1"/>
      <c r="D236" s="1"/>
      <c r="E236" s="1"/>
      <c r="F236" s="1"/>
      <c r="G236" s="1"/>
      <c r="H236" s="1"/>
      <c r="I236" s="1"/>
    </row>
    <row r="237" spans="1:9">
      <c r="A237" s="135"/>
      <c r="C237" s="1"/>
      <c r="D237" s="1"/>
      <c r="E237" s="1"/>
      <c r="F237" s="1"/>
      <c r="G237" s="1"/>
      <c r="H237" s="1"/>
      <c r="I237" s="1"/>
    </row>
    <row r="238" spans="1:9">
      <c r="A238" s="135"/>
      <c r="C238" s="1"/>
      <c r="D238" s="1"/>
      <c r="E238" s="1"/>
      <c r="F238" s="1"/>
      <c r="G238" s="1"/>
      <c r="H238" s="1"/>
      <c r="I238" s="1"/>
    </row>
    <row r="239" spans="1:9">
      <c r="A239" s="135"/>
      <c r="C239" s="1"/>
      <c r="D239" s="1"/>
      <c r="E239" s="1"/>
      <c r="F239" s="1"/>
      <c r="G239" s="1"/>
      <c r="H239" s="1"/>
      <c r="I239" s="1"/>
    </row>
    <row r="240" spans="1:9">
      <c r="A240" s="135"/>
      <c r="C240" s="1"/>
      <c r="D240" s="1"/>
      <c r="E240" s="1"/>
      <c r="F240" s="1"/>
      <c r="G240" s="1"/>
      <c r="H240" s="1"/>
      <c r="I240" s="1"/>
    </row>
    <row r="241" spans="1:9">
      <c r="A241" s="135"/>
      <c r="C241" s="1"/>
      <c r="D241" s="1"/>
      <c r="E241" s="1"/>
      <c r="F241" s="1"/>
      <c r="G241" s="1"/>
      <c r="H241" s="1"/>
      <c r="I241" s="1"/>
    </row>
    <row r="242" spans="1:9">
      <c r="A242" s="135"/>
      <c r="C242" s="1"/>
      <c r="D242" s="1"/>
      <c r="E242" s="1"/>
      <c r="F242" s="1"/>
      <c r="G242" s="1"/>
      <c r="H242" s="1"/>
      <c r="I242" s="1"/>
    </row>
    <row r="243" spans="1:9">
      <c r="A243" s="135"/>
      <c r="C243" s="1"/>
      <c r="D243" s="1"/>
      <c r="E243" s="1"/>
      <c r="F243" s="1"/>
      <c r="G243" s="1"/>
      <c r="H243" s="1"/>
      <c r="I243" s="1"/>
    </row>
    <row r="244" spans="1:9">
      <c r="A244" s="135"/>
      <c r="C244" s="1"/>
      <c r="D244" s="1"/>
      <c r="E244" s="1"/>
      <c r="F244" s="1"/>
      <c r="G244" s="1"/>
      <c r="H244" s="1"/>
      <c r="I244" s="1"/>
    </row>
    <row r="245" spans="1:9">
      <c r="A245" s="135"/>
      <c r="C245" s="1"/>
      <c r="D245" s="1"/>
      <c r="E245" s="1"/>
      <c r="F245" s="1"/>
      <c r="G245" s="1"/>
      <c r="H245" s="1"/>
      <c r="I245" s="1"/>
    </row>
    <row r="246" spans="1:9">
      <c r="A246" s="135"/>
      <c r="C246" s="1"/>
      <c r="D246" s="1"/>
      <c r="E246" s="1"/>
      <c r="F246" s="1"/>
      <c r="G246" s="1"/>
      <c r="H246" s="1"/>
      <c r="I246" s="1"/>
    </row>
    <row r="247" spans="1:9">
      <c r="A247" s="135"/>
      <c r="C247" s="1"/>
      <c r="D247" s="1"/>
      <c r="E247" s="1"/>
      <c r="F247" s="1"/>
      <c r="G247" s="1"/>
      <c r="H247" s="1"/>
      <c r="I247" s="1"/>
    </row>
    <row r="248" spans="1:9">
      <c r="A248" s="135"/>
      <c r="C248" s="1"/>
      <c r="D248" s="1"/>
      <c r="E248" s="1"/>
      <c r="F248" s="1"/>
      <c r="G248" s="1"/>
      <c r="H248" s="1"/>
      <c r="I248" s="1"/>
    </row>
    <row r="249" spans="1:9">
      <c r="A249" s="135"/>
      <c r="C249" s="1"/>
      <c r="D249" s="1"/>
      <c r="E249" s="1"/>
      <c r="F249" s="1"/>
      <c r="G249" s="1"/>
      <c r="H249" s="1"/>
      <c r="I249" s="1"/>
    </row>
    <row r="250" spans="1:9">
      <c r="A250" s="135"/>
      <c r="C250" s="1"/>
      <c r="D250" s="1"/>
      <c r="E250" s="1"/>
      <c r="F250" s="1"/>
      <c r="G250" s="1"/>
      <c r="H250" s="1"/>
      <c r="I250" s="1"/>
    </row>
    <row r="251" spans="1:9">
      <c r="A251" s="135"/>
      <c r="C251" s="1"/>
      <c r="D251" s="1"/>
      <c r="E251" s="1"/>
      <c r="F251" s="1"/>
      <c r="G251" s="1"/>
      <c r="H251" s="1"/>
      <c r="I251" s="1"/>
    </row>
    <row r="252" spans="1:9">
      <c r="A252" s="135"/>
      <c r="C252" s="1"/>
      <c r="D252" s="1"/>
      <c r="E252" s="1"/>
      <c r="F252" s="1"/>
      <c r="G252" s="1"/>
      <c r="H252" s="1"/>
      <c r="I252" s="1"/>
    </row>
    <row r="253" spans="1:9">
      <c r="A253" s="135"/>
      <c r="C253" s="1"/>
      <c r="D253" s="1"/>
      <c r="E253" s="1"/>
      <c r="F253" s="1"/>
      <c r="G253" s="1"/>
      <c r="H253" s="1"/>
      <c r="I253" s="1"/>
    </row>
    <row r="254" spans="1:9">
      <c r="A254" s="135"/>
      <c r="C254" s="1"/>
      <c r="D254" s="1"/>
      <c r="E254" s="1"/>
      <c r="F254" s="1"/>
      <c r="G254" s="1"/>
      <c r="H254" s="1"/>
      <c r="I254" s="1"/>
    </row>
    <row r="255" spans="1:9">
      <c r="A255" s="135"/>
      <c r="C255" s="1"/>
      <c r="D255" s="1"/>
      <c r="E255" s="1"/>
      <c r="F255" s="1"/>
      <c r="G255" s="1"/>
      <c r="H255" s="1"/>
      <c r="I255" s="1"/>
    </row>
    <row r="256" spans="1:9">
      <c r="A256" s="135"/>
      <c r="C256" s="1"/>
      <c r="D256" s="1"/>
      <c r="E256" s="1"/>
      <c r="F256" s="1"/>
      <c r="G256" s="1"/>
      <c r="H256" s="1"/>
      <c r="I256" s="1"/>
    </row>
    <row r="257" spans="1:9">
      <c r="A257" s="135"/>
      <c r="C257" s="1"/>
      <c r="D257" s="1"/>
      <c r="E257" s="1"/>
      <c r="F257" s="1"/>
      <c r="G257" s="1"/>
      <c r="H257" s="1"/>
      <c r="I257" s="1"/>
    </row>
    <row r="258" spans="1:9">
      <c r="A258" s="135"/>
      <c r="C258" s="1"/>
      <c r="D258" s="1"/>
      <c r="E258" s="1"/>
      <c r="F258" s="1"/>
      <c r="G258" s="1"/>
      <c r="H258" s="1"/>
      <c r="I258" s="1"/>
    </row>
    <row r="259" spans="1:9">
      <c r="A259" s="135"/>
      <c r="C259" s="1"/>
      <c r="D259" s="1"/>
      <c r="E259" s="1"/>
      <c r="F259" s="1"/>
      <c r="G259" s="1"/>
      <c r="H259" s="1"/>
      <c r="I259" s="1"/>
    </row>
    <row r="260" spans="1:9">
      <c r="A260" s="135"/>
      <c r="C260" s="1"/>
      <c r="D260" s="1"/>
      <c r="E260" s="1"/>
      <c r="F260" s="1"/>
      <c r="G260" s="1"/>
      <c r="H260" s="1"/>
      <c r="I260" s="1"/>
    </row>
    <row r="261" spans="1:9">
      <c r="A261" s="135"/>
      <c r="C261" s="1"/>
      <c r="D261" s="1"/>
      <c r="E261" s="1"/>
      <c r="F261" s="1"/>
      <c r="G261" s="1"/>
      <c r="H261" s="1"/>
      <c r="I261" s="1"/>
    </row>
    <row r="262" spans="1:9">
      <c r="A262" s="135"/>
      <c r="C262" s="1"/>
      <c r="D262" s="1"/>
      <c r="E262" s="1"/>
      <c r="F262" s="1"/>
      <c r="G262" s="1"/>
      <c r="H262" s="1"/>
      <c r="I262" s="1"/>
    </row>
    <row r="263" spans="1:9">
      <c r="A263" s="135"/>
      <c r="C263" s="1"/>
      <c r="D263" s="1"/>
      <c r="E263" s="1"/>
      <c r="F263" s="1"/>
      <c r="G263" s="1"/>
      <c r="H263" s="1"/>
      <c r="I263" s="1"/>
    </row>
    <row r="264" spans="1:9">
      <c r="A264" s="135"/>
      <c r="C264" s="1"/>
      <c r="D264" s="1"/>
      <c r="E264" s="1"/>
      <c r="F264" s="1"/>
      <c r="G264" s="1"/>
      <c r="H264" s="1"/>
      <c r="I264" s="1"/>
    </row>
    <row r="265" spans="1:9">
      <c r="A265" s="135"/>
      <c r="C265" s="1"/>
      <c r="D265" s="1"/>
      <c r="E265" s="1"/>
      <c r="F265" s="1"/>
      <c r="G265" s="1"/>
      <c r="H265" s="1"/>
      <c r="I265" s="1"/>
    </row>
    <row r="266" spans="1:9">
      <c r="A266" s="135"/>
      <c r="C266" s="1"/>
      <c r="D266" s="1"/>
      <c r="E266" s="1"/>
      <c r="F266" s="1"/>
      <c r="G266" s="1"/>
      <c r="H266" s="1"/>
      <c r="I266" s="1"/>
    </row>
    <row r="267" spans="1:9">
      <c r="A267" s="135"/>
      <c r="C267" s="1"/>
      <c r="D267" s="1"/>
      <c r="E267" s="1"/>
      <c r="F267" s="1"/>
      <c r="G267" s="1"/>
      <c r="H267" s="1"/>
      <c r="I267" s="1"/>
    </row>
    <row r="268" spans="1:9">
      <c r="A268" s="135"/>
      <c r="C268" s="1"/>
      <c r="D268" s="1"/>
      <c r="E268" s="1"/>
      <c r="F268" s="1"/>
      <c r="G268" s="1"/>
      <c r="H268" s="1"/>
      <c r="I268" s="1"/>
    </row>
    <row r="269" spans="1:9">
      <c r="A269" s="135"/>
      <c r="C269" s="1"/>
      <c r="D269" s="1"/>
      <c r="E269" s="1"/>
      <c r="F269" s="1"/>
      <c r="G269" s="1"/>
      <c r="H269" s="1"/>
      <c r="I269" s="1"/>
    </row>
    <row r="270" spans="1:9">
      <c r="A270" s="135"/>
      <c r="C270" s="1"/>
      <c r="D270" s="1"/>
      <c r="E270" s="1"/>
      <c r="F270" s="1"/>
      <c r="G270" s="1"/>
      <c r="H270" s="1"/>
      <c r="I270" s="1"/>
    </row>
    <row r="271" spans="1:9">
      <c r="A271" s="135"/>
      <c r="C271" s="1"/>
      <c r="D271" s="1"/>
      <c r="E271" s="1"/>
      <c r="F271" s="1"/>
      <c r="G271" s="1"/>
      <c r="H271" s="1"/>
      <c r="I271" s="1"/>
    </row>
    <row r="272" spans="1:9">
      <c r="A272" s="135"/>
      <c r="C272" s="1"/>
      <c r="D272" s="1"/>
      <c r="E272" s="1"/>
      <c r="F272" s="1"/>
      <c r="G272" s="1"/>
      <c r="H272" s="1"/>
      <c r="I272" s="1"/>
    </row>
    <row r="273" spans="1:9">
      <c r="A273" s="135"/>
      <c r="C273" s="1"/>
      <c r="D273" s="1"/>
      <c r="E273" s="1"/>
      <c r="F273" s="1"/>
      <c r="G273" s="1"/>
      <c r="H273" s="1"/>
      <c r="I273" s="1"/>
    </row>
    <row r="274" spans="1:9">
      <c r="A274" s="135"/>
      <c r="C274" s="1"/>
      <c r="D274" s="1"/>
      <c r="E274" s="1"/>
      <c r="F274" s="1"/>
      <c r="G274" s="1"/>
      <c r="H274" s="1"/>
      <c r="I274" s="1"/>
    </row>
    <row r="275" spans="1:9">
      <c r="A275" s="135"/>
      <c r="C275" s="1"/>
      <c r="D275" s="1"/>
      <c r="E275" s="1"/>
      <c r="F275" s="1"/>
      <c r="G275" s="1"/>
      <c r="H275" s="1"/>
      <c r="I275" s="1"/>
    </row>
    <row r="276" spans="1:9">
      <c r="A276" s="135"/>
      <c r="C276" s="1"/>
      <c r="D276" s="1"/>
      <c r="E276" s="1"/>
      <c r="F276" s="1"/>
      <c r="G276" s="1"/>
      <c r="H276" s="1"/>
      <c r="I276" s="1"/>
    </row>
    <row r="277" spans="1:9">
      <c r="A277" s="135"/>
      <c r="C277" s="1"/>
      <c r="D277" s="1"/>
      <c r="E277" s="1"/>
      <c r="F277" s="1"/>
      <c r="G277" s="1"/>
      <c r="H277" s="1"/>
      <c r="I277" s="1"/>
    </row>
    <row r="278" spans="1:9">
      <c r="A278" s="135"/>
      <c r="C278" s="1"/>
      <c r="D278" s="1"/>
      <c r="E278" s="1"/>
      <c r="F278" s="1"/>
      <c r="G278" s="1"/>
      <c r="H278" s="1"/>
      <c r="I278" s="1"/>
    </row>
    <row r="279" spans="1:9">
      <c r="A279" s="135"/>
      <c r="C279" s="1"/>
      <c r="D279" s="1"/>
      <c r="E279" s="1"/>
      <c r="F279" s="1"/>
      <c r="G279" s="1"/>
      <c r="H279" s="1"/>
      <c r="I279" s="1"/>
    </row>
    <row r="280" spans="1:9">
      <c r="A280" s="135"/>
      <c r="C280" s="1"/>
      <c r="D280" s="1"/>
      <c r="E280" s="1"/>
      <c r="F280" s="1"/>
      <c r="G280" s="1"/>
      <c r="H280" s="1"/>
      <c r="I280" s="1"/>
    </row>
    <row r="281" spans="1:9">
      <c r="A281" s="135"/>
      <c r="C281" s="1"/>
      <c r="D281" s="1"/>
      <c r="E281" s="1"/>
      <c r="F281" s="1"/>
      <c r="G281" s="1"/>
      <c r="H281" s="1"/>
      <c r="I281" s="1"/>
    </row>
    <row r="282" spans="1:9">
      <c r="A282" s="135"/>
      <c r="C282" s="1"/>
      <c r="D282" s="1"/>
      <c r="E282" s="1"/>
      <c r="F282" s="1"/>
      <c r="G282" s="1"/>
      <c r="H282" s="1"/>
      <c r="I282" s="1"/>
    </row>
    <row r="283" spans="1:9">
      <c r="A283" s="135"/>
      <c r="C283" s="1"/>
      <c r="D283" s="1"/>
      <c r="E283" s="1"/>
      <c r="F283" s="1"/>
      <c r="G283" s="1"/>
      <c r="H283" s="1"/>
      <c r="I283" s="1"/>
    </row>
    <row r="284" spans="1:9">
      <c r="A284" s="135"/>
      <c r="C284" s="1"/>
      <c r="D284" s="1"/>
      <c r="E284" s="1"/>
      <c r="F284" s="1"/>
      <c r="G284" s="1"/>
      <c r="H284" s="1"/>
      <c r="I284" s="1"/>
    </row>
    <row r="285" spans="1:9">
      <c r="A285" s="135"/>
      <c r="C285" s="1"/>
      <c r="D285" s="1"/>
      <c r="E285" s="1"/>
      <c r="F285" s="1"/>
      <c r="G285" s="1"/>
      <c r="H285" s="1"/>
      <c r="I285" s="1"/>
    </row>
    <row r="286" spans="1:9">
      <c r="A286" s="135"/>
      <c r="C286" s="1"/>
      <c r="D286" s="1"/>
      <c r="E286" s="1"/>
      <c r="F286" s="1"/>
      <c r="G286" s="1"/>
      <c r="H286" s="1"/>
      <c r="I286" s="1"/>
    </row>
    <row r="287" spans="1:9">
      <c r="A287" s="135"/>
      <c r="C287" s="1"/>
      <c r="D287" s="1"/>
      <c r="E287" s="1"/>
      <c r="F287" s="1"/>
      <c r="G287" s="1"/>
      <c r="H287" s="1"/>
      <c r="I287" s="1"/>
    </row>
    <row r="288" spans="1:9">
      <c r="A288" s="135"/>
      <c r="C288" s="1"/>
      <c r="D288" s="1"/>
      <c r="E288" s="1"/>
      <c r="F288" s="1"/>
      <c r="G288" s="1"/>
      <c r="H288" s="1"/>
      <c r="I288" s="1"/>
    </row>
    <row r="289" spans="1:9">
      <c r="A289" s="135"/>
      <c r="C289" s="1"/>
      <c r="D289" s="1"/>
      <c r="E289" s="1"/>
      <c r="F289" s="1"/>
      <c r="G289" s="1"/>
      <c r="H289" s="1"/>
      <c r="I289" s="1"/>
    </row>
    <row r="290" spans="1:9">
      <c r="A290" s="135"/>
      <c r="C290" s="1"/>
      <c r="D290" s="1"/>
      <c r="E290" s="1"/>
      <c r="F290" s="1"/>
      <c r="G290" s="1"/>
      <c r="H290" s="1"/>
      <c r="I290" s="1"/>
    </row>
    <row r="291" spans="1:9">
      <c r="A291" s="135"/>
      <c r="C291" s="1"/>
      <c r="D291" s="1"/>
      <c r="E291" s="1"/>
      <c r="F291" s="1"/>
      <c r="G291" s="1"/>
      <c r="H291" s="1"/>
      <c r="I291" s="1"/>
    </row>
    <row r="292" spans="1:9">
      <c r="A292" s="135"/>
      <c r="C292" s="1"/>
      <c r="D292" s="1"/>
      <c r="E292" s="1"/>
      <c r="F292" s="1"/>
      <c r="G292" s="1"/>
      <c r="H292" s="1"/>
      <c r="I292" s="1"/>
    </row>
    <row r="293" spans="1:9">
      <c r="A293" s="135"/>
      <c r="C293" s="1"/>
      <c r="D293" s="1"/>
      <c r="E293" s="1"/>
      <c r="F293" s="1"/>
      <c r="G293" s="1"/>
      <c r="H293" s="1"/>
      <c r="I293" s="1"/>
    </row>
    <row r="294" spans="1:9">
      <c r="A294" s="135"/>
      <c r="C294" s="1"/>
      <c r="D294" s="1"/>
      <c r="E294" s="1"/>
      <c r="F294" s="1"/>
      <c r="G294" s="1"/>
      <c r="H294" s="1"/>
      <c r="I294" s="1"/>
    </row>
    <row r="295" spans="1:9">
      <c r="A295" s="135"/>
      <c r="C295" s="1"/>
      <c r="D295" s="1"/>
      <c r="E295" s="1"/>
      <c r="F295" s="1"/>
      <c r="G295" s="1"/>
      <c r="H295" s="1"/>
      <c r="I295" s="1"/>
    </row>
    <row r="296" spans="1:9">
      <c r="A296" s="135"/>
      <c r="C296" s="1"/>
      <c r="D296" s="1"/>
      <c r="E296" s="1"/>
      <c r="F296" s="1"/>
      <c r="G296" s="1"/>
      <c r="H296" s="1"/>
      <c r="I296" s="1"/>
    </row>
    <row r="297" spans="1:9">
      <c r="A297" s="135"/>
      <c r="C297" s="1"/>
      <c r="D297" s="1"/>
      <c r="E297" s="1"/>
      <c r="F297" s="1"/>
      <c r="G297" s="1"/>
      <c r="H297" s="1"/>
      <c r="I297" s="1"/>
    </row>
    <row r="298" spans="1:9">
      <c r="A298" s="135"/>
      <c r="C298" s="1"/>
      <c r="D298" s="1"/>
      <c r="E298" s="1"/>
      <c r="F298" s="1"/>
      <c r="G298" s="1"/>
      <c r="H298" s="1"/>
      <c r="I298" s="1"/>
    </row>
    <row r="299" spans="1:9">
      <c r="A299" s="135"/>
      <c r="C299" s="1"/>
      <c r="D299" s="1"/>
      <c r="E299" s="1"/>
      <c r="F299" s="1"/>
      <c r="G299" s="1"/>
      <c r="H299" s="1"/>
      <c r="I299" s="1"/>
    </row>
    <row r="300" spans="1:9">
      <c r="A300" s="135"/>
      <c r="C300" s="1"/>
      <c r="D300" s="1"/>
      <c r="E300" s="1"/>
      <c r="F300" s="1"/>
      <c r="G300" s="1"/>
      <c r="H300" s="1"/>
      <c r="I300" s="1"/>
    </row>
    <row r="301" spans="1:9">
      <c r="A301" s="135"/>
      <c r="C301" s="1"/>
      <c r="D301" s="1"/>
      <c r="E301" s="1"/>
      <c r="F301" s="1"/>
      <c r="G301" s="1"/>
      <c r="H301" s="1"/>
      <c r="I301" s="1"/>
    </row>
    <row r="302" spans="1:9">
      <c r="A302" s="135"/>
      <c r="C302" s="1"/>
      <c r="D302" s="1"/>
      <c r="E302" s="1"/>
      <c r="F302" s="1"/>
      <c r="G302" s="1"/>
      <c r="H302" s="1"/>
      <c r="I302" s="1"/>
    </row>
    <row r="303" spans="1:9">
      <c r="A303" s="135"/>
      <c r="C303" s="1"/>
      <c r="D303" s="1"/>
      <c r="E303" s="1"/>
      <c r="F303" s="1"/>
      <c r="G303" s="1"/>
      <c r="H303" s="1"/>
      <c r="I303" s="1"/>
    </row>
    <row r="304" spans="1:9">
      <c r="A304" s="135"/>
      <c r="C304" s="1"/>
      <c r="D304" s="1"/>
      <c r="E304" s="1"/>
      <c r="F304" s="1"/>
      <c r="G304" s="1"/>
      <c r="H304" s="1"/>
      <c r="I304" s="1"/>
    </row>
    <row r="305" spans="1:9">
      <c r="A305" s="135"/>
      <c r="C305" s="1"/>
      <c r="D305" s="1"/>
      <c r="E305" s="1"/>
      <c r="F305" s="1"/>
      <c r="G305" s="1"/>
      <c r="H305" s="1"/>
      <c r="I305" s="1"/>
    </row>
    <row r="306" spans="1:9">
      <c r="A306" s="135"/>
      <c r="C306" s="1"/>
      <c r="D306" s="1"/>
      <c r="E306" s="1"/>
      <c r="F306" s="1"/>
      <c r="G306" s="1"/>
      <c r="H306" s="1"/>
      <c r="I306" s="1"/>
    </row>
    <row r="307" spans="1:9">
      <c r="A307" s="135"/>
      <c r="C307" s="1"/>
      <c r="D307" s="1"/>
      <c r="E307" s="1"/>
      <c r="F307" s="1"/>
      <c r="G307" s="1"/>
      <c r="H307" s="1"/>
      <c r="I307" s="1"/>
    </row>
    <row r="308" spans="1:9">
      <c r="A308" s="135"/>
      <c r="C308" s="1"/>
      <c r="D308" s="1"/>
      <c r="E308" s="1"/>
      <c r="F308" s="1"/>
      <c r="G308" s="1"/>
      <c r="H308" s="1"/>
      <c r="I308" s="1"/>
    </row>
    <row r="309" spans="1:9">
      <c r="A309" s="135"/>
      <c r="C309" s="1"/>
      <c r="D309" s="1"/>
      <c r="E309" s="1"/>
      <c r="F309" s="1"/>
      <c r="G309" s="1"/>
      <c r="H309" s="1"/>
      <c r="I309" s="1"/>
    </row>
    <row r="310" spans="1:9">
      <c r="A310" s="135"/>
      <c r="C310" s="1"/>
      <c r="D310" s="1"/>
      <c r="E310" s="1"/>
      <c r="F310" s="1"/>
      <c r="G310" s="1"/>
      <c r="H310" s="1"/>
      <c r="I310" s="1"/>
    </row>
    <row r="311" spans="1:9">
      <c r="A311" s="135"/>
      <c r="C311" s="1"/>
      <c r="D311" s="1"/>
      <c r="E311" s="1"/>
      <c r="F311" s="1"/>
      <c r="G311" s="1"/>
      <c r="H311" s="1"/>
      <c r="I311" s="1"/>
    </row>
    <row r="312" spans="1:9">
      <c r="A312" s="135"/>
      <c r="C312" s="1"/>
      <c r="D312" s="1"/>
      <c r="E312" s="1"/>
      <c r="F312" s="1"/>
      <c r="G312" s="1"/>
      <c r="H312" s="1"/>
      <c r="I312" s="1"/>
    </row>
    <row r="313" spans="1:9">
      <c r="A313" s="135"/>
      <c r="C313" s="1"/>
      <c r="D313" s="1"/>
      <c r="E313" s="1"/>
      <c r="F313" s="1"/>
      <c r="G313" s="1"/>
      <c r="H313" s="1"/>
      <c r="I313" s="1"/>
    </row>
    <row r="314" spans="1:9">
      <c r="A314" s="135"/>
      <c r="C314" s="1"/>
      <c r="D314" s="1"/>
      <c r="E314" s="1"/>
      <c r="F314" s="1"/>
      <c r="G314" s="1"/>
      <c r="H314" s="1"/>
      <c r="I314" s="1"/>
    </row>
    <row r="315" spans="1:9">
      <c r="A315" s="135"/>
      <c r="C315" s="1"/>
      <c r="D315" s="1"/>
      <c r="E315" s="1"/>
      <c r="F315" s="1"/>
      <c r="G315" s="1"/>
      <c r="H315" s="1"/>
      <c r="I315" s="1"/>
    </row>
    <row r="316" spans="1:9">
      <c r="A316" s="135"/>
      <c r="C316" s="1"/>
      <c r="D316" s="1"/>
      <c r="E316" s="1"/>
      <c r="F316" s="1"/>
      <c r="G316" s="1"/>
      <c r="H316" s="1"/>
      <c r="I316" s="1"/>
    </row>
    <row r="317" spans="1:9">
      <c r="A317" s="135"/>
      <c r="C317" s="1"/>
      <c r="D317" s="1"/>
      <c r="E317" s="1"/>
      <c r="F317" s="1"/>
      <c r="G317" s="1"/>
      <c r="H317" s="1"/>
      <c r="I317" s="1"/>
    </row>
    <row r="318" spans="1:9">
      <c r="A318" s="135"/>
      <c r="C318" s="1"/>
      <c r="D318" s="1"/>
      <c r="E318" s="1"/>
      <c r="F318" s="1"/>
      <c r="G318" s="1"/>
      <c r="H318" s="1"/>
      <c r="I318" s="1"/>
    </row>
    <row r="319" spans="1:9">
      <c r="A319" s="135"/>
      <c r="C319" s="1"/>
      <c r="D319" s="1"/>
      <c r="E319" s="1"/>
      <c r="F319" s="1"/>
      <c r="G319" s="1"/>
      <c r="H319" s="1"/>
      <c r="I319" s="1"/>
    </row>
    <row r="320" spans="1:9">
      <c r="A320" s="135"/>
      <c r="C320" s="1"/>
      <c r="D320" s="1"/>
      <c r="E320" s="1"/>
      <c r="F320" s="1"/>
      <c r="G320" s="1"/>
      <c r="H320" s="1"/>
      <c r="I320" s="1"/>
    </row>
    <row r="321" spans="1:9">
      <c r="A321" s="135"/>
      <c r="C321" s="1"/>
      <c r="D321" s="1"/>
      <c r="E321" s="1"/>
      <c r="F321" s="1"/>
      <c r="G321" s="1"/>
      <c r="H321" s="1"/>
      <c r="I321" s="1"/>
    </row>
    <row r="322" spans="1:9">
      <c r="A322" s="135"/>
      <c r="C322" s="1"/>
      <c r="D322" s="1"/>
      <c r="E322" s="1"/>
      <c r="F322" s="1"/>
      <c r="G322" s="1"/>
      <c r="H322" s="1"/>
      <c r="I322" s="1"/>
    </row>
    <row r="323" spans="1:9">
      <c r="A323" s="135"/>
      <c r="C323" s="1"/>
      <c r="D323" s="1"/>
      <c r="E323" s="1"/>
      <c r="F323" s="1"/>
      <c r="G323" s="1"/>
      <c r="H323" s="1"/>
      <c r="I323" s="1"/>
    </row>
    <row r="324" spans="1:9">
      <c r="A324" s="135"/>
      <c r="C324" s="1"/>
      <c r="D324" s="1"/>
      <c r="E324" s="1"/>
      <c r="F324" s="1"/>
      <c r="G324" s="1"/>
      <c r="H324" s="1"/>
      <c r="I324" s="1"/>
    </row>
    <row r="325" spans="1:9">
      <c r="A325" s="135"/>
      <c r="C325" s="1"/>
      <c r="D325" s="1"/>
      <c r="E325" s="1"/>
      <c r="F325" s="1"/>
      <c r="G325" s="1"/>
      <c r="H325" s="1"/>
      <c r="I325" s="1"/>
    </row>
    <row r="326" spans="1:9">
      <c r="A326" s="135"/>
      <c r="C326" s="1"/>
      <c r="D326" s="1"/>
      <c r="E326" s="1"/>
      <c r="F326" s="1"/>
      <c r="G326" s="1"/>
      <c r="H326" s="1"/>
      <c r="I326" s="1"/>
    </row>
    <row r="327" spans="1:9">
      <c r="A327" s="135"/>
      <c r="C327" s="1"/>
      <c r="D327" s="1"/>
      <c r="E327" s="1"/>
      <c r="F327" s="1"/>
      <c r="G327" s="1"/>
      <c r="H327" s="1"/>
      <c r="I327" s="1"/>
    </row>
    <row r="328" spans="1:9">
      <c r="A328" s="135"/>
      <c r="C328" s="1"/>
      <c r="D328" s="1"/>
      <c r="E328" s="1"/>
      <c r="F328" s="1"/>
      <c r="G328" s="1"/>
      <c r="H328" s="1"/>
      <c r="I328" s="1"/>
    </row>
    <row r="329" spans="1:9">
      <c r="A329" s="135"/>
      <c r="C329" s="1"/>
      <c r="D329" s="1"/>
      <c r="E329" s="1"/>
      <c r="F329" s="1"/>
      <c r="G329" s="1"/>
      <c r="H329" s="1"/>
      <c r="I329" s="1"/>
    </row>
    <row r="330" spans="1:9">
      <c r="A330" s="135"/>
      <c r="C330" s="1"/>
      <c r="D330" s="1"/>
      <c r="E330" s="1"/>
      <c r="F330" s="1"/>
      <c r="G330" s="1"/>
      <c r="H330" s="1"/>
      <c r="I330" s="1"/>
    </row>
    <row r="331" spans="1:9">
      <c r="A331" s="135"/>
      <c r="C331" s="1"/>
      <c r="D331" s="1"/>
      <c r="E331" s="1"/>
      <c r="F331" s="1"/>
      <c r="G331" s="1"/>
      <c r="H331" s="1"/>
      <c r="I331" s="1"/>
    </row>
    <row r="332" spans="1:9">
      <c r="A332" s="135"/>
      <c r="C332" s="1"/>
      <c r="D332" s="1"/>
      <c r="E332" s="1"/>
      <c r="F332" s="1"/>
      <c r="G332" s="1"/>
      <c r="H332" s="1"/>
      <c r="I332" s="1"/>
    </row>
    <row r="333" spans="1:9">
      <c r="A333" s="135"/>
      <c r="C333" s="1"/>
      <c r="D333" s="1"/>
      <c r="E333" s="1"/>
      <c r="F333" s="1"/>
      <c r="G333" s="1"/>
      <c r="H333" s="1"/>
      <c r="I333" s="1"/>
    </row>
    <row r="334" spans="1:9">
      <c r="A334" s="135"/>
      <c r="C334" s="1"/>
      <c r="D334" s="1"/>
      <c r="E334" s="1"/>
      <c r="F334" s="1"/>
      <c r="G334" s="1"/>
      <c r="H334" s="1"/>
      <c r="I334" s="1"/>
    </row>
    <row r="335" spans="1:9">
      <c r="A335" s="135"/>
      <c r="C335" s="1"/>
      <c r="D335" s="1"/>
      <c r="E335" s="1"/>
      <c r="F335" s="1"/>
      <c r="G335" s="1"/>
      <c r="H335" s="1"/>
      <c r="I335" s="1"/>
    </row>
    <row r="336" spans="1:9">
      <c r="A336" s="135"/>
      <c r="C336" s="1"/>
      <c r="D336" s="1"/>
      <c r="E336" s="1"/>
      <c r="F336" s="1"/>
      <c r="G336" s="1"/>
      <c r="H336" s="1"/>
      <c r="I336" s="1"/>
    </row>
    <row r="337" spans="1:9">
      <c r="A337" s="135"/>
      <c r="C337" s="1"/>
      <c r="D337" s="1"/>
      <c r="E337" s="1"/>
      <c r="F337" s="1"/>
      <c r="G337" s="1"/>
      <c r="H337" s="1"/>
      <c r="I337" s="1"/>
    </row>
    <row r="338" spans="1:9">
      <c r="A338" s="135"/>
      <c r="C338" s="1"/>
      <c r="D338" s="1"/>
      <c r="E338" s="1"/>
      <c r="F338" s="1"/>
      <c r="G338" s="1"/>
      <c r="H338" s="1"/>
      <c r="I338" s="1"/>
    </row>
    <row r="339" spans="1:9">
      <c r="A339" s="135"/>
      <c r="C339" s="1"/>
      <c r="D339" s="1"/>
      <c r="E339" s="1"/>
      <c r="F339" s="1"/>
      <c r="G339" s="1"/>
      <c r="H339" s="1"/>
      <c r="I339" s="1"/>
    </row>
    <row r="340" spans="1:9">
      <c r="A340" s="135"/>
      <c r="C340" s="1"/>
      <c r="D340" s="1"/>
      <c r="E340" s="1"/>
      <c r="F340" s="1"/>
      <c r="G340" s="1"/>
      <c r="H340" s="1"/>
      <c r="I340" s="1"/>
    </row>
    <row r="341" spans="1:9">
      <c r="A341" s="135"/>
      <c r="C341" s="1"/>
      <c r="D341" s="1"/>
      <c r="E341" s="1"/>
      <c r="F341" s="1"/>
      <c r="G341" s="1"/>
      <c r="H341" s="1"/>
      <c r="I341" s="1"/>
    </row>
    <row r="342" spans="1:9">
      <c r="A342" s="135"/>
      <c r="C342" s="1"/>
      <c r="D342" s="1"/>
      <c r="E342" s="1"/>
      <c r="F342" s="1"/>
      <c r="G342" s="1"/>
      <c r="H342" s="1"/>
      <c r="I342" s="1"/>
    </row>
    <row r="343" spans="1:9">
      <c r="A343" s="135"/>
      <c r="C343" s="1"/>
      <c r="D343" s="1"/>
      <c r="E343" s="1"/>
      <c r="F343" s="1"/>
      <c r="G343" s="1"/>
      <c r="H343" s="1"/>
      <c r="I343" s="1"/>
    </row>
    <row r="344" spans="1:9">
      <c r="A344" s="135"/>
      <c r="C344" s="1"/>
      <c r="D344" s="1"/>
      <c r="E344" s="1"/>
      <c r="F344" s="1"/>
      <c r="G344" s="1"/>
      <c r="H344" s="1"/>
      <c r="I344" s="1"/>
    </row>
    <row r="345" spans="1:9">
      <c r="A345" s="135"/>
      <c r="C345" s="1"/>
      <c r="D345" s="1"/>
      <c r="E345" s="1"/>
      <c r="F345" s="1"/>
      <c r="G345" s="1"/>
      <c r="H345" s="1"/>
      <c r="I345" s="1"/>
    </row>
    <row r="346" spans="1:9">
      <c r="A346" s="135"/>
      <c r="C346" s="1"/>
      <c r="D346" s="1"/>
      <c r="E346" s="1"/>
      <c r="F346" s="1"/>
      <c r="G346" s="1"/>
      <c r="H346" s="1"/>
      <c r="I346" s="1"/>
    </row>
    <row r="347" spans="1:9">
      <c r="A347" s="135"/>
      <c r="C347" s="1"/>
      <c r="D347" s="1"/>
      <c r="E347" s="1"/>
      <c r="F347" s="1"/>
      <c r="G347" s="1"/>
      <c r="H347" s="1"/>
      <c r="I347" s="1"/>
    </row>
    <row r="348" spans="1:9">
      <c r="A348" s="135"/>
      <c r="C348" s="1"/>
      <c r="D348" s="1"/>
      <c r="E348" s="1"/>
      <c r="F348" s="1"/>
      <c r="G348" s="1"/>
      <c r="H348" s="1"/>
      <c r="I348" s="1"/>
    </row>
    <row r="349" spans="1:9">
      <c r="A349" s="135"/>
      <c r="C349" s="1"/>
      <c r="D349" s="1"/>
      <c r="E349" s="1"/>
      <c r="F349" s="1"/>
      <c r="G349" s="1"/>
      <c r="H349" s="1"/>
      <c r="I349" s="1"/>
    </row>
    <row r="350" spans="1:9">
      <c r="A350" s="135"/>
      <c r="C350" s="1"/>
      <c r="D350" s="1"/>
      <c r="E350" s="1"/>
      <c r="F350" s="1"/>
      <c r="G350" s="1"/>
      <c r="H350" s="1"/>
      <c r="I350" s="1"/>
    </row>
    <row r="351" spans="1:9">
      <c r="A351" s="135"/>
      <c r="C351" s="1"/>
      <c r="D351" s="1"/>
      <c r="E351" s="1"/>
      <c r="F351" s="1"/>
      <c r="G351" s="1"/>
      <c r="H351" s="1"/>
      <c r="I351" s="1"/>
    </row>
    <row r="352" spans="1:9">
      <c r="A352" s="135"/>
      <c r="C352" s="1"/>
      <c r="D352" s="1"/>
      <c r="E352" s="1"/>
      <c r="F352" s="1"/>
      <c r="G352" s="1"/>
      <c r="H352" s="1"/>
      <c r="I352" s="1"/>
    </row>
    <row r="353" spans="1:9">
      <c r="A353" s="135"/>
      <c r="C353" s="1"/>
      <c r="D353" s="1"/>
      <c r="E353" s="1"/>
      <c r="F353" s="1"/>
      <c r="G353" s="1"/>
      <c r="H353" s="1"/>
      <c r="I353" s="1"/>
    </row>
    <row r="354" spans="1:9">
      <c r="A354" s="135"/>
      <c r="C354" s="1"/>
      <c r="D354" s="1"/>
      <c r="E354" s="1"/>
      <c r="F354" s="1"/>
      <c r="G354" s="1"/>
      <c r="H354" s="1"/>
      <c r="I354" s="1"/>
    </row>
    <row r="355" spans="1:9">
      <c r="A355" s="135"/>
      <c r="C355" s="1"/>
      <c r="D355" s="1"/>
      <c r="E355" s="1"/>
      <c r="F355" s="1"/>
      <c r="G355" s="1"/>
      <c r="H355" s="1"/>
      <c r="I355" s="1"/>
    </row>
    <row r="356" spans="1:9">
      <c r="A356" s="135"/>
      <c r="C356" s="1"/>
      <c r="D356" s="1"/>
      <c r="E356" s="1"/>
      <c r="F356" s="1"/>
      <c r="G356" s="1"/>
      <c r="H356" s="1"/>
      <c r="I356" s="1"/>
    </row>
    <row r="357" spans="1:9">
      <c r="A357" s="135"/>
      <c r="C357" s="1"/>
      <c r="D357" s="1"/>
      <c r="E357" s="1"/>
      <c r="F357" s="1"/>
      <c r="G357" s="1"/>
      <c r="H357" s="1"/>
      <c r="I357" s="1"/>
    </row>
    <row r="358" spans="1:9">
      <c r="A358" s="135"/>
      <c r="C358" s="1"/>
      <c r="D358" s="1"/>
      <c r="E358" s="1"/>
      <c r="F358" s="1"/>
      <c r="G358" s="1"/>
      <c r="H358" s="1"/>
      <c r="I358" s="1"/>
    </row>
    <row r="359" spans="1:9">
      <c r="A359" s="135"/>
      <c r="C359" s="1"/>
      <c r="D359" s="1"/>
      <c r="E359" s="1"/>
      <c r="F359" s="1"/>
      <c r="G359" s="1"/>
      <c r="H359" s="1"/>
      <c r="I359" s="1"/>
    </row>
    <row r="360" spans="1:9">
      <c r="A360" s="135"/>
      <c r="C360" s="1"/>
      <c r="D360" s="1"/>
      <c r="E360" s="1"/>
      <c r="F360" s="1"/>
      <c r="G360" s="1"/>
      <c r="H360" s="1"/>
      <c r="I360" s="1"/>
    </row>
    <row r="361" spans="1:9">
      <c r="A361" s="135"/>
      <c r="C361" s="1"/>
      <c r="D361" s="1"/>
      <c r="E361" s="1"/>
      <c r="F361" s="1"/>
      <c r="G361" s="1"/>
      <c r="H361" s="1"/>
      <c r="I361" s="1"/>
    </row>
    <row r="362" spans="1:9">
      <c r="A362" s="135"/>
      <c r="C362" s="1"/>
      <c r="D362" s="1"/>
      <c r="E362" s="1"/>
      <c r="F362" s="1"/>
      <c r="G362" s="1"/>
      <c r="H362" s="1"/>
      <c r="I362" s="1"/>
    </row>
    <row r="363" spans="1:9">
      <c r="A363" s="135"/>
      <c r="C363" s="1"/>
      <c r="D363" s="1"/>
      <c r="E363" s="1"/>
      <c r="F363" s="1"/>
      <c r="G363" s="1"/>
      <c r="H363" s="1"/>
      <c r="I363" s="1"/>
    </row>
    <row r="364" spans="1:9">
      <c r="A364" s="135"/>
      <c r="C364" s="1"/>
      <c r="D364" s="1"/>
      <c r="E364" s="1"/>
      <c r="F364" s="1"/>
      <c r="G364" s="1"/>
      <c r="H364" s="1"/>
      <c r="I364" s="1"/>
    </row>
    <row r="365" spans="1:9">
      <c r="A365" s="135"/>
      <c r="C365" s="1"/>
      <c r="D365" s="1"/>
      <c r="E365" s="1"/>
      <c r="F365" s="1"/>
      <c r="G365" s="1"/>
      <c r="H365" s="1"/>
      <c r="I365" s="1"/>
    </row>
    <row r="366" spans="1:9">
      <c r="A366" s="135"/>
      <c r="C366" s="1"/>
      <c r="D366" s="1"/>
      <c r="E366" s="1"/>
      <c r="F366" s="1"/>
      <c r="G366" s="1"/>
      <c r="H366" s="1"/>
      <c r="I366" s="1"/>
    </row>
    <row r="367" spans="1:9">
      <c r="A367" s="135"/>
      <c r="C367" s="1"/>
      <c r="D367" s="1"/>
      <c r="E367" s="1"/>
      <c r="F367" s="1"/>
      <c r="G367" s="1"/>
      <c r="H367" s="1"/>
      <c r="I367" s="1"/>
    </row>
    <row r="368" spans="1:9">
      <c r="A368" s="135"/>
      <c r="C368" s="1"/>
      <c r="D368" s="1"/>
      <c r="E368" s="1"/>
      <c r="F368" s="1"/>
      <c r="G368" s="1"/>
      <c r="H368" s="1"/>
      <c r="I368" s="1"/>
    </row>
    <row r="369" spans="1:9">
      <c r="A369" s="135"/>
      <c r="C369" s="1"/>
      <c r="D369" s="1"/>
      <c r="E369" s="1"/>
      <c r="F369" s="1"/>
      <c r="G369" s="1"/>
      <c r="H369" s="1"/>
      <c r="I369" s="1"/>
    </row>
    <row r="370" spans="1:9">
      <c r="A370" s="135"/>
      <c r="C370" s="1"/>
      <c r="D370" s="1"/>
      <c r="E370" s="1"/>
      <c r="F370" s="1"/>
      <c r="G370" s="1"/>
      <c r="H370" s="1"/>
      <c r="I370" s="1"/>
    </row>
    <row r="371" spans="1:9">
      <c r="A371" s="135"/>
      <c r="C371" s="1"/>
      <c r="D371" s="1"/>
      <c r="E371" s="1"/>
      <c r="F371" s="1"/>
      <c r="G371" s="1"/>
      <c r="H371" s="1"/>
      <c r="I371" s="1"/>
    </row>
    <row r="372" spans="1:9">
      <c r="A372" s="135"/>
      <c r="C372" s="1"/>
      <c r="D372" s="1"/>
      <c r="E372" s="1"/>
      <c r="F372" s="1"/>
      <c r="G372" s="1"/>
      <c r="H372" s="1"/>
      <c r="I372" s="1"/>
    </row>
    <row r="373" spans="1:9">
      <c r="A373" s="135"/>
      <c r="C373" s="1"/>
      <c r="D373" s="1"/>
      <c r="E373" s="1"/>
      <c r="F373" s="1"/>
      <c r="G373" s="1"/>
      <c r="H373" s="1"/>
      <c r="I373" s="1"/>
    </row>
    <row r="374" spans="1:9">
      <c r="A374" s="135"/>
      <c r="C374" s="1"/>
      <c r="D374" s="1"/>
      <c r="E374" s="1"/>
      <c r="F374" s="1"/>
      <c r="G374" s="1"/>
      <c r="H374" s="1"/>
      <c r="I374" s="1"/>
    </row>
    <row r="375" spans="1:9">
      <c r="A375" s="135"/>
      <c r="C375" s="1"/>
      <c r="D375" s="1"/>
      <c r="E375" s="1"/>
      <c r="F375" s="1"/>
      <c r="G375" s="1"/>
      <c r="H375" s="1"/>
      <c r="I375" s="1"/>
    </row>
    <row r="376" spans="1:9">
      <c r="A376" s="135"/>
      <c r="C376" s="1"/>
      <c r="D376" s="1"/>
      <c r="E376" s="1"/>
      <c r="F376" s="1"/>
      <c r="G376" s="1"/>
      <c r="H376" s="1"/>
      <c r="I376" s="1"/>
    </row>
    <row r="377" spans="1:9">
      <c r="A377" s="135"/>
      <c r="C377" s="1"/>
      <c r="D377" s="1"/>
      <c r="E377" s="1"/>
      <c r="F377" s="1"/>
      <c r="G377" s="1"/>
      <c r="H377" s="1"/>
      <c r="I377" s="1"/>
    </row>
    <row r="378" spans="1:9">
      <c r="A378" s="135"/>
      <c r="C378" s="1"/>
      <c r="D378" s="1"/>
      <c r="E378" s="1"/>
      <c r="F378" s="1"/>
      <c r="G378" s="1"/>
      <c r="H378" s="1"/>
      <c r="I378" s="1"/>
    </row>
    <row r="379" spans="1:9">
      <c r="A379" s="135"/>
      <c r="C379" s="1"/>
      <c r="D379" s="1"/>
      <c r="E379" s="1"/>
      <c r="F379" s="1"/>
      <c r="G379" s="1"/>
      <c r="H379" s="1"/>
      <c r="I379" s="1"/>
    </row>
    <row r="380" spans="1:9">
      <c r="A380" s="135"/>
      <c r="C380" s="1"/>
      <c r="D380" s="1"/>
      <c r="E380" s="1"/>
      <c r="F380" s="1"/>
      <c r="G380" s="1"/>
      <c r="H380" s="1"/>
      <c r="I380" s="1"/>
    </row>
    <row r="381" spans="1:9">
      <c r="A381" s="135"/>
      <c r="C381" s="1"/>
      <c r="D381" s="1"/>
      <c r="E381" s="1"/>
      <c r="F381" s="1"/>
      <c r="G381" s="1"/>
      <c r="H381" s="1"/>
      <c r="I381" s="1"/>
    </row>
    <row r="382" spans="1:9">
      <c r="A382" s="135"/>
      <c r="C382" s="1"/>
      <c r="D382" s="1"/>
      <c r="E382" s="1"/>
      <c r="F382" s="1"/>
      <c r="G382" s="1"/>
      <c r="H382" s="1"/>
      <c r="I382" s="1"/>
    </row>
    <row r="383" spans="1:9">
      <c r="A383" s="135"/>
      <c r="C383" s="1"/>
      <c r="D383" s="1"/>
      <c r="E383" s="1"/>
      <c r="F383" s="1"/>
      <c r="G383" s="1"/>
      <c r="H383" s="1"/>
      <c r="I383" s="1"/>
    </row>
    <row r="384" spans="1:9">
      <c r="A384" s="135"/>
      <c r="C384" s="1"/>
      <c r="D384" s="1"/>
      <c r="E384" s="1"/>
      <c r="F384" s="1"/>
      <c r="G384" s="1"/>
      <c r="H384" s="1"/>
      <c r="I384" s="1"/>
    </row>
    <row r="385" spans="1:9">
      <c r="A385" s="135"/>
      <c r="C385" s="1"/>
      <c r="D385" s="1"/>
      <c r="E385" s="1"/>
      <c r="F385" s="1"/>
      <c r="G385" s="1"/>
      <c r="H385" s="1"/>
      <c r="I385" s="1"/>
    </row>
    <row r="386" spans="1:9">
      <c r="A386" s="135"/>
      <c r="C386" s="1"/>
      <c r="D386" s="1"/>
      <c r="E386" s="1"/>
      <c r="F386" s="1"/>
      <c r="G386" s="1"/>
      <c r="H386" s="1"/>
      <c r="I386" s="1"/>
    </row>
    <row r="387" spans="1:9">
      <c r="A387" s="135"/>
      <c r="C387" s="1"/>
      <c r="D387" s="1"/>
      <c r="E387" s="1"/>
      <c r="F387" s="1"/>
      <c r="G387" s="1"/>
      <c r="H387" s="1"/>
      <c r="I387" s="1"/>
    </row>
    <row r="388" spans="1:9">
      <c r="A388" s="135"/>
      <c r="C388" s="1"/>
      <c r="D388" s="1"/>
      <c r="E388" s="1"/>
      <c r="F388" s="1"/>
      <c r="G388" s="1"/>
      <c r="H388" s="1"/>
      <c r="I388" s="1"/>
    </row>
    <row r="389" spans="1:9">
      <c r="A389" s="135"/>
      <c r="C389" s="1"/>
      <c r="D389" s="1"/>
      <c r="E389" s="1"/>
      <c r="F389" s="1"/>
      <c r="G389" s="1"/>
      <c r="H389" s="1"/>
      <c r="I389" s="1"/>
    </row>
    <row r="390" spans="1:9">
      <c r="A390" s="135"/>
      <c r="C390" s="1"/>
      <c r="D390" s="1"/>
      <c r="E390" s="1"/>
      <c r="F390" s="1"/>
      <c r="G390" s="1"/>
      <c r="H390" s="1"/>
      <c r="I390" s="1"/>
    </row>
    <row r="391" spans="1:9">
      <c r="A391" s="135"/>
      <c r="C391" s="1"/>
      <c r="D391" s="1"/>
      <c r="E391" s="1"/>
      <c r="F391" s="1"/>
      <c r="G391" s="1"/>
      <c r="H391" s="1"/>
      <c r="I391" s="1"/>
    </row>
    <row r="392" spans="1:9">
      <c r="A392" s="135"/>
      <c r="C392" s="1"/>
      <c r="D392" s="1"/>
      <c r="E392" s="1"/>
      <c r="F392" s="1"/>
      <c r="G392" s="1"/>
      <c r="H392" s="1"/>
      <c r="I392" s="1"/>
    </row>
    <row r="393" spans="1:9">
      <c r="A393" s="135"/>
      <c r="C393" s="1"/>
      <c r="D393" s="1"/>
      <c r="E393" s="1"/>
      <c r="F393" s="1"/>
      <c r="G393" s="1"/>
      <c r="H393" s="1"/>
      <c r="I393" s="1"/>
    </row>
    <row r="394" spans="1:9">
      <c r="A394" s="135"/>
      <c r="C394" s="1"/>
      <c r="D394" s="1"/>
      <c r="E394" s="1"/>
      <c r="F394" s="1"/>
      <c r="G394" s="1"/>
      <c r="H394" s="1"/>
      <c r="I394" s="1"/>
    </row>
    <row r="395" spans="1:9">
      <c r="A395" s="135"/>
      <c r="C395" s="1"/>
      <c r="D395" s="1"/>
      <c r="E395" s="1"/>
      <c r="F395" s="1"/>
      <c r="G395" s="1"/>
      <c r="H395" s="1"/>
      <c r="I395" s="1"/>
    </row>
    <row r="396" spans="1:9">
      <c r="A396" s="135"/>
      <c r="C396" s="1"/>
      <c r="D396" s="1"/>
      <c r="E396" s="1"/>
      <c r="F396" s="1"/>
      <c r="G396" s="1"/>
      <c r="H396" s="1"/>
      <c r="I396" s="1"/>
    </row>
    <row r="397" spans="1:9">
      <c r="A397" s="135"/>
      <c r="C397" s="1"/>
      <c r="D397" s="1"/>
      <c r="E397" s="1"/>
      <c r="F397" s="1"/>
      <c r="G397" s="1"/>
      <c r="H397" s="1"/>
      <c r="I397" s="1"/>
    </row>
    <row r="398" spans="1:9">
      <c r="A398" s="135"/>
      <c r="C398" s="1"/>
      <c r="D398" s="1"/>
      <c r="E398" s="1"/>
      <c r="F398" s="1"/>
      <c r="G398" s="1"/>
      <c r="H398" s="1"/>
      <c r="I398" s="1"/>
    </row>
    <row r="399" spans="1:9">
      <c r="A399" s="135"/>
      <c r="C399" s="1"/>
      <c r="D399" s="1"/>
      <c r="E399" s="1"/>
      <c r="F399" s="1"/>
      <c r="G399" s="1"/>
      <c r="H399" s="1"/>
      <c r="I399" s="1"/>
    </row>
    <row r="400" spans="1:9">
      <c r="A400" s="135"/>
      <c r="C400" s="1"/>
      <c r="D400" s="1"/>
      <c r="E400" s="1"/>
      <c r="F400" s="1"/>
      <c r="G400" s="1"/>
      <c r="H400" s="1"/>
      <c r="I400" s="1"/>
    </row>
    <row r="401" spans="1:9">
      <c r="A401" s="135"/>
      <c r="C401" s="1"/>
      <c r="D401" s="1"/>
      <c r="E401" s="1"/>
      <c r="F401" s="1"/>
      <c r="G401" s="1"/>
      <c r="H401" s="1"/>
      <c r="I401" s="1"/>
    </row>
    <row r="402" spans="1:9">
      <c r="A402" s="135"/>
      <c r="C402" s="1"/>
      <c r="D402" s="1"/>
      <c r="E402" s="1"/>
      <c r="F402" s="1"/>
      <c r="G402" s="1"/>
      <c r="H402" s="1"/>
      <c r="I402" s="1"/>
    </row>
    <row r="403" spans="1:9">
      <c r="A403" s="135"/>
      <c r="C403" s="1"/>
      <c r="D403" s="1"/>
      <c r="E403" s="1"/>
      <c r="F403" s="1"/>
      <c r="G403" s="1"/>
      <c r="H403" s="1"/>
      <c r="I403" s="1"/>
    </row>
    <row r="404" spans="1:9">
      <c r="A404" s="135"/>
      <c r="C404" s="1"/>
      <c r="D404" s="1"/>
      <c r="E404" s="1"/>
      <c r="F404" s="1"/>
      <c r="G404" s="1"/>
      <c r="H404" s="1"/>
      <c r="I404" s="1"/>
    </row>
    <row r="405" spans="1:9">
      <c r="A405" s="135"/>
      <c r="C405" s="1"/>
      <c r="D405" s="1"/>
      <c r="E405" s="1"/>
      <c r="F405" s="1"/>
      <c r="G405" s="1"/>
      <c r="H405" s="1"/>
      <c r="I405" s="1"/>
    </row>
    <row r="406" spans="1:9">
      <c r="A406" s="135"/>
      <c r="C406" s="1"/>
      <c r="D406" s="1"/>
      <c r="E406" s="1"/>
      <c r="F406" s="1"/>
      <c r="G406" s="1"/>
      <c r="H406" s="1"/>
      <c r="I406" s="1"/>
    </row>
    <row r="407" spans="1:9">
      <c r="A407" s="135"/>
      <c r="C407" s="1"/>
      <c r="D407" s="1"/>
      <c r="E407" s="1"/>
      <c r="F407" s="1"/>
      <c r="G407" s="1"/>
      <c r="H407" s="1"/>
      <c r="I407" s="1"/>
    </row>
    <row r="408" spans="1:9">
      <c r="A408" s="135"/>
      <c r="C408" s="1"/>
      <c r="D408" s="1"/>
      <c r="E408" s="1"/>
      <c r="F408" s="1"/>
      <c r="G408" s="1"/>
      <c r="H408" s="1"/>
      <c r="I408" s="1"/>
    </row>
    <row r="409" spans="1:9">
      <c r="A409" s="135"/>
      <c r="C409" s="1"/>
      <c r="D409" s="1"/>
      <c r="E409" s="1"/>
      <c r="F409" s="1"/>
      <c r="G409" s="1"/>
      <c r="H409" s="1"/>
      <c r="I409" s="1"/>
    </row>
    <row r="410" spans="1:9">
      <c r="A410" s="135"/>
      <c r="C410" s="1"/>
      <c r="D410" s="1"/>
      <c r="E410" s="1"/>
      <c r="F410" s="1"/>
      <c r="G410" s="1"/>
      <c r="H410" s="1"/>
      <c r="I410" s="1"/>
    </row>
    <row r="411" spans="1:9">
      <c r="A411" s="135"/>
      <c r="C411" s="1"/>
      <c r="D411" s="1"/>
      <c r="E411" s="1"/>
      <c r="F411" s="1"/>
      <c r="G411" s="1"/>
      <c r="H411" s="1"/>
      <c r="I411" s="1"/>
    </row>
    <row r="412" spans="1:9">
      <c r="A412" s="135"/>
      <c r="C412" s="1"/>
      <c r="D412" s="1"/>
      <c r="E412" s="1"/>
      <c r="F412" s="1"/>
      <c r="G412" s="1"/>
      <c r="H412" s="1"/>
      <c r="I412" s="1"/>
    </row>
    <row r="413" spans="1:9">
      <c r="A413" s="135"/>
      <c r="C413" s="1"/>
      <c r="D413" s="1"/>
      <c r="E413" s="1"/>
      <c r="F413" s="1"/>
      <c r="G413" s="1"/>
      <c r="H413" s="1"/>
      <c r="I413" s="1"/>
    </row>
    <row r="414" spans="1:9">
      <c r="A414" s="135"/>
      <c r="C414" s="1"/>
      <c r="D414" s="1"/>
      <c r="E414" s="1"/>
      <c r="F414" s="1"/>
      <c r="G414" s="1"/>
      <c r="H414" s="1"/>
      <c r="I414" s="1"/>
    </row>
    <row r="415" spans="1:9">
      <c r="A415" s="135"/>
      <c r="C415" s="1"/>
      <c r="D415" s="1"/>
      <c r="E415" s="1"/>
      <c r="F415" s="1"/>
      <c r="G415" s="1"/>
      <c r="H415" s="1"/>
      <c r="I415" s="1"/>
    </row>
    <row r="416" spans="1:9">
      <c r="A416" s="135"/>
      <c r="C416" s="1"/>
      <c r="D416" s="1"/>
      <c r="E416" s="1"/>
      <c r="F416" s="1"/>
      <c r="G416" s="1"/>
      <c r="H416" s="1"/>
      <c r="I416" s="1"/>
    </row>
    <row r="417" spans="1:9">
      <c r="A417" s="135"/>
      <c r="C417" s="1"/>
      <c r="D417" s="1"/>
      <c r="E417" s="1"/>
      <c r="F417" s="1"/>
      <c r="G417" s="1"/>
      <c r="H417" s="1"/>
      <c r="I417" s="1"/>
    </row>
    <row r="418" spans="1:9">
      <c r="A418" s="135"/>
      <c r="C418" s="1"/>
      <c r="D418" s="1"/>
      <c r="E418" s="1"/>
      <c r="F418" s="1"/>
      <c r="G418" s="1"/>
      <c r="H418" s="1"/>
      <c r="I418" s="1"/>
    </row>
    <row r="419" spans="1:9">
      <c r="A419" s="135"/>
      <c r="C419" s="1"/>
      <c r="D419" s="1"/>
      <c r="E419" s="1"/>
      <c r="F419" s="1"/>
      <c r="G419" s="1"/>
      <c r="H419" s="1"/>
      <c r="I419" s="1"/>
    </row>
    <row r="420" spans="1:9">
      <c r="A420" s="135"/>
      <c r="C420" s="1"/>
      <c r="D420" s="1"/>
      <c r="E420" s="1"/>
      <c r="F420" s="1"/>
      <c r="G420" s="1"/>
      <c r="H420" s="1"/>
      <c r="I420" s="1"/>
    </row>
    <row r="421" spans="1:9">
      <c r="A421" s="135"/>
      <c r="C421" s="1"/>
      <c r="D421" s="1"/>
      <c r="E421" s="1"/>
      <c r="F421" s="1"/>
      <c r="G421" s="1"/>
      <c r="H421" s="1"/>
      <c r="I421" s="1"/>
    </row>
    <row r="422" spans="1:9">
      <c r="A422" s="135"/>
      <c r="C422" s="1"/>
      <c r="D422" s="1"/>
      <c r="E422" s="1"/>
      <c r="F422" s="1"/>
      <c r="G422" s="1"/>
      <c r="H422" s="1"/>
      <c r="I422" s="1"/>
    </row>
    <row r="423" spans="1:9">
      <c r="A423" s="135"/>
      <c r="C423" s="1"/>
      <c r="D423" s="1"/>
      <c r="E423" s="1"/>
      <c r="F423" s="1"/>
      <c r="G423" s="1"/>
      <c r="H423" s="1"/>
      <c r="I423" s="1"/>
    </row>
    <row r="424" spans="1:9">
      <c r="A424" s="135"/>
      <c r="C424" s="1"/>
      <c r="D424" s="1"/>
      <c r="E424" s="1"/>
      <c r="F424" s="1"/>
      <c r="G424" s="1"/>
      <c r="H424" s="1"/>
      <c r="I424" s="1"/>
    </row>
    <row r="425" spans="1:9">
      <c r="A425" s="135"/>
      <c r="C425" s="1"/>
      <c r="D425" s="1"/>
      <c r="E425" s="1"/>
      <c r="F425" s="1"/>
      <c r="G425" s="1"/>
      <c r="H425" s="1"/>
      <c r="I425" s="1"/>
    </row>
    <row r="426" spans="1:9">
      <c r="A426" s="135"/>
      <c r="C426" s="1"/>
      <c r="D426" s="1"/>
      <c r="E426" s="1"/>
      <c r="F426" s="1"/>
      <c r="G426" s="1"/>
      <c r="H426" s="1"/>
      <c r="I426" s="1"/>
    </row>
    <row r="427" spans="1:9">
      <c r="A427" s="135"/>
      <c r="C427" s="1"/>
      <c r="D427" s="1"/>
      <c r="E427" s="1"/>
      <c r="F427" s="1"/>
      <c r="G427" s="1"/>
      <c r="H427" s="1"/>
      <c r="I427" s="1"/>
    </row>
    <row r="428" spans="1:9">
      <c r="A428" s="135"/>
      <c r="C428" s="1"/>
      <c r="D428" s="1"/>
      <c r="E428" s="1"/>
      <c r="F428" s="1"/>
      <c r="G428" s="1"/>
      <c r="H428" s="1"/>
      <c r="I428" s="1"/>
    </row>
    <row r="429" spans="1:9">
      <c r="A429" s="135"/>
      <c r="C429" s="1"/>
      <c r="D429" s="1"/>
      <c r="E429" s="1"/>
      <c r="F429" s="1"/>
      <c r="G429" s="1"/>
      <c r="H429" s="1"/>
      <c r="I429" s="1"/>
    </row>
    <row r="430" spans="1:9">
      <c r="A430" s="135"/>
      <c r="C430" s="1"/>
      <c r="D430" s="1"/>
      <c r="E430" s="1"/>
      <c r="F430" s="1"/>
      <c r="G430" s="1"/>
      <c r="H430" s="1"/>
      <c r="I430" s="1"/>
    </row>
    <row r="431" spans="1:9">
      <c r="A431" s="135"/>
      <c r="C431" s="1"/>
      <c r="D431" s="1"/>
      <c r="E431" s="1"/>
      <c r="F431" s="1"/>
      <c r="G431" s="1"/>
      <c r="H431" s="1"/>
      <c r="I431" s="1"/>
    </row>
    <row r="432" spans="1:9">
      <c r="A432" s="135"/>
      <c r="C432" s="1"/>
      <c r="D432" s="1"/>
      <c r="E432" s="1"/>
      <c r="F432" s="1"/>
      <c r="G432" s="1"/>
      <c r="H432" s="1"/>
      <c r="I432" s="1"/>
    </row>
    <row r="433" spans="1:9">
      <c r="A433" s="135"/>
      <c r="C433" s="1"/>
      <c r="D433" s="1"/>
      <c r="E433" s="1"/>
      <c r="F433" s="1"/>
      <c r="G433" s="1"/>
      <c r="H433" s="1"/>
      <c r="I433" s="1"/>
    </row>
    <row r="434" spans="1:9">
      <c r="A434" s="135"/>
      <c r="C434" s="1"/>
      <c r="D434" s="1"/>
      <c r="E434" s="1"/>
      <c r="F434" s="1"/>
      <c r="G434" s="1"/>
      <c r="H434" s="1"/>
      <c r="I434" s="1"/>
    </row>
    <row r="435" spans="1:9">
      <c r="A435" s="135"/>
      <c r="C435" s="1"/>
      <c r="D435" s="1"/>
      <c r="E435" s="1"/>
      <c r="F435" s="1"/>
      <c r="G435" s="1"/>
      <c r="H435" s="1"/>
      <c r="I435" s="1"/>
    </row>
    <row r="436" spans="1:9">
      <c r="A436" s="135"/>
      <c r="C436" s="1"/>
      <c r="D436" s="1"/>
      <c r="E436" s="1"/>
      <c r="F436" s="1"/>
      <c r="G436" s="1"/>
      <c r="H436" s="1"/>
      <c r="I436" s="1"/>
    </row>
    <row r="437" spans="1:9">
      <c r="A437" s="135"/>
      <c r="C437" s="1"/>
      <c r="D437" s="1"/>
      <c r="E437" s="1"/>
      <c r="F437" s="1"/>
      <c r="G437" s="1"/>
      <c r="H437" s="1"/>
      <c r="I437" s="1"/>
    </row>
    <row r="438" spans="1:9">
      <c r="A438" s="135"/>
      <c r="C438" s="1"/>
      <c r="D438" s="1"/>
      <c r="E438" s="1"/>
      <c r="F438" s="1"/>
      <c r="G438" s="1"/>
      <c r="H438" s="1"/>
      <c r="I438" s="1"/>
    </row>
    <row r="439" spans="1:9">
      <c r="A439" s="135"/>
      <c r="C439" s="1"/>
      <c r="D439" s="1"/>
      <c r="E439" s="1"/>
      <c r="F439" s="1"/>
      <c r="G439" s="1"/>
      <c r="H439" s="1"/>
      <c r="I439" s="1"/>
    </row>
    <row r="440" spans="1:9">
      <c r="A440" s="135"/>
      <c r="C440" s="1"/>
      <c r="D440" s="1"/>
      <c r="E440" s="1"/>
      <c r="F440" s="1"/>
      <c r="G440" s="1"/>
      <c r="H440" s="1"/>
      <c r="I440" s="1"/>
    </row>
    <row r="441" spans="1:9">
      <c r="A441" s="135"/>
      <c r="C441" s="1"/>
      <c r="D441" s="1"/>
      <c r="E441" s="1"/>
      <c r="F441" s="1"/>
      <c r="G441" s="1"/>
      <c r="H441" s="1"/>
      <c r="I441" s="1"/>
    </row>
    <row r="442" spans="1:9">
      <c r="A442" s="135"/>
      <c r="C442" s="1"/>
      <c r="D442" s="1"/>
      <c r="E442" s="1"/>
      <c r="F442" s="1"/>
      <c r="G442" s="1"/>
      <c r="H442" s="1"/>
      <c r="I442" s="1"/>
    </row>
    <row r="443" spans="1:9">
      <c r="A443" s="135"/>
      <c r="C443" s="1"/>
      <c r="D443" s="1"/>
      <c r="E443" s="1"/>
      <c r="F443" s="1"/>
      <c r="G443" s="1"/>
      <c r="H443" s="1"/>
      <c r="I443" s="1"/>
    </row>
    <row r="444" spans="1:9">
      <c r="A444" s="135"/>
      <c r="C444" s="1"/>
      <c r="D444" s="1"/>
      <c r="E444" s="1"/>
      <c r="F444" s="1"/>
      <c r="G444" s="1"/>
      <c r="H444" s="1"/>
      <c r="I444" s="1"/>
    </row>
    <row r="445" spans="1:9">
      <c r="A445" s="135"/>
      <c r="C445" s="1"/>
      <c r="D445" s="1"/>
      <c r="E445" s="1"/>
      <c r="F445" s="1"/>
      <c r="G445" s="1"/>
      <c r="H445" s="1"/>
      <c r="I445" s="1"/>
    </row>
    <row r="446" spans="1:9">
      <c r="A446" s="135"/>
      <c r="C446" s="1"/>
      <c r="D446" s="1"/>
      <c r="E446" s="1"/>
      <c r="F446" s="1"/>
      <c r="G446" s="1"/>
      <c r="H446" s="1"/>
      <c r="I446" s="1"/>
    </row>
    <row r="447" spans="1:9">
      <c r="A447" s="135"/>
      <c r="C447" s="1"/>
      <c r="D447" s="1"/>
      <c r="E447" s="1"/>
      <c r="F447" s="1"/>
      <c r="G447" s="1"/>
      <c r="H447" s="1"/>
      <c r="I447" s="1"/>
    </row>
    <row r="448" spans="1:9">
      <c r="A448" s="135"/>
      <c r="C448" s="1"/>
      <c r="D448" s="1"/>
      <c r="E448" s="1"/>
      <c r="F448" s="1"/>
      <c r="G448" s="1"/>
      <c r="H448" s="1"/>
      <c r="I448" s="1"/>
    </row>
    <row r="449" spans="1:9">
      <c r="A449" s="135"/>
      <c r="C449" s="1"/>
      <c r="D449" s="1"/>
      <c r="E449" s="1"/>
      <c r="F449" s="1"/>
      <c r="G449" s="1"/>
      <c r="H449" s="1"/>
      <c r="I449" s="1"/>
    </row>
    <row r="450" spans="1:9">
      <c r="A450" s="135"/>
      <c r="C450" s="1"/>
      <c r="D450" s="1"/>
      <c r="E450" s="1"/>
      <c r="F450" s="1"/>
      <c r="G450" s="1"/>
      <c r="H450" s="1"/>
      <c r="I450" s="1"/>
    </row>
    <row r="451" spans="1:9">
      <c r="A451" s="135"/>
      <c r="C451" s="1"/>
      <c r="D451" s="1"/>
      <c r="E451" s="1"/>
      <c r="F451" s="1"/>
      <c r="G451" s="1"/>
      <c r="H451" s="1"/>
      <c r="I451" s="1"/>
    </row>
    <row r="452" spans="1:9">
      <c r="A452" s="135"/>
      <c r="C452" s="1"/>
      <c r="D452" s="1"/>
      <c r="E452" s="1"/>
      <c r="F452" s="1"/>
      <c r="G452" s="1"/>
      <c r="H452" s="1"/>
      <c r="I452" s="1"/>
    </row>
    <row r="453" spans="1:9">
      <c r="A453" s="135"/>
      <c r="C453" s="1"/>
      <c r="D453" s="1"/>
      <c r="E453" s="1"/>
      <c r="F453" s="1"/>
      <c r="G453" s="1"/>
      <c r="H453" s="1"/>
      <c r="I453" s="1"/>
    </row>
    <row r="454" spans="1:9">
      <c r="A454" s="135"/>
      <c r="C454" s="1"/>
      <c r="D454" s="1"/>
      <c r="E454" s="1"/>
      <c r="F454" s="1"/>
      <c r="G454" s="1"/>
      <c r="H454" s="1"/>
      <c r="I454" s="1"/>
    </row>
    <row r="455" spans="1:9">
      <c r="A455" s="135"/>
      <c r="C455" s="1"/>
      <c r="D455" s="1"/>
      <c r="E455" s="1"/>
      <c r="F455" s="1"/>
      <c r="G455" s="1"/>
      <c r="H455" s="1"/>
      <c r="I455" s="1"/>
    </row>
    <row r="456" spans="1:9">
      <c r="A456" s="135"/>
      <c r="C456" s="1"/>
      <c r="D456" s="1"/>
      <c r="E456" s="1"/>
      <c r="F456" s="1"/>
      <c r="G456" s="1"/>
      <c r="H456" s="1"/>
      <c r="I456" s="1"/>
    </row>
    <row r="457" spans="1:9">
      <c r="A457" s="135"/>
      <c r="C457" s="1"/>
      <c r="D457" s="1"/>
      <c r="E457" s="1"/>
      <c r="F457" s="1"/>
      <c r="G457" s="1"/>
      <c r="H457" s="1"/>
      <c r="I457" s="1"/>
    </row>
    <row r="458" spans="1:9">
      <c r="A458" s="135"/>
      <c r="C458" s="1"/>
      <c r="D458" s="1"/>
      <c r="E458" s="1"/>
      <c r="F458" s="1"/>
      <c r="G458" s="1"/>
      <c r="H458" s="1"/>
      <c r="I458" s="1"/>
    </row>
    <row r="459" spans="1:9">
      <c r="A459" s="135"/>
      <c r="C459" s="1"/>
      <c r="D459" s="1"/>
      <c r="E459" s="1"/>
      <c r="F459" s="1"/>
      <c r="G459" s="1"/>
      <c r="H459" s="1"/>
      <c r="I459" s="1"/>
    </row>
    <row r="460" spans="1:9">
      <c r="A460" s="135"/>
      <c r="C460" s="1"/>
      <c r="D460" s="1"/>
      <c r="E460" s="1"/>
      <c r="F460" s="1"/>
      <c r="G460" s="1"/>
      <c r="H460" s="1"/>
      <c r="I460" s="1"/>
    </row>
    <row r="461" spans="1:9">
      <c r="A461" s="135"/>
      <c r="C461" s="1"/>
      <c r="D461" s="1"/>
      <c r="E461" s="1"/>
      <c r="F461" s="1"/>
      <c r="G461" s="1"/>
      <c r="H461" s="1"/>
      <c r="I461" s="1"/>
    </row>
    <row r="462" spans="1:9">
      <c r="A462" s="135"/>
      <c r="C462" s="1"/>
      <c r="D462" s="1"/>
      <c r="E462" s="1"/>
      <c r="F462" s="1"/>
      <c r="G462" s="1"/>
      <c r="H462" s="1"/>
      <c r="I462" s="1"/>
    </row>
    <row r="463" spans="1:9">
      <c r="A463" s="135"/>
      <c r="C463" s="1"/>
      <c r="D463" s="1"/>
      <c r="E463" s="1"/>
      <c r="F463" s="1"/>
      <c r="G463" s="1"/>
      <c r="H463" s="1"/>
      <c r="I463" s="1"/>
    </row>
    <row r="464" spans="1:9">
      <c r="A464" s="135"/>
      <c r="C464" s="1"/>
      <c r="D464" s="1"/>
      <c r="E464" s="1"/>
      <c r="F464" s="1"/>
      <c r="G464" s="1"/>
      <c r="H464" s="1"/>
      <c r="I464" s="1"/>
    </row>
    <row r="465" spans="1:9">
      <c r="A465" s="135"/>
      <c r="C465" s="1"/>
      <c r="D465" s="1"/>
      <c r="E465" s="1"/>
      <c r="F465" s="1"/>
      <c r="G465" s="1"/>
      <c r="H465" s="1"/>
      <c r="I465" s="1"/>
    </row>
    <row r="466" spans="1:9">
      <c r="A466" s="135"/>
      <c r="C466" s="1"/>
      <c r="D466" s="1"/>
      <c r="E466" s="1"/>
      <c r="F466" s="1"/>
      <c r="G466" s="1"/>
      <c r="H466" s="1"/>
      <c r="I466" s="1"/>
    </row>
    <row r="467" spans="1:9">
      <c r="A467" s="135"/>
      <c r="C467" s="1"/>
      <c r="D467" s="1"/>
      <c r="E467" s="1"/>
      <c r="F467" s="1"/>
      <c r="G467" s="1"/>
      <c r="H467" s="1"/>
      <c r="I467" s="1"/>
    </row>
    <row r="468" spans="1:9">
      <c r="A468" s="135"/>
      <c r="C468" s="1"/>
      <c r="D468" s="1"/>
      <c r="E468" s="1"/>
      <c r="F468" s="1"/>
      <c r="G468" s="1"/>
      <c r="H468" s="1"/>
      <c r="I468" s="1"/>
    </row>
    <row r="469" spans="1:9">
      <c r="A469" s="135"/>
      <c r="C469" s="1"/>
      <c r="D469" s="1"/>
      <c r="E469" s="1"/>
      <c r="F469" s="1"/>
      <c r="G469" s="1"/>
      <c r="H469" s="1"/>
      <c r="I469" s="1"/>
    </row>
    <row r="470" spans="1:9">
      <c r="A470" s="135"/>
      <c r="C470" s="1"/>
      <c r="D470" s="1"/>
      <c r="E470" s="1"/>
      <c r="F470" s="1"/>
      <c r="G470" s="1"/>
      <c r="H470" s="1"/>
      <c r="I470" s="1"/>
    </row>
    <row r="471" spans="1:9">
      <c r="A471" s="135"/>
      <c r="C471" s="1"/>
      <c r="D471" s="1"/>
      <c r="E471" s="1"/>
      <c r="F471" s="1"/>
      <c r="G471" s="1"/>
      <c r="H471" s="1"/>
      <c r="I471" s="1"/>
    </row>
    <row r="472" spans="1:9">
      <c r="A472" s="135"/>
      <c r="C472" s="1"/>
      <c r="D472" s="1"/>
      <c r="E472" s="1"/>
      <c r="F472" s="1"/>
      <c r="G472" s="1"/>
      <c r="H472" s="1"/>
      <c r="I472" s="1"/>
    </row>
    <row r="473" spans="1:9">
      <c r="A473" s="135"/>
      <c r="C473" s="1"/>
      <c r="D473" s="1"/>
      <c r="E473" s="1"/>
      <c r="F473" s="1"/>
      <c r="G473" s="1"/>
      <c r="H473" s="1"/>
      <c r="I473" s="1"/>
    </row>
    <row r="474" spans="1:9">
      <c r="A474" s="135"/>
      <c r="C474" s="1"/>
      <c r="D474" s="1"/>
      <c r="E474" s="1"/>
      <c r="F474" s="1"/>
      <c r="G474" s="1"/>
      <c r="H474" s="1"/>
      <c r="I474" s="1"/>
    </row>
    <row r="475" spans="1:9">
      <c r="A475" s="135"/>
      <c r="C475" s="1"/>
      <c r="D475" s="1"/>
      <c r="E475" s="1"/>
      <c r="F475" s="1"/>
      <c r="G475" s="1"/>
      <c r="H475" s="1"/>
      <c r="I475" s="1"/>
    </row>
    <row r="476" spans="1:9">
      <c r="A476" s="135"/>
      <c r="C476" s="1"/>
      <c r="D476" s="1"/>
      <c r="E476" s="1"/>
      <c r="F476" s="1"/>
      <c r="G476" s="1"/>
      <c r="H476" s="1"/>
      <c r="I476" s="1"/>
    </row>
    <row r="477" spans="1:9">
      <c r="A477" s="135"/>
      <c r="C477" s="1"/>
      <c r="D477" s="1"/>
      <c r="E477" s="1"/>
      <c r="F477" s="1"/>
      <c r="G477" s="1"/>
      <c r="H477" s="1"/>
      <c r="I477" s="1"/>
    </row>
    <row r="478" spans="1:9">
      <c r="A478" s="135"/>
      <c r="C478" s="1"/>
      <c r="D478" s="1"/>
      <c r="E478" s="1"/>
      <c r="F478" s="1"/>
      <c r="G478" s="1"/>
      <c r="H478" s="1"/>
      <c r="I478" s="1"/>
    </row>
    <row r="479" spans="1:9">
      <c r="A479" s="135"/>
      <c r="C479" s="1"/>
      <c r="D479" s="1"/>
      <c r="E479" s="1"/>
      <c r="F479" s="1"/>
      <c r="G479" s="1"/>
      <c r="H479" s="1"/>
      <c r="I479" s="1"/>
    </row>
    <row r="480" spans="1:9">
      <c r="A480" s="135"/>
      <c r="C480" s="1"/>
      <c r="D480" s="1"/>
      <c r="E480" s="1"/>
      <c r="F480" s="1"/>
      <c r="G480" s="1"/>
      <c r="H480" s="1"/>
      <c r="I480" s="1"/>
    </row>
    <row r="481" spans="1:9">
      <c r="A481" s="135"/>
      <c r="C481" s="1"/>
      <c r="D481" s="1"/>
      <c r="E481" s="1"/>
      <c r="F481" s="1"/>
      <c r="G481" s="1"/>
      <c r="H481" s="1"/>
      <c r="I481" s="1"/>
    </row>
    <row r="482" spans="1:9">
      <c r="A482" s="135"/>
      <c r="C482" s="1"/>
      <c r="D482" s="1"/>
      <c r="E482" s="1"/>
      <c r="F482" s="1"/>
      <c r="G482" s="1"/>
      <c r="H482" s="1"/>
      <c r="I482" s="1"/>
    </row>
    <row r="483" spans="1:9">
      <c r="A483" s="135"/>
      <c r="C483" s="1"/>
      <c r="D483" s="1"/>
      <c r="E483" s="1"/>
      <c r="F483" s="1"/>
      <c r="G483" s="1"/>
      <c r="H483" s="1"/>
      <c r="I483" s="1"/>
    </row>
    <row r="484" spans="1:9">
      <c r="A484" s="135"/>
      <c r="C484" s="1"/>
      <c r="D484" s="1"/>
      <c r="E484" s="1"/>
      <c r="F484" s="1"/>
      <c r="G484" s="1"/>
      <c r="H484" s="1"/>
      <c r="I484" s="1"/>
    </row>
    <row r="485" spans="1:9">
      <c r="A485" s="135"/>
      <c r="C485" s="1"/>
      <c r="D485" s="1"/>
      <c r="E485" s="1"/>
      <c r="F485" s="1"/>
      <c r="G485" s="1"/>
      <c r="H485" s="1"/>
      <c r="I485" s="1"/>
    </row>
    <row r="486" spans="1:9">
      <c r="A486" s="135"/>
      <c r="C486" s="1"/>
      <c r="D486" s="1"/>
      <c r="E486" s="1"/>
      <c r="F486" s="1"/>
      <c r="G486" s="1"/>
      <c r="H486" s="1"/>
      <c r="I486" s="1"/>
    </row>
    <row r="487" spans="1:9">
      <c r="A487" s="135"/>
      <c r="C487" s="1"/>
      <c r="D487" s="1"/>
      <c r="E487" s="1"/>
      <c r="F487" s="1"/>
      <c r="G487" s="1"/>
      <c r="H487" s="1"/>
      <c r="I487" s="1"/>
    </row>
    <row r="488" spans="1:9">
      <c r="A488" s="135"/>
      <c r="C488" s="1"/>
      <c r="D488" s="1"/>
      <c r="E488" s="1"/>
      <c r="F488" s="1"/>
      <c r="G488" s="1"/>
      <c r="H488" s="1"/>
      <c r="I488" s="1"/>
    </row>
    <row r="489" spans="1:9">
      <c r="A489" s="135"/>
      <c r="C489" s="1"/>
      <c r="D489" s="1"/>
      <c r="E489" s="1"/>
      <c r="F489" s="1"/>
      <c r="G489" s="1"/>
      <c r="H489" s="1"/>
      <c r="I489" s="1"/>
    </row>
    <row r="490" spans="1:9">
      <c r="A490" s="135"/>
      <c r="C490" s="1"/>
      <c r="D490" s="1"/>
      <c r="E490" s="1"/>
      <c r="F490" s="1"/>
      <c r="G490" s="1"/>
      <c r="H490" s="1"/>
      <c r="I490" s="1"/>
    </row>
    <row r="491" spans="1:9">
      <c r="A491" s="135"/>
      <c r="C491" s="1"/>
      <c r="D491" s="1"/>
      <c r="E491" s="1"/>
      <c r="F491" s="1"/>
      <c r="G491" s="1"/>
      <c r="H491" s="1"/>
      <c r="I491" s="1"/>
    </row>
    <row r="492" spans="1:9">
      <c r="A492" s="135"/>
      <c r="C492" s="1"/>
      <c r="D492" s="1"/>
      <c r="E492" s="1"/>
      <c r="F492" s="1"/>
      <c r="G492" s="1"/>
      <c r="H492" s="1"/>
      <c r="I492" s="1"/>
    </row>
    <row r="493" spans="1:9">
      <c r="A493" s="135"/>
      <c r="C493" s="1"/>
      <c r="D493" s="1"/>
      <c r="E493" s="1"/>
      <c r="F493" s="1"/>
      <c r="G493" s="1"/>
      <c r="H493" s="1"/>
      <c r="I493" s="1"/>
    </row>
    <row r="494" spans="1:9">
      <c r="A494" s="135"/>
      <c r="C494" s="1"/>
      <c r="D494" s="1"/>
      <c r="E494" s="1"/>
      <c r="F494" s="1"/>
      <c r="G494" s="1"/>
      <c r="H494" s="1"/>
      <c r="I494" s="1"/>
    </row>
    <row r="495" spans="1:9">
      <c r="A495" s="135"/>
      <c r="C495" s="1"/>
      <c r="D495" s="1"/>
      <c r="E495" s="1"/>
      <c r="F495" s="1"/>
      <c r="G495" s="1"/>
      <c r="H495" s="1"/>
      <c r="I495" s="1"/>
    </row>
    <row r="496" spans="1:9">
      <c r="A496" s="135"/>
      <c r="C496" s="1"/>
      <c r="D496" s="1"/>
      <c r="E496" s="1"/>
      <c r="F496" s="1"/>
      <c r="G496" s="1"/>
      <c r="H496" s="1"/>
      <c r="I496" s="1"/>
    </row>
    <row r="497" spans="1:9">
      <c r="A497" s="135"/>
      <c r="C497" s="1"/>
      <c r="D497" s="1"/>
      <c r="E497" s="1"/>
      <c r="F497" s="1"/>
      <c r="G497" s="1"/>
      <c r="H497" s="1"/>
      <c r="I497" s="1"/>
    </row>
    <row r="498" spans="1:9">
      <c r="A498" s="135"/>
      <c r="C498" s="1"/>
      <c r="D498" s="1"/>
      <c r="E498" s="1"/>
      <c r="F498" s="1"/>
      <c r="G498" s="1"/>
      <c r="H498" s="1"/>
      <c r="I498" s="1"/>
    </row>
    <row r="499" spans="1:9">
      <c r="A499" s="135"/>
      <c r="C499" s="1"/>
      <c r="D499" s="1"/>
      <c r="E499" s="1"/>
      <c r="F499" s="1"/>
      <c r="G499" s="1"/>
      <c r="H499" s="1"/>
      <c r="I499" s="1"/>
    </row>
    <row r="500" spans="1:9">
      <c r="A500" s="135"/>
      <c r="C500" s="1"/>
      <c r="D500" s="1"/>
      <c r="E500" s="1"/>
      <c r="F500" s="1"/>
      <c r="G500" s="1"/>
      <c r="H500" s="1"/>
      <c r="I500" s="1"/>
    </row>
    <row r="501" spans="1:9">
      <c r="A501" s="135"/>
      <c r="C501" s="1"/>
      <c r="D501" s="1"/>
      <c r="E501" s="1"/>
      <c r="F501" s="1"/>
      <c r="G501" s="1"/>
      <c r="H501" s="1"/>
      <c r="I501" s="1"/>
    </row>
    <row r="502" spans="1:9">
      <c r="A502" s="135"/>
      <c r="C502" s="1"/>
      <c r="D502" s="1"/>
      <c r="E502" s="1"/>
      <c r="F502" s="1"/>
      <c r="G502" s="1"/>
      <c r="H502" s="1"/>
      <c r="I502" s="1"/>
    </row>
    <row r="503" spans="1:9">
      <c r="A503" s="135"/>
      <c r="C503" s="1"/>
      <c r="D503" s="1"/>
      <c r="E503" s="1"/>
      <c r="F503" s="1"/>
      <c r="G503" s="1"/>
      <c r="H503" s="1"/>
      <c r="I503" s="1"/>
    </row>
    <row r="504" spans="1:9">
      <c r="A504" s="135"/>
      <c r="C504" s="1"/>
      <c r="D504" s="1"/>
      <c r="E504" s="1"/>
      <c r="F504" s="1"/>
      <c r="G504" s="1"/>
      <c r="H504" s="1"/>
      <c r="I504" s="1"/>
    </row>
    <row r="505" spans="1:9">
      <c r="A505" s="135"/>
      <c r="C505" s="1"/>
      <c r="D505" s="1"/>
      <c r="E505" s="1"/>
      <c r="F505" s="1"/>
      <c r="G505" s="1"/>
      <c r="H505" s="1"/>
      <c r="I505" s="1"/>
    </row>
    <row r="506" spans="1:9">
      <c r="A506" s="135"/>
      <c r="C506" s="1"/>
      <c r="D506" s="1"/>
      <c r="E506" s="1"/>
      <c r="F506" s="1"/>
      <c r="G506" s="1"/>
      <c r="H506" s="1"/>
      <c r="I506" s="1"/>
    </row>
    <row r="507" spans="1:9">
      <c r="A507" s="135"/>
      <c r="C507" s="1"/>
      <c r="D507" s="1"/>
      <c r="E507" s="1"/>
      <c r="F507" s="1"/>
      <c r="G507" s="1"/>
      <c r="H507" s="1"/>
      <c r="I507" s="1"/>
    </row>
    <row r="508" spans="1:9">
      <c r="A508" s="135"/>
      <c r="C508" s="1"/>
      <c r="D508" s="1"/>
      <c r="E508" s="1"/>
      <c r="F508" s="1"/>
      <c r="G508" s="1"/>
      <c r="H508" s="1"/>
      <c r="I508" s="1"/>
    </row>
    <row r="509" spans="1:9">
      <c r="A509" s="135"/>
      <c r="C509" s="1"/>
      <c r="D509" s="1"/>
      <c r="E509" s="1"/>
      <c r="F509" s="1"/>
      <c r="G509" s="1"/>
      <c r="H509" s="1"/>
      <c r="I509" s="1"/>
    </row>
    <row r="510" spans="1:9">
      <c r="A510" s="135"/>
      <c r="C510" s="1"/>
      <c r="D510" s="1"/>
      <c r="E510" s="1"/>
      <c r="F510" s="1"/>
      <c r="G510" s="1"/>
      <c r="H510" s="1"/>
      <c r="I510" s="1"/>
    </row>
    <row r="511" spans="1:9">
      <c r="A511" s="135"/>
      <c r="C511" s="1"/>
      <c r="D511" s="1"/>
      <c r="E511" s="1"/>
      <c r="F511" s="1"/>
      <c r="G511" s="1"/>
      <c r="H511" s="1"/>
      <c r="I511" s="1"/>
    </row>
    <row r="512" spans="1:9">
      <c r="A512" s="135"/>
      <c r="C512" s="1"/>
      <c r="D512" s="1"/>
      <c r="E512" s="1"/>
      <c r="F512" s="1"/>
      <c r="G512" s="1"/>
      <c r="H512" s="1"/>
      <c r="I512" s="1"/>
    </row>
    <row r="513" spans="1:9">
      <c r="A513" s="135"/>
      <c r="C513" s="1"/>
      <c r="D513" s="1"/>
      <c r="E513" s="1"/>
      <c r="F513" s="1"/>
      <c r="G513" s="1"/>
      <c r="H513" s="1"/>
      <c r="I513" s="1"/>
    </row>
    <row r="514" spans="1:9">
      <c r="A514" s="135"/>
      <c r="C514" s="1"/>
      <c r="D514" s="1"/>
      <c r="E514" s="1"/>
      <c r="F514" s="1"/>
      <c r="G514" s="1"/>
      <c r="H514" s="1"/>
      <c r="I514" s="1"/>
    </row>
    <row r="515" spans="1:9">
      <c r="A515" s="135"/>
      <c r="C515" s="1"/>
      <c r="D515" s="1"/>
      <c r="E515" s="1"/>
      <c r="F515" s="1"/>
      <c r="G515" s="1"/>
      <c r="H515" s="1"/>
      <c r="I515" s="1"/>
    </row>
    <row r="516" spans="1:9">
      <c r="A516" s="135"/>
      <c r="C516" s="1"/>
      <c r="D516" s="1"/>
      <c r="E516" s="1"/>
      <c r="F516" s="1"/>
      <c r="G516" s="1"/>
      <c r="H516" s="1"/>
      <c r="I516" s="1"/>
    </row>
    <row r="517" spans="1:9">
      <c r="A517" s="135"/>
      <c r="C517" s="1"/>
      <c r="D517" s="1"/>
      <c r="E517" s="1"/>
      <c r="F517" s="1"/>
      <c r="G517" s="1"/>
      <c r="H517" s="1"/>
      <c r="I517" s="1"/>
    </row>
    <row r="518" spans="1:9">
      <c r="A518" s="135"/>
      <c r="C518" s="1"/>
      <c r="D518" s="1"/>
      <c r="E518" s="1"/>
      <c r="F518" s="1"/>
      <c r="G518" s="1"/>
      <c r="H518" s="1"/>
      <c r="I518" s="1"/>
    </row>
    <row r="519" spans="1:9">
      <c r="A519" s="135"/>
      <c r="C519" s="1"/>
      <c r="D519" s="1"/>
      <c r="E519" s="1"/>
      <c r="F519" s="1"/>
      <c r="G519" s="1"/>
      <c r="H519" s="1"/>
      <c r="I519" s="1"/>
    </row>
    <row r="520" spans="1:9">
      <c r="A520" s="135"/>
      <c r="C520" s="1"/>
      <c r="D520" s="1"/>
      <c r="E520" s="1"/>
      <c r="F520" s="1"/>
      <c r="G520" s="1"/>
      <c r="H520" s="1"/>
      <c r="I520" s="1"/>
    </row>
    <row r="521" spans="1:9">
      <c r="A521" s="135"/>
      <c r="C521" s="1"/>
      <c r="D521" s="1"/>
      <c r="E521" s="1"/>
      <c r="F521" s="1"/>
      <c r="G521" s="1"/>
      <c r="H521" s="1"/>
      <c r="I521" s="1"/>
    </row>
    <row r="522" spans="1:9">
      <c r="A522" s="135"/>
      <c r="C522" s="1"/>
      <c r="D522" s="1"/>
      <c r="E522" s="1"/>
      <c r="F522" s="1"/>
      <c r="G522" s="1"/>
      <c r="H522" s="1"/>
      <c r="I522" s="1"/>
    </row>
    <row r="523" spans="1:9">
      <c r="A523" s="135"/>
      <c r="C523" s="1"/>
      <c r="D523" s="1"/>
      <c r="E523" s="1"/>
      <c r="F523" s="1"/>
      <c r="G523" s="1"/>
      <c r="H523" s="1"/>
      <c r="I523" s="1"/>
    </row>
    <row r="524" spans="1:9">
      <c r="A524" s="135"/>
      <c r="C524" s="1"/>
      <c r="D524" s="1"/>
      <c r="E524" s="1"/>
      <c r="F524" s="1"/>
      <c r="G524" s="1"/>
      <c r="H524" s="1"/>
      <c r="I524" s="1"/>
    </row>
    <row r="525" spans="1:9">
      <c r="A525" s="135"/>
      <c r="C525" s="1"/>
      <c r="D525" s="1"/>
      <c r="E525" s="1"/>
      <c r="F525" s="1"/>
      <c r="G525" s="1"/>
      <c r="H525" s="1"/>
      <c r="I525" s="1"/>
    </row>
    <row r="526" spans="1:9">
      <c r="A526" s="135"/>
      <c r="C526" s="1"/>
      <c r="D526" s="1"/>
      <c r="E526" s="1"/>
      <c r="F526" s="1"/>
      <c r="G526" s="1"/>
      <c r="H526" s="1"/>
      <c r="I526" s="1"/>
    </row>
    <row r="527" spans="1:9">
      <c r="A527" s="135"/>
      <c r="C527" s="1"/>
      <c r="D527" s="1"/>
      <c r="E527" s="1"/>
      <c r="F527" s="1"/>
      <c r="G527" s="1"/>
      <c r="H527" s="1"/>
      <c r="I527" s="1"/>
    </row>
    <row r="528" spans="1:9">
      <c r="A528" s="135"/>
      <c r="C528" s="1"/>
      <c r="D528" s="1"/>
      <c r="E528" s="1"/>
      <c r="F528" s="1"/>
      <c r="G528" s="1"/>
      <c r="H528" s="1"/>
      <c r="I528" s="1"/>
    </row>
    <row r="529" spans="1:9">
      <c r="A529" s="135"/>
      <c r="C529" s="1"/>
      <c r="D529" s="1"/>
      <c r="E529" s="1"/>
      <c r="F529" s="1"/>
      <c r="G529" s="1"/>
      <c r="H529" s="1"/>
      <c r="I529" s="1"/>
    </row>
    <row r="530" spans="1:9">
      <c r="A530" s="135"/>
      <c r="C530" s="1"/>
      <c r="D530" s="1"/>
      <c r="E530" s="1"/>
      <c r="F530" s="1"/>
      <c r="G530" s="1"/>
      <c r="H530" s="1"/>
      <c r="I530" s="1"/>
    </row>
    <row r="531" spans="1:9">
      <c r="A531" s="135"/>
      <c r="C531" s="1"/>
      <c r="D531" s="1"/>
      <c r="E531" s="1"/>
      <c r="F531" s="1"/>
      <c r="G531" s="1"/>
      <c r="H531" s="1"/>
      <c r="I531" s="1"/>
    </row>
    <row r="532" spans="1:9">
      <c r="A532" s="135"/>
      <c r="C532" s="1"/>
      <c r="D532" s="1"/>
      <c r="E532" s="1"/>
      <c r="F532" s="1"/>
      <c r="G532" s="1"/>
      <c r="H532" s="1"/>
      <c r="I532" s="1"/>
    </row>
    <row r="533" spans="1:9">
      <c r="A533" s="135"/>
      <c r="C533" s="1"/>
      <c r="D533" s="1"/>
      <c r="E533" s="1"/>
      <c r="F533" s="1"/>
      <c r="G533" s="1"/>
      <c r="H533" s="1"/>
      <c r="I533" s="1"/>
    </row>
    <row r="534" spans="1:9">
      <c r="A534" s="135"/>
      <c r="C534" s="1"/>
      <c r="D534" s="1"/>
      <c r="E534" s="1"/>
      <c r="F534" s="1"/>
      <c r="G534" s="1"/>
      <c r="H534" s="1"/>
      <c r="I534" s="1"/>
    </row>
    <row r="535" spans="1:9">
      <c r="A535" s="135"/>
      <c r="C535" s="1"/>
      <c r="D535" s="1"/>
      <c r="E535" s="1"/>
      <c r="F535" s="1"/>
      <c r="G535" s="1"/>
      <c r="H535" s="1"/>
      <c r="I535" s="1"/>
    </row>
    <row r="536" spans="1:9">
      <c r="A536" s="135"/>
      <c r="C536" s="1"/>
      <c r="D536" s="1"/>
      <c r="E536" s="1"/>
      <c r="F536" s="1"/>
      <c r="G536" s="1"/>
      <c r="H536" s="1"/>
      <c r="I536" s="1"/>
    </row>
    <row r="537" spans="1:9">
      <c r="A537" s="135"/>
      <c r="C537" s="1"/>
      <c r="D537" s="1"/>
      <c r="E537" s="1"/>
      <c r="F537" s="1"/>
      <c r="G537" s="1"/>
      <c r="H537" s="1"/>
      <c r="I537" s="1"/>
    </row>
    <row r="538" spans="1:9">
      <c r="A538" s="135"/>
      <c r="C538" s="1"/>
      <c r="D538" s="1"/>
      <c r="E538" s="1"/>
      <c r="F538" s="1"/>
      <c r="G538" s="1"/>
      <c r="H538" s="1"/>
      <c r="I538" s="1"/>
    </row>
    <row r="539" spans="1:9">
      <c r="A539" s="135"/>
      <c r="C539" s="1"/>
      <c r="D539" s="1"/>
      <c r="E539" s="1"/>
      <c r="F539" s="1"/>
      <c r="G539" s="1"/>
      <c r="H539" s="1"/>
      <c r="I539" s="1"/>
    </row>
    <row r="540" spans="1:9">
      <c r="A540" s="135"/>
      <c r="C540" s="1"/>
      <c r="D540" s="1"/>
      <c r="E540" s="1"/>
      <c r="F540" s="1"/>
      <c r="G540" s="1"/>
      <c r="H540" s="1"/>
      <c r="I540" s="1"/>
    </row>
    <row r="541" spans="1:9">
      <c r="A541" s="135"/>
      <c r="C541" s="1"/>
      <c r="D541" s="1"/>
      <c r="E541" s="1"/>
      <c r="F541" s="1"/>
      <c r="G541" s="1"/>
      <c r="H541" s="1"/>
      <c r="I541" s="1"/>
    </row>
    <row r="542" spans="1:9">
      <c r="A542" s="135"/>
      <c r="C542" s="1"/>
      <c r="D542" s="1"/>
      <c r="E542" s="1"/>
      <c r="F542" s="1"/>
      <c r="G542" s="1"/>
      <c r="H542" s="1"/>
      <c r="I542" s="1"/>
    </row>
    <row r="543" spans="1:9">
      <c r="A543" s="135"/>
      <c r="C543" s="1"/>
      <c r="D543" s="1"/>
      <c r="E543" s="1"/>
      <c r="F543" s="1"/>
      <c r="G543" s="1"/>
      <c r="H543" s="1"/>
      <c r="I543" s="1"/>
    </row>
    <row r="544" spans="1:9">
      <c r="A544" s="135"/>
      <c r="C544" s="1"/>
      <c r="D544" s="1"/>
      <c r="E544" s="1"/>
      <c r="F544" s="1"/>
      <c r="G544" s="1"/>
      <c r="H544" s="1"/>
      <c r="I544" s="1"/>
    </row>
    <row r="545" spans="1:9">
      <c r="A545" s="135"/>
      <c r="C545" s="1"/>
      <c r="D545" s="1"/>
      <c r="E545" s="1"/>
      <c r="F545" s="1"/>
      <c r="G545" s="1"/>
      <c r="H545" s="1"/>
      <c r="I545" s="1"/>
    </row>
    <row r="546" spans="1:9">
      <c r="A546" s="135"/>
      <c r="C546" s="1"/>
      <c r="D546" s="1"/>
      <c r="E546" s="1"/>
      <c r="F546" s="1"/>
      <c r="G546" s="1"/>
      <c r="H546" s="1"/>
      <c r="I546" s="1"/>
    </row>
    <row r="547" spans="1:9">
      <c r="A547" s="135"/>
      <c r="C547" s="1"/>
      <c r="D547" s="1"/>
      <c r="E547" s="1"/>
      <c r="F547" s="1"/>
      <c r="G547" s="1"/>
      <c r="H547" s="1"/>
      <c r="I547" s="1"/>
    </row>
    <row r="548" spans="1:9">
      <c r="A548" s="135"/>
      <c r="C548" s="1"/>
      <c r="D548" s="1"/>
      <c r="E548" s="1"/>
      <c r="F548" s="1"/>
      <c r="G548" s="1"/>
      <c r="H548" s="1"/>
      <c r="I548" s="1"/>
    </row>
    <row r="549" spans="1:9">
      <c r="A549" s="135"/>
      <c r="C549" s="1"/>
      <c r="D549" s="1"/>
      <c r="E549" s="1"/>
      <c r="F549" s="1"/>
      <c r="G549" s="1"/>
      <c r="H549" s="1"/>
      <c r="I549" s="1"/>
    </row>
    <row r="550" spans="1:9">
      <c r="A550" s="135"/>
      <c r="C550" s="1"/>
      <c r="D550" s="1"/>
      <c r="E550" s="1"/>
      <c r="F550" s="1"/>
      <c r="G550" s="1"/>
      <c r="H550" s="1"/>
      <c r="I550" s="1"/>
    </row>
    <row r="551" spans="1:9">
      <c r="A551" s="135"/>
      <c r="C551" s="1"/>
      <c r="D551" s="1"/>
      <c r="E551" s="1"/>
      <c r="F551" s="1"/>
      <c r="G551" s="1"/>
      <c r="H551" s="1"/>
      <c r="I551" s="1"/>
    </row>
    <row r="552" spans="1:9">
      <c r="A552" s="135"/>
      <c r="C552" s="1"/>
      <c r="D552" s="1"/>
      <c r="E552" s="1"/>
      <c r="F552" s="1"/>
      <c r="G552" s="1"/>
      <c r="H552" s="1"/>
      <c r="I552" s="1"/>
    </row>
    <row r="553" spans="1:9">
      <c r="A553" s="135"/>
      <c r="C553" s="1"/>
      <c r="D553" s="1"/>
      <c r="E553" s="1"/>
      <c r="F553" s="1"/>
      <c r="G553" s="1"/>
      <c r="H553" s="1"/>
      <c r="I553" s="1"/>
    </row>
    <row r="554" spans="1:9">
      <c r="A554" s="135"/>
      <c r="C554" s="1"/>
      <c r="D554" s="1"/>
      <c r="E554" s="1"/>
      <c r="F554" s="1"/>
      <c r="G554" s="1"/>
      <c r="H554" s="1"/>
      <c r="I554" s="1"/>
    </row>
    <row r="555" spans="1:9">
      <c r="A555" s="135"/>
      <c r="C555" s="1"/>
      <c r="D555" s="1"/>
      <c r="E555" s="1"/>
      <c r="F555" s="1"/>
      <c r="G555" s="1"/>
      <c r="H555" s="1"/>
      <c r="I555" s="1"/>
    </row>
    <row r="556" spans="1:9">
      <c r="A556" s="135"/>
      <c r="C556" s="1"/>
      <c r="D556" s="1"/>
      <c r="E556" s="1"/>
      <c r="F556" s="1"/>
      <c r="G556" s="1"/>
      <c r="H556" s="1"/>
      <c r="I556" s="1"/>
    </row>
    <row r="557" spans="1:9">
      <c r="A557" s="135"/>
      <c r="C557" s="1"/>
      <c r="D557" s="1"/>
      <c r="E557" s="1"/>
      <c r="F557" s="1"/>
      <c r="G557" s="1"/>
      <c r="H557" s="1"/>
      <c r="I557" s="1"/>
    </row>
    <row r="558" spans="1:9">
      <c r="A558" s="135"/>
      <c r="C558" s="1"/>
      <c r="D558" s="1"/>
      <c r="E558" s="1"/>
      <c r="F558" s="1"/>
      <c r="G558" s="1"/>
      <c r="H558" s="1"/>
      <c r="I558" s="1"/>
    </row>
    <row r="559" spans="1:9">
      <c r="A559" s="135"/>
      <c r="C559" s="1"/>
      <c r="D559" s="1"/>
      <c r="E559" s="1"/>
      <c r="F559" s="1"/>
      <c r="G559" s="1"/>
      <c r="H559" s="1"/>
      <c r="I559" s="1"/>
    </row>
    <row r="560" spans="1:9">
      <c r="A560" s="135"/>
      <c r="C560" s="1"/>
      <c r="D560" s="1"/>
      <c r="E560" s="1"/>
      <c r="F560" s="1"/>
      <c r="G560" s="1"/>
      <c r="H560" s="1"/>
      <c r="I560" s="1"/>
    </row>
    <row r="561" spans="1:9">
      <c r="A561" s="135"/>
      <c r="C561" s="1"/>
      <c r="D561" s="1"/>
      <c r="E561" s="1"/>
      <c r="F561" s="1"/>
      <c r="G561" s="1"/>
      <c r="H561" s="1"/>
      <c r="I561" s="1"/>
    </row>
    <row r="562" spans="1:9">
      <c r="A562" s="135"/>
      <c r="C562" s="1"/>
      <c r="D562" s="1"/>
      <c r="E562" s="1"/>
      <c r="F562" s="1"/>
      <c r="G562" s="1"/>
      <c r="H562" s="1"/>
      <c r="I562" s="1"/>
    </row>
    <row r="563" spans="1:9">
      <c r="A563" s="135"/>
      <c r="C563" s="1"/>
      <c r="D563" s="1"/>
      <c r="E563" s="1"/>
      <c r="F563" s="1"/>
      <c r="G563" s="1"/>
      <c r="H563" s="1"/>
      <c r="I563" s="1"/>
    </row>
    <row r="564" spans="1:9">
      <c r="A564" s="135"/>
      <c r="C564" s="1"/>
      <c r="D564" s="1"/>
      <c r="E564" s="1"/>
      <c r="F564" s="1"/>
      <c r="G564" s="1"/>
      <c r="H564" s="1"/>
      <c r="I564" s="1"/>
    </row>
    <row r="565" spans="1:9">
      <c r="A565" s="135"/>
      <c r="C565" s="1"/>
      <c r="D565" s="1"/>
      <c r="E565" s="1"/>
      <c r="F565" s="1"/>
      <c r="G565" s="1"/>
      <c r="H565" s="1"/>
      <c r="I565" s="1"/>
    </row>
    <row r="566" spans="1:9">
      <c r="A566" s="135"/>
      <c r="C566" s="1"/>
      <c r="D566" s="1"/>
      <c r="E566" s="1"/>
      <c r="F566" s="1"/>
      <c r="G566" s="1"/>
      <c r="H566" s="1"/>
      <c r="I566" s="1"/>
    </row>
    <row r="567" spans="1:9">
      <c r="A567" s="135"/>
      <c r="C567" s="1"/>
      <c r="D567" s="1"/>
      <c r="E567" s="1"/>
      <c r="F567" s="1"/>
      <c r="G567" s="1"/>
      <c r="H567" s="1"/>
      <c r="I567" s="1"/>
    </row>
    <row r="568" spans="1:9">
      <c r="A568" s="135"/>
      <c r="C568" s="1"/>
      <c r="D568" s="1"/>
      <c r="E568" s="1"/>
      <c r="F568" s="1"/>
      <c r="G568" s="1"/>
      <c r="H568" s="1"/>
      <c r="I568" s="1"/>
    </row>
    <row r="569" spans="1:9">
      <c r="A569" s="135"/>
      <c r="C569" s="1"/>
      <c r="D569" s="1"/>
      <c r="E569" s="1"/>
      <c r="F569" s="1"/>
      <c r="G569" s="1"/>
      <c r="H569" s="1"/>
      <c r="I569" s="1"/>
    </row>
    <row r="570" spans="1:9">
      <c r="A570" s="135"/>
      <c r="C570" s="1"/>
      <c r="D570" s="1"/>
      <c r="E570" s="1"/>
      <c r="F570" s="1"/>
      <c r="G570" s="1"/>
      <c r="H570" s="1"/>
      <c r="I570" s="1"/>
    </row>
    <row r="571" spans="1:9">
      <c r="A571" s="135"/>
      <c r="C571" s="1"/>
      <c r="D571" s="1"/>
      <c r="E571" s="1"/>
      <c r="F571" s="1"/>
      <c r="G571" s="1"/>
      <c r="H571" s="1"/>
      <c r="I571" s="1"/>
    </row>
    <row r="572" spans="1:9">
      <c r="A572" s="135"/>
      <c r="C572" s="1"/>
      <c r="D572" s="1"/>
      <c r="E572" s="1"/>
      <c r="F572" s="1"/>
      <c r="G572" s="1"/>
      <c r="H572" s="1"/>
      <c r="I572" s="1"/>
    </row>
    <row r="573" spans="1:9">
      <c r="A573" s="135"/>
      <c r="C573" s="1"/>
      <c r="D573" s="1"/>
      <c r="E573" s="1"/>
      <c r="F573" s="1"/>
      <c r="G573" s="1"/>
      <c r="H573" s="1"/>
      <c r="I573" s="1"/>
    </row>
    <row r="574" spans="1:9">
      <c r="A574" s="135"/>
      <c r="C574" s="1"/>
      <c r="D574" s="1"/>
      <c r="E574" s="1"/>
      <c r="F574" s="1"/>
      <c r="G574" s="1"/>
      <c r="H574" s="1"/>
      <c r="I574" s="1"/>
    </row>
    <row r="575" spans="1:9">
      <c r="A575" s="135"/>
      <c r="C575" s="1"/>
      <c r="D575" s="1"/>
      <c r="E575" s="1"/>
      <c r="F575" s="1"/>
      <c r="G575" s="1"/>
      <c r="H575" s="1"/>
      <c r="I575" s="1"/>
    </row>
    <row r="576" spans="1:9">
      <c r="A576" s="135"/>
      <c r="C576" s="1"/>
      <c r="D576" s="1"/>
      <c r="E576" s="1"/>
      <c r="F576" s="1"/>
      <c r="G576" s="1"/>
      <c r="H576" s="1"/>
      <c r="I576" s="1"/>
    </row>
    <row r="577" spans="1:9">
      <c r="A577" s="135"/>
      <c r="C577" s="1"/>
      <c r="D577" s="1"/>
      <c r="E577" s="1"/>
      <c r="F577" s="1"/>
      <c r="G577" s="1"/>
      <c r="H577" s="1"/>
      <c r="I577" s="1"/>
    </row>
    <row r="578" spans="1:9">
      <c r="A578" s="135"/>
      <c r="C578" s="1"/>
      <c r="D578" s="1"/>
      <c r="E578" s="1"/>
      <c r="F578" s="1"/>
      <c r="G578" s="1"/>
      <c r="H578" s="1"/>
      <c r="I578" s="1"/>
    </row>
    <row r="579" spans="1:9">
      <c r="A579" s="135"/>
      <c r="C579" s="1"/>
      <c r="D579" s="1"/>
      <c r="E579" s="1"/>
      <c r="F579" s="1"/>
      <c r="G579" s="1"/>
      <c r="H579" s="1"/>
      <c r="I579" s="1"/>
    </row>
    <row r="580" spans="1:9">
      <c r="A580" s="135"/>
      <c r="C580" s="1"/>
      <c r="D580" s="1"/>
      <c r="E580" s="1"/>
      <c r="F580" s="1"/>
      <c r="G580" s="1"/>
      <c r="H580" s="1"/>
      <c r="I580" s="1"/>
    </row>
    <row r="581" spans="1:9">
      <c r="A581" s="135"/>
      <c r="C581" s="1"/>
      <c r="D581" s="1"/>
      <c r="E581" s="1"/>
      <c r="F581" s="1"/>
      <c r="G581" s="1"/>
      <c r="H581" s="1"/>
      <c r="I581" s="1"/>
    </row>
    <row r="582" spans="1:9">
      <c r="A582" s="135"/>
      <c r="C582" s="1"/>
      <c r="D582" s="1"/>
      <c r="E582" s="1"/>
      <c r="F582" s="1"/>
      <c r="G582" s="1"/>
      <c r="H582" s="1"/>
      <c r="I582" s="1"/>
    </row>
    <row r="583" spans="1:9">
      <c r="A583" s="135"/>
      <c r="C583" s="1"/>
      <c r="D583" s="1"/>
      <c r="E583" s="1"/>
      <c r="F583" s="1"/>
      <c r="G583" s="1"/>
      <c r="H583" s="1"/>
      <c r="I583" s="1"/>
    </row>
    <row r="584" spans="1:9">
      <c r="A584" s="135"/>
      <c r="C584" s="1"/>
      <c r="D584" s="1"/>
      <c r="E584" s="1"/>
      <c r="F584" s="1"/>
      <c r="G584" s="1"/>
      <c r="H584" s="1"/>
      <c r="I584" s="1"/>
    </row>
    <row r="585" spans="1:9">
      <c r="A585" s="135"/>
      <c r="C585" s="1"/>
      <c r="D585" s="1"/>
      <c r="E585" s="1"/>
      <c r="F585" s="1"/>
      <c r="G585" s="1"/>
      <c r="H585" s="1"/>
      <c r="I585" s="1"/>
    </row>
    <row r="586" spans="1:9">
      <c r="A586" s="135"/>
      <c r="C586" s="1"/>
      <c r="D586" s="1"/>
      <c r="E586" s="1"/>
      <c r="F586" s="1"/>
      <c r="G586" s="1"/>
      <c r="H586" s="1"/>
      <c r="I586" s="1"/>
    </row>
    <row r="587" spans="1:9">
      <c r="A587" s="135"/>
      <c r="C587" s="1"/>
      <c r="D587" s="1"/>
      <c r="E587" s="1"/>
      <c r="F587" s="1"/>
      <c r="G587" s="1"/>
      <c r="H587" s="1"/>
      <c r="I587" s="1"/>
    </row>
    <row r="588" spans="1:9">
      <c r="A588" s="135"/>
      <c r="C588" s="1"/>
      <c r="D588" s="1"/>
      <c r="E588" s="1"/>
      <c r="F588" s="1"/>
      <c r="G588" s="1"/>
      <c r="H588" s="1"/>
      <c r="I588" s="1"/>
    </row>
    <row r="589" spans="1:9">
      <c r="A589" s="135"/>
      <c r="C589" s="1"/>
      <c r="D589" s="1"/>
      <c r="E589" s="1"/>
      <c r="F589" s="1"/>
      <c r="G589" s="1"/>
      <c r="H589" s="1"/>
      <c r="I589" s="1"/>
    </row>
    <row r="590" spans="1:9">
      <c r="A590" s="135"/>
      <c r="C590" s="1"/>
      <c r="D590" s="1"/>
      <c r="E590" s="1"/>
      <c r="F590" s="1"/>
      <c r="G590" s="1"/>
      <c r="H590" s="1"/>
      <c r="I590" s="1"/>
    </row>
    <row r="591" spans="1:9">
      <c r="A591" s="135"/>
      <c r="C591" s="1"/>
      <c r="D591" s="1"/>
      <c r="E591" s="1"/>
      <c r="F591" s="1"/>
      <c r="G591" s="1"/>
      <c r="H591" s="1"/>
      <c r="I591" s="1"/>
    </row>
    <row r="592" spans="1:9">
      <c r="A592" s="135"/>
      <c r="C592" s="1"/>
      <c r="D592" s="1"/>
      <c r="E592" s="1"/>
      <c r="F592" s="1"/>
      <c r="G592" s="1"/>
      <c r="H592" s="1"/>
      <c r="I592" s="1"/>
    </row>
    <row r="593" spans="1:9">
      <c r="A593" s="135"/>
      <c r="C593" s="1"/>
      <c r="D593" s="1"/>
      <c r="E593" s="1"/>
      <c r="F593" s="1"/>
      <c r="G593" s="1"/>
      <c r="H593" s="1"/>
      <c r="I593" s="1"/>
    </row>
    <row r="594" spans="1:9">
      <c r="A594" s="135"/>
      <c r="C594" s="1"/>
      <c r="D594" s="1"/>
      <c r="E594" s="1"/>
      <c r="F594" s="1"/>
      <c r="G594" s="1"/>
      <c r="H594" s="1"/>
      <c r="I594" s="1"/>
    </row>
    <row r="595" spans="1:9">
      <c r="A595" s="135"/>
      <c r="C595" s="1"/>
      <c r="D595" s="1"/>
      <c r="E595" s="1"/>
      <c r="F595" s="1"/>
      <c r="G595" s="1"/>
      <c r="H595" s="1"/>
      <c r="I595" s="1"/>
    </row>
    <row r="596" spans="1:9">
      <c r="A596" s="135"/>
      <c r="C596" s="1"/>
      <c r="D596" s="1"/>
      <c r="E596" s="1"/>
      <c r="F596" s="1"/>
      <c r="G596" s="1"/>
      <c r="H596" s="1"/>
      <c r="I596" s="1"/>
    </row>
    <row r="597" spans="1:9">
      <c r="A597" s="135"/>
      <c r="C597" s="1"/>
      <c r="D597" s="1"/>
      <c r="E597" s="1"/>
      <c r="F597" s="1"/>
      <c r="G597" s="1"/>
      <c r="H597" s="1"/>
      <c r="I597" s="1"/>
    </row>
    <row r="598" spans="1:9">
      <c r="A598" s="135"/>
      <c r="C598" s="1"/>
      <c r="D598" s="1"/>
      <c r="E598" s="1"/>
      <c r="F598" s="1"/>
      <c r="G598" s="1"/>
      <c r="H598" s="1"/>
      <c r="I598" s="1"/>
    </row>
    <row r="599" spans="1:9">
      <c r="A599" s="135"/>
      <c r="C599" s="1"/>
      <c r="D599" s="1"/>
      <c r="E599" s="1"/>
      <c r="F599" s="1"/>
      <c r="G599" s="1"/>
      <c r="H599" s="1"/>
      <c r="I599" s="1"/>
    </row>
    <row r="600" spans="1:9">
      <c r="A600" s="135"/>
      <c r="C600" s="1"/>
      <c r="D600" s="1"/>
      <c r="E600" s="1"/>
      <c r="F600" s="1"/>
      <c r="G600" s="1"/>
      <c r="H600" s="1"/>
      <c r="I600" s="1"/>
    </row>
    <row r="601" spans="1:9">
      <c r="A601" s="135"/>
      <c r="C601" s="1"/>
      <c r="D601" s="1"/>
      <c r="E601" s="1"/>
      <c r="F601" s="1"/>
      <c r="G601" s="1"/>
      <c r="H601" s="1"/>
      <c r="I601" s="1"/>
    </row>
    <row r="602" spans="1:9">
      <c r="A602" s="135"/>
      <c r="C602" s="1"/>
      <c r="D602" s="1"/>
      <c r="E602" s="1"/>
      <c r="F602" s="1"/>
      <c r="G602" s="1"/>
      <c r="H602" s="1"/>
      <c r="I602" s="1"/>
    </row>
    <row r="603" spans="1:9">
      <c r="A603" s="135"/>
      <c r="C603" s="1"/>
      <c r="D603" s="1"/>
      <c r="E603" s="1"/>
      <c r="F603" s="1"/>
      <c r="G603" s="1"/>
      <c r="H603" s="1"/>
      <c r="I603" s="1"/>
    </row>
    <row r="604" spans="1:9">
      <c r="A604" s="135"/>
      <c r="C604" s="1"/>
      <c r="D604" s="1"/>
      <c r="E604" s="1"/>
      <c r="F604" s="1"/>
      <c r="G604" s="1"/>
      <c r="H604" s="1"/>
      <c r="I604" s="1"/>
    </row>
    <row r="605" spans="1:9">
      <c r="A605" s="135"/>
      <c r="C605" s="1"/>
      <c r="D605" s="1"/>
      <c r="E605" s="1"/>
      <c r="F605" s="1"/>
      <c r="G605" s="1"/>
      <c r="H605" s="1"/>
      <c r="I605" s="1"/>
    </row>
    <row r="606" spans="1:9">
      <c r="A606" s="135"/>
      <c r="C606" s="1"/>
      <c r="D606" s="1"/>
      <c r="E606" s="1"/>
      <c r="F606" s="1"/>
      <c r="G606" s="1"/>
      <c r="H606" s="1"/>
      <c r="I606" s="1"/>
    </row>
    <row r="607" spans="1:9">
      <c r="A607" s="135"/>
      <c r="C607" s="1"/>
      <c r="D607" s="1"/>
      <c r="E607" s="1"/>
      <c r="F607" s="1"/>
      <c r="G607" s="1"/>
      <c r="H607" s="1"/>
      <c r="I607" s="1"/>
    </row>
    <row r="608" spans="1:9">
      <c r="A608" s="135"/>
      <c r="C608" s="1"/>
      <c r="D608" s="1"/>
      <c r="E608" s="1"/>
      <c r="F608" s="1"/>
      <c r="G608" s="1"/>
      <c r="H608" s="1"/>
      <c r="I608" s="1"/>
    </row>
    <row r="609" spans="1:9">
      <c r="A609" s="135"/>
      <c r="C609" s="1"/>
      <c r="D609" s="1"/>
      <c r="E609" s="1"/>
      <c r="F609" s="1"/>
      <c r="G609" s="1"/>
      <c r="H609" s="1"/>
      <c r="I609" s="1"/>
    </row>
    <row r="610" spans="1:9">
      <c r="A610" s="135"/>
      <c r="C610" s="1"/>
      <c r="D610" s="1"/>
      <c r="E610" s="1"/>
      <c r="F610" s="1"/>
      <c r="G610" s="1"/>
      <c r="H610" s="1"/>
      <c r="I610" s="1"/>
    </row>
    <row r="611" spans="1:9">
      <c r="A611" s="135"/>
      <c r="C611" s="1"/>
      <c r="D611" s="1"/>
      <c r="E611" s="1"/>
      <c r="F611" s="1"/>
      <c r="G611" s="1"/>
      <c r="H611" s="1"/>
      <c r="I611" s="1"/>
    </row>
    <row r="612" spans="1:9">
      <c r="A612" s="135"/>
      <c r="C612" s="1"/>
      <c r="D612" s="1"/>
      <c r="E612" s="1"/>
      <c r="F612" s="1"/>
      <c r="G612" s="1"/>
      <c r="H612" s="1"/>
      <c r="I612" s="1"/>
    </row>
    <row r="613" spans="1:9">
      <c r="A613" s="135"/>
      <c r="C613" s="1"/>
      <c r="D613" s="1"/>
      <c r="E613" s="1"/>
      <c r="F613" s="1"/>
      <c r="G613" s="1"/>
      <c r="H613" s="1"/>
      <c r="I613" s="1"/>
    </row>
    <row r="614" spans="1:9">
      <c r="A614" s="135"/>
      <c r="C614" s="1"/>
      <c r="D614" s="1"/>
      <c r="E614" s="1"/>
      <c r="F614" s="1"/>
      <c r="G614" s="1"/>
      <c r="H614" s="1"/>
      <c r="I614" s="1"/>
    </row>
    <row r="615" spans="1:9">
      <c r="A615" s="135"/>
      <c r="C615" s="1"/>
      <c r="D615" s="1"/>
      <c r="E615" s="1"/>
      <c r="F615" s="1"/>
      <c r="G615" s="1"/>
      <c r="H615" s="1"/>
      <c r="I615" s="1"/>
    </row>
    <row r="616" spans="1:9">
      <c r="A616" s="135"/>
      <c r="C616" s="1"/>
      <c r="D616" s="1"/>
      <c r="E616" s="1"/>
      <c r="F616" s="1"/>
      <c r="G616" s="1"/>
      <c r="H616" s="1"/>
      <c r="I616" s="1"/>
    </row>
    <row r="617" spans="1:9">
      <c r="A617" s="135"/>
      <c r="C617" s="1"/>
      <c r="D617" s="1"/>
      <c r="E617" s="1"/>
      <c r="F617" s="1"/>
      <c r="G617" s="1"/>
      <c r="H617" s="1"/>
      <c r="I617" s="1"/>
    </row>
    <row r="618" spans="1:9">
      <c r="A618" s="135"/>
      <c r="C618" s="1"/>
      <c r="D618" s="1"/>
      <c r="E618" s="1"/>
      <c r="F618" s="1"/>
      <c r="G618" s="1"/>
      <c r="H618" s="1"/>
      <c r="I618" s="1"/>
    </row>
    <row r="619" spans="1:9">
      <c r="A619" s="135"/>
      <c r="C619" s="1"/>
      <c r="D619" s="1"/>
      <c r="E619" s="1"/>
      <c r="F619" s="1"/>
      <c r="G619" s="1"/>
      <c r="H619" s="1"/>
      <c r="I619" s="1"/>
    </row>
    <row r="620" spans="1:9">
      <c r="A620" s="135"/>
      <c r="C620" s="1"/>
      <c r="D620" s="1"/>
      <c r="E620" s="1"/>
      <c r="F620" s="1"/>
      <c r="G620" s="1"/>
      <c r="H620" s="1"/>
      <c r="I620" s="1"/>
    </row>
    <row r="621" spans="1:9">
      <c r="A621" s="135"/>
      <c r="C621" s="1"/>
      <c r="D621" s="1"/>
      <c r="E621" s="1"/>
      <c r="F621" s="1"/>
      <c r="G621" s="1"/>
      <c r="H621" s="1"/>
      <c r="I621" s="1"/>
    </row>
    <row r="622" spans="1:9">
      <c r="A622" s="135"/>
      <c r="C622" s="1"/>
      <c r="D622" s="1"/>
      <c r="E622" s="1"/>
      <c r="F622" s="1"/>
      <c r="G622" s="1"/>
      <c r="H622" s="1"/>
      <c r="I622" s="1"/>
    </row>
    <row r="623" spans="1:9">
      <c r="A623" s="135"/>
      <c r="C623" s="1"/>
      <c r="D623" s="1"/>
      <c r="E623" s="1"/>
      <c r="F623" s="1"/>
      <c r="G623" s="1"/>
      <c r="H623" s="1"/>
      <c r="I623" s="1"/>
    </row>
    <row r="624" spans="1:9">
      <c r="A624" s="135"/>
      <c r="C624" s="1"/>
      <c r="D624" s="1"/>
      <c r="E624" s="1"/>
      <c r="F624" s="1"/>
      <c r="G624" s="1"/>
      <c r="H624" s="1"/>
      <c r="I624" s="1"/>
    </row>
    <row r="625" spans="1:9">
      <c r="A625" s="135"/>
      <c r="C625" s="1"/>
      <c r="D625" s="1"/>
      <c r="E625" s="1"/>
      <c r="F625" s="1"/>
      <c r="G625" s="1"/>
      <c r="H625" s="1"/>
      <c r="I625" s="1"/>
    </row>
    <row r="626" spans="1:9">
      <c r="A626" s="135"/>
      <c r="C626" s="1"/>
      <c r="D626" s="1"/>
      <c r="E626" s="1"/>
      <c r="F626" s="1"/>
      <c r="G626" s="1"/>
      <c r="H626" s="1"/>
      <c r="I626" s="1"/>
    </row>
    <row r="627" spans="1:9">
      <c r="A627" s="135"/>
      <c r="C627" s="1"/>
      <c r="D627" s="1"/>
      <c r="E627" s="1"/>
      <c r="F627" s="1"/>
      <c r="G627" s="1"/>
      <c r="H627" s="1"/>
      <c r="I627" s="1"/>
    </row>
    <row r="628" spans="1:9">
      <c r="A628" s="135"/>
      <c r="C628" s="1"/>
      <c r="D628" s="1"/>
      <c r="E628" s="1"/>
      <c r="F628" s="1"/>
      <c r="G628" s="1"/>
      <c r="H628" s="1"/>
      <c r="I628" s="1"/>
    </row>
    <row r="629" spans="1:9">
      <c r="A629" s="135"/>
      <c r="C629" s="1"/>
      <c r="D629" s="1"/>
      <c r="E629" s="1"/>
      <c r="F629" s="1"/>
      <c r="G629" s="1"/>
      <c r="H629" s="1"/>
      <c r="I629" s="1"/>
    </row>
    <row r="630" spans="1:9">
      <c r="A630" s="135"/>
      <c r="C630" s="1"/>
      <c r="D630" s="1"/>
      <c r="E630" s="1"/>
      <c r="F630" s="1"/>
      <c r="G630" s="1"/>
      <c r="H630" s="1"/>
      <c r="I630" s="1"/>
    </row>
    <row r="631" spans="1:9">
      <c r="A631" s="135"/>
      <c r="C631" s="1"/>
      <c r="D631" s="1"/>
      <c r="E631" s="1"/>
      <c r="F631" s="1"/>
      <c r="G631" s="1"/>
      <c r="H631" s="1"/>
      <c r="I631" s="1"/>
    </row>
    <row r="632" spans="1:9">
      <c r="A632" s="135"/>
      <c r="C632" s="1"/>
      <c r="D632" s="1"/>
      <c r="E632" s="1"/>
      <c r="F632" s="1"/>
      <c r="G632" s="1"/>
      <c r="H632" s="1"/>
      <c r="I632" s="1"/>
    </row>
    <row r="633" spans="1:9">
      <c r="A633" s="135"/>
      <c r="C633" s="1"/>
      <c r="D633" s="1"/>
      <c r="E633" s="1"/>
      <c r="F633" s="1"/>
      <c r="G633" s="1"/>
      <c r="H633" s="1"/>
      <c r="I633" s="1"/>
    </row>
    <row r="634" spans="1:9">
      <c r="A634" s="135"/>
      <c r="C634" s="1"/>
      <c r="D634" s="1"/>
      <c r="E634" s="1"/>
      <c r="F634" s="1"/>
      <c r="G634" s="1"/>
      <c r="H634" s="1"/>
      <c r="I634" s="1"/>
    </row>
    <row r="635" spans="1:9">
      <c r="A635" s="135"/>
      <c r="C635" s="1"/>
      <c r="D635" s="1"/>
      <c r="E635" s="1"/>
      <c r="F635" s="1"/>
      <c r="G635" s="1"/>
      <c r="H635" s="1"/>
      <c r="I635" s="1"/>
    </row>
    <row r="636" spans="1:9">
      <c r="A636" s="135"/>
      <c r="C636" s="1"/>
      <c r="D636" s="1"/>
      <c r="E636" s="1"/>
      <c r="F636" s="1"/>
      <c r="G636" s="1"/>
      <c r="H636" s="1"/>
      <c r="I636" s="1"/>
    </row>
    <row r="637" spans="1:9">
      <c r="A637" s="135"/>
      <c r="C637" s="1"/>
      <c r="D637" s="1"/>
      <c r="E637" s="1"/>
      <c r="F637" s="1"/>
      <c r="G637" s="1"/>
      <c r="H637" s="1"/>
      <c r="I637" s="1"/>
    </row>
    <row r="638" spans="1:9">
      <c r="A638" s="135"/>
      <c r="C638" s="1"/>
      <c r="D638" s="1"/>
      <c r="E638" s="1"/>
      <c r="F638" s="1"/>
      <c r="G638" s="1"/>
      <c r="H638" s="1"/>
      <c r="I638" s="1"/>
    </row>
    <row r="639" spans="1:9">
      <c r="A639" s="135"/>
      <c r="C639" s="1"/>
      <c r="D639" s="1"/>
      <c r="E639" s="1"/>
      <c r="F639" s="1"/>
      <c r="G639" s="1"/>
      <c r="H639" s="1"/>
      <c r="I639" s="1"/>
    </row>
    <row r="640" spans="1:9">
      <c r="A640" s="135"/>
      <c r="C640" s="1"/>
      <c r="D640" s="1"/>
      <c r="E640" s="1"/>
      <c r="F640" s="1"/>
      <c r="G640" s="1"/>
      <c r="H640" s="1"/>
      <c r="I640" s="1"/>
    </row>
    <row r="641" spans="1:9">
      <c r="A641" s="135"/>
      <c r="C641" s="1"/>
      <c r="D641" s="1"/>
      <c r="E641" s="1"/>
      <c r="F641" s="1"/>
      <c r="G641" s="1"/>
      <c r="H641" s="1"/>
      <c r="I641" s="1"/>
    </row>
    <row r="642" spans="1:9">
      <c r="A642" s="135"/>
      <c r="C642" s="1"/>
      <c r="D642" s="1"/>
      <c r="E642" s="1"/>
      <c r="F642" s="1"/>
      <c r="G642" s="1"/>
      <c r="H642" s="1"/>
      <c r="I642" s="1"/>
    </row>
    <row r="643" spans="1:9">
      <c r="A643" s="135"/>
      <c r="C643" s="1"/>
      <c r="D643" s="1"/>
      <c r="E643" s="1"/>
      <c r="F643" s="1"/>
      <c r="G643" s="1"/>
      <c r="H643" s="1"/>
      <c r="I643" s="1"/>
    </row>
    <row r="644" spans="1:9">
      <c r="A644" s="135"/>
      <c r="C644" s="1"/>
      <c r="D644" s="1"/>
      <c r="E644" s="1"/>
      <c r="F644" s="1"/>
      <c r="G644" s="1"/>
      <c r="H644" s="1"/>
      <c r="I644" s="1"/>
    </row>
    <row r="645" spans="1:9">
      <c r="A645" s="135"/>
      <c r="C645" s="1"/>
      <c r="D645" s="1"/>
      <c r="E645" s="1"/>
      <c r="F645" s="1"/>
      <c r="G645" s="1"/>
      <c r="H645" s="1"/>
      <c r="I645" s="1"/>
    </row>
    <row r="646" spans="1:9">
      <c r="A646" s="135"/>
      <c r="C646" s="1"/>
      <c r="D646" s="1"/>
      <c r="E646" s="1"/>
      <c r="F646" s="1"/>
      <c r="G646" s="1"/>
      <c r="H646" s="1"/>
      <c r="I646" s="1"/>
    </row>
    <row r="647" spans="1:9">
      <c r="A647" s="135"/>
      <c r="C647" s="1"/>
      <c r="D647" s="1"/>
      <c r="E647" s="1"/>
      <c r="F647" s="1"/>
      <c r="G647" s="1"/>
      <c r="H647" s="1"/>
      <c r="I647" s="1"/>
    </row>
    <row r="648" spans="1:9">
      <c r="A648" s="135"/>
      <c r="C648" s="1"/>
      <c r="D648" s="1"/>
      <c r="E648" s="1"/>
      <c r="F648" s="1"/>
      <c r="G648" s="1"/>
      <c r="H648" s="1"/>
      <c r="I648" s="1"/>
    </row>
    <row r="649" spans="1:9">
      <c r="A649" s="135"/>
      <c r="C649" s="1"/>
      <c r="D649" s="1"/>
      <c r="E649" s="1"/>
      <c r="F649" s="1"/>
      <c r="G649" s="1"/>
      <c r="H649" s="1"/>
      <c r="I649" s="1"/>
    </row>
    <row r="650" spans="1:9">
      <c r="A650" s="135"/>
      <c r="C650" s="1"/>
      <c r="D650" s="1"/>
      <c r="E650" s="1"/>
      <c r="F650" s="1"/>
      <c r="G650" s="1"/>
      <c r="H650" s="1"/>
      <c r="I650" s="1"/>
    </row>
    <row r="651" spans="1:9">
      <c r="A651" s="135"/>
      <c r="C651" s="1"/>
      <c r="D651" s="1"/>
      <c r="E651" s="1"/>
      <c r="F651" s="1"/>
      <c r="G651" s="1"/>
      <c r="H651" s="1"/>
      <c r="I651" s="1"/>
    </row>
    <row r="652" spans="1:9">
      <c r="A652" s="135"/>
      <c r="C652" s="1"/>
      <c r="D652" s="1"/>
      <c r="E652" s="1"/>
      <c r="F652" s="1"/>
      <c r="G652" s="1"/>
      <c r="H652" s="1"/>
      <c r="I652" s="1"/>
    </row>
    <row r="653" spans="1:9">
      <c r="A653" s="135"/>
      <c r="C653" s="1"/>
      <c r="D653" s="1"/>
      <c r="E653" s="1"/>
      <c r="F653" s="1"/>
      <c r="G653" s="1"/>
      <c r="H653" s="1"/>
      <c r="I653" s="1"/>
    </row>
    <row r="654" spans="1:9">
      <c r="A654" s="135"/>
      <c r="C654" s="1"/>
      <c r="D654" s="1"/>
      <c r="E654" s="1"/>
      <c r="F654" s="1"/>
      <c r="G654" s="1"/>
      <c r="H654" s="1"/>
      <c r="I654" s="1"/>
    </row>
    <row r="655" spans="1:9">
      <c r="A655" s="135"/>
      <c r="C655" s="1"/>
      <c r="D655" s="1"/>
      <c r="E655" s="1"/>
      <c r="F655" s="1"/>
      <c r="G655" s="1"/>
      <c r="H655" s="1"/>
      <c r="I655" s="1"/>
    </row>
    <row r="656" spans="1:9">
      <c r="A656" s="135"/>
      <c r="C656" s="1"/>
      <c r="D656" s="1"/>
      <c r="E656" s="1"/>
      <c r="F656" s="1"/>
      <c r="G656" s="1"/>
      <c r="H656" s="1"/>
      <c r="I656" s="1"/>
    </row>
    <row r="657" spans="1:9">
      <c r="A657" s="135"/>
      <c r="C657" s="1"/>
      <c r="D657" s="1"/>
      <c r="E657" s="1"/>
      <c r="F657" s="1"/>
      <c r="G657" s="1"/>
      <c r="H657" s="1"/>
      <c r="I657" s="1"/>
    </row>
    <row r="658" spans="1:9">
      <c r="A658" s="135"/>
      <c r="C658" s="1"/>
      <c r="D658" s="1"/>
      <c r="E658" s="1"/>
      <c r="F658" s="1"/>
      <c r="G658" s="1"/>
      <c r="H658" s="1"/>
      <c r="I658" s="1"/>
    </row>
    <row r="659" spans="1:9">
      <c r="A659" s="135"/>
      <c r="C659" s="1"/>
      <c r="D659" s="1"/>
      <c r="E659" s="1"/>
      <c r="F659" s="1"/>
      <c r="G659" s="1"/>
      <c r="H659" s="1"/>
      <c r="I659" s="1"/>
    </row>
    <row r="660" spans="1:9">
      <c r="A660" s="135"/>
      <c r="C660" s="1"/>
      <c r="D660" s="1"/>
      <c r="E660" s="1"/>
      <c r="F660" s="1"/>
      <c r="G660" s="1"/>
      <c r="H660" s="1"/>
      <c r="I660" s="1"/>
    </row>
    <row r="661" spans="1:9">
      <c r="A661" s="135"/>
      <c r="C661" s="1"/>
      <c r="D661" s="1"/>
      <c r="E661" s="1"/>
      <c r="F661" s="1"/>
      <c r="G661" s="1"/>
      <c r="H661" s="1"/>
      <c r="I661" s="1"/>
    </row>
    <row r="662" spans="1:9">
      <c r="A662" s="135"/>
      <c r="C662" s="1"/>
      <c r="D662" s="1"/>
      <c r="E662" s="1"/>
      <c r="F662" s="1"/>
      <c r="G662" s="1"/>
      <c r="H662" s="1"/>
      <c r="I662" s="1"/>
    </row>
    <row r="663" spans="1:9">
      <c r="A663" s="135"/>
      <c r="C663" s="1"/>
      <c r="D663" s="1"/>
      <c r="E663" s="1"/>
      <c r="F663" s="1"/>
      <c r="G663" s="1"/>
      <c r="H663" s="1"/>
      <c r="I663" s="1"/>
    </row>
    <row r="664" spans="1:9">
      <c r="A664" s="135"/>
      <c r="C664" s="1"/>
      <c r="D664" s="1"/>
      <c r="E664" s="1"/>
      <c r="F664" s="1"/>
      <c r="G664" s="1"/>
      <c r="H664" s="1"/>
      <c r="I664" s="1"/>
    </row>
    <row r="665" spans="1:9">
      <c r="A665" s="135"/>
      <c r="C665" s="1"/>
      <c r="D665" s="1"/>
      <c r="E665" s="1"/>
      <c r="F665" s="1"/>
      <c r="G665" s="1"/>
      <c r="H665" s="1"/>
      <c r="I665" s="1"/>
    </row>
    <row r="666" spans="1:9">
      <c r="A666" s="135"/>
      <c r="C666" s="1"/>
      <c r="D666" s="1"/>
      <c r="E666" s="1"/>
      <c r="F666" s="1"/>
      <c r="G666" s="1"/>
      <c r="H666" s="1"/>
      <c r="I666" s="1"/>
    </row>
    <row r="667" spans="1:9">
      <c r="A667" s="135"/>
      <c r="C667" s="1"/>
      <c r="D667" s="1"/>
      <c r="E667" s="1"/>
      <c r="F667" s="1"/>
      <c r="G667" s="1"/>
      <c r="H667" s="1"/>
      <c r="I667" s="1"/>
    </row>
    <row r="668" spans="1:9">
      <c r="A668" s="135"/>
      <c r="C668" s="1"/>
      <c r="D668" s="1"/>
      <c r="E668" s="1"/>
      <c r="F668" s="1"/>
      <c r="G668" s="1"/>
      <c r="H668" s="1"/>
      <c r="I668" s="1"/>
    </row>
    <row r="669" spans="1:9">
      <c r="A669" s="135"/>
      <c r="C669" s="1"/>
      <c r="D669" s="1"/>
      <c r="E669" s="1"/>
      <c r="F669" s="1"/>
      <c r="G669" s="1"/>
      <c r="H669" s="1"/>
      <c r="I669" s="1"/>
    </row>
    <row r="670" spans="1:9">
      <c r="A670" s="135"/>
      <c r="C670" s="1"/>
      <c r="D670" s="1"/>
      <c r="E670" s="1"/>
      <c r="F670" s="1"/>
      <c r="G670" s="1"/>
      <c r="H670" s="1"/>
      <c r="I670" s="1"/>
    </row>
    <row r="671" spans="1:9">
      <c r="A671" s="135"/>
      <c r="C671" s="1"/>
      <c r="D671" s="1"/>
      <c r="E671" s="1"/>
      <c r="F671" s="1"/>
      <c r="G671" s="1"/>
      <c r="H671" s="1"/>
      <c r="I671" s="1"/>
    </row>
    <row r="672" spans="1:9">
      <c r="A672" s="135"/>
      <c r="C672" s="1"/>
      <c r="D672" s="1"/>
      <c r="E672" s="1"/>
      <c r="F672" s="1"/>
      <c r="G672" s="1"/>
      <c r="H672" s="1"/>
      <c r="I672" s="1"/>
    </row>
    <row r="673" spans="1:9">
      <c r="A673" s="135"/>
      <c r="C673" s="1"/>
      <c r="D673" s="1"/>
      <c r="E673" s="1"/>
      <c r="F673" s="1"/>
      <c r="G673" s="1"/>
      <c r="H673" s="1"/>
      <c r="I673" s="1"/>
    </row>
    <row r="674" spans="1:9">
      <c r="A674" s="135"/>
      <c r="C674" s="1"/>
      <c r="D674" s="1"/>
      <c r="E674" s="1"/>
      <c r="F674" s="1"/>
      <c r="G674" s="1"/>
      <c r="H674" s="1"/>
      <c r="I674" s="1"/>
    </row>
    <row r="675" spans="1:9">
      <c r="A675" s="135"/>
      <c r="C675" s="1"/>
      <c r="D675" s="1"/>
      <c r="E675" s="1"/>
      <c r="F675" s="1"/>
      <c r="G675" s="1"/>
      <c r="H675" s="1"/>
      <c r="I675" s="1"/>
    </row>
    <row r="676" spans="1:9">
      <c r="A676" s="135"/>
      <c r="C676" s="1"/>
      <c r="D676" s="1"/>
      <c r="E676" s="1"/>
      <c r="F676" s="1"/>
      <c r="G676" s="1"/>
      <c r="H676" s="1"/>
      <c r="I676" s="1"/>
    </row>
    <row r="677" spans="1:9">
      <c r="A677" s="135"/>
      <c r="C677" s="1"/>
      <c r="D677" s="1"/>
      <c r="E677" s="1"/>
      <c r="F677" s="1"/>
      <c r="G677" s="1"/>
      <c r="H677" s="1"/>
      <c r="I677" s="1"/>
    </row>
    <row r="678" spans="1:9">
      <c r="A678" s="135"/>
      <c r="C678" s="1"/>
      <c r="D678" s="1"/>
      <c r="E678" s="1"/>
      <c r="F678" s="1"/>
      <c r="G678" s="1"/>
      <c r="H678" s="1"/>
      <c r="I678" s="1"/>
    </row>
    <row r="679" spans="1:9">
      <c r="A679" s="135"/>
      <c r="C679" s="1"/>
      <c r="D679" s="1"/>
      <c r="E679" s="1"/>
      <c r="F679" s="1"/>
      <c r="G679" s="1"/>
      <c r="H679" s="1"/>
      <c r="I679" s="1"/>
    </row>
    <row r="680" spans="1:9">
      <c r="A680" s="135"/>
      <c r="C680" s="1"/>
      <c r="D680" s="1"/>
      <c r="E680" s="1"/>
      <c r="F680" s="1"/>
      <c r="G680" s="1"/>
      <c r="H680" s="1"/>
      <c r="I680" s="1"/>
    </row>
    <row r="681" spans="1:9">
      <c r="A681" s="135"/>
      <c r="C681" s="1"/>
      <c r="D681" s="1"/>
      <c r="E681" s="1"/>
      <c r="F681" s="1"/>
      <c r="G681" s="1"/>
      <c r="H681" s="1"/>
      <c r="I681" s="1"/>
    </row>
    <row r="682" spans="1:9">
      <c r="A682" s="135"/>
      <c r="C682" s="1"/>
      <c r="D682" s="1"/>
      <c r="E682" s="1"/>
      <c r="F682" s="1"/>
      <c r="G682" s="1"/>
      <c r="H682" s="1"/>
      <c r="I682" s="1"/>
    </row>
    <row r="683" spans="1:9">
      <c r="A683" s="135"/>
      <c r="C683" s="1"/>
      <c r="D683" s="1"/>
      <c r="E683" s="1"/>
      <c r="F683" s="1"/>
      <c r="G683" s="1"/>
      <c r="H683" s="1"/>
      <c r="I683" s="1"/>
    </row>
    <row r="684" spans="1:9">
      <c r="A684" s="135"/>
      <c r="C684" s="1"/>
      <c r="D684" s="1"/>
      <c r="E684" s="1"/>
      <c r="F684" s="1"/>
      <c r="G684" s="1"/>
      <c r="H684" s="1"/>
      <c r="I684" s="1"/>
    </row>
    <row r="685" spans="1:9">
      <c r="A685" s="135"/>
      <c r="C685" s="1"/>
      <c r="D685" s="1"/>
      <c r="E685" s="1"/>
      <c r="F685" s="1"/>
      <c r="G685" s="1"/>
      <c r="H685" s="1"/>
      <c r="I685" s="1"/>
    </row>
    <row r="686" spans="1:9">
      <c r="A686" s="135"/>
      <c r="C686" s="1"/>
      <c r="D686" s="1"/>
      <c r="E686" s="1"/>
      <c r="F686" s="1"/>
      <c r="G686" s="1"/>
      <c r="H686" s="1"/>
      <c r="I686" s="1"/>
    </row>
    <row r="687" spans="1:9">
      <c r="A687" s="135"/>
      <c r="C687" s="1"/>
      <c r="D687" s="1"/>
      <c r="E687" s="1"/>
      <c r="F687" s="1"/>
      <c r="G687" s="1"/>
      <c r="H687" s="1"/>
      <c r="I687" s="1"/>
    </row>
    <row r="688" spans="1:9">
      <c r="A688" s="135"/>
      <c r="C688" s="1"/>
      <c r="D688" s="1"/>
      <c r="E688" s="1"/>
      <c r="F688" s="1"/>
      <c r="G688" s="1"/>
      <c r="H688" s="1"/>
      <c r="I688" s="1"/>
    </row>
    <row r="689" spans="1:9">
      <c r="A689" s="135"/>
      <c r="C689" s="1"/>
      <c r="D689" s="1"/>
      <c r="E689" s="1"/>
      <c r="F689" s="1"/>
      <c r="G689" s="1"/>
      <c r="H689" s="1"/>
      <c r="I689" s="1"/>
    </row>
    <row r="690" spans="1:9">
      <c r="A690" s="135"/>
      <c r="C690" s="1"/>
      <c r="D690" s="1"/>
      <c r="E690" s="1"/>
      <c r="F690" s="1"/>
      <c r="G690" s="1"/>
      <c r="H690" s="1"/>
      <c r="I690" s="1"/>
    </row>
    <row r="691" spans="1:9">
      <c r="A691" s="135"/>
      <c r="C691" s="1"/>
      <c r="D691" s="1"/>
      <c r="E691" s="1"/>
      <c r="F691" s="1"/>
      <c r="G691" s="1"/>
      <c r="H691" s="1"/>
      <c r="I691" s="1"/>
    </row>
    <row r="692" spans="1:9">
      <c r="A692" s="135"/>
      <c r="C692" s="1"/>
      <c r="D692" s="1"/>
      <c r="E692" s="1"/>
      <c r="F692" s="1"/>
      <c r="G692" s="1"/>
      <c r="H692" s="1"/>
      <c r="I692" s="1"/>
    </row>
    <row r="693" spans="1:9">
      <c r="A693" s="135"/>
      <c r="C693" s="1"/>
      <c r="D693" s="1"/>
      <c r="E693" s="1"/>
      <c r="F693" s="1"/>
      <c r="G693" s="1"/>
      <c r="H693" s="1"/>
      <c r="I693" s="1"/>
    </row>
    <row r="694" spans="1:9">
      <c r="A694" s="135"/>
      <c r="C694" s="1"/>
      <c r="D694" s="1"/>
      <c r="E694" s="1"/>
      <c r="F694" s="1"/>
      <c r="G694" s="1"/>
      <c r="H694" s="1"/>
      <c r="I694" s="1"/>
    </row>
    <row r="695" spans="1:9">
      <c r="A695" s="135"/>
      <c r="C695" s="1"/>
      <c r="D695" s="1"/>
      <c r="E695" s="1"/>
      <c r="F695" s="1"/>
      <c r="G695" s="1"/>
      <c r="H695" s="1"/>
      <c r="I695" s="1"/>
    </row>
    <row r="696" spans="1:9">
      <c r="A696" s="135"/>
      <c r="C696" s="1"/>
      <c r="D696" s="1"/>
      <c r="E696" s="1"/>
      <c r="F696" s="1"/>
      <c r="G696" s="1"/>
      <c r="H696" s="1"/>
      <c r="I696" s="1"/>
    </row>
    <row r="697" spans="1:9">
      <c r="A697" s="135"/>
      <c r="C697" s="1"/>
      <c r="D697" s="1"/>
      <c r="E697" s="1"/>
      <c r="F697" s="1"/>
      <c r="G697" s="1"/>
      <c r="H697" s="1"/>
      <c r="I697" s="1"/>
    </row>
    <row r="698" spans="1:9">
      <c r="A698" s="135"/>
      <c r="C698" s="1"/>
      <c r="D698" s="1"/>
      <c r="E698" s="1"/>
      <c r="F698" s="1"/>
      <c r="G698" s="1"/>
      <c r="H698" s="1"/>
      <c r="I698" s="1"/>
    </row>
    <row r="699" spans="1:9">
      <c r="A699" s="135"/>
      <c r="C699" s="1"/>
      <c r="D699" s="1"/>
      <c r="E699" s="1"/>
      <c r="F699" s="1"/>
      <c r="G699" s="1"/>
      <c r="H699" s="1"/>
      <c r="I699" s="1"/>
    </row>
    <row r="700" spans="1:9">
      <c r="A700" s="135"/>
      <c r="C700" s="1"/>
      <c r="D700" s="1"/>
      <c r="E700" s="1"/>
      <c r="F700" s="1"/>
      <c r="G700" s="1"/>
      <c r="H700" s="1"/>
      <c r="I700" s="1"/>
    </row>
    <row r="701" spans="1:9">
      <c r="A701" s="135"/>
      <c r="C701" s="1"/>
      <c r="D701" s="1"/>
      <c r="E701" s="1"/>
      <c r="F701" s="1"/>
      <c r="G701" s="1"/>
      <c r="H701" s="1"/>
      <c r="I701" s="1"/>
    </row>
    <row r="702" spans="1:9">
      <c r="A702" s="135"/>
      <c r="C702" s="1"/>
      <c r="D702" s="1"/>
      <c r="E702" s="1"/>
      <c r="F702" s="1"/>
      <c r="G702" s="1"/>
      <c r="H702" s="1"/>
      <c r="I702" s="1"/>
    </row>
    <row r="703" spans="1:9">
      <c r="A703" s="135"/>
      <c r="C703" s="1"/>
      <c r="D703" s="1"/>
      <c r="E703" s="1"/>
      <c r="F703" s="1"/>
      <c r="G703" s="1"/>
      <c r="H703" s="1"/>
      <c r="I703" s="1"/>
    </row>
    <row r="704" spans="1:9">
      <c r="A704" s="135"/>
      <c r="C704" s="1"/>
      <c r="D704" s="1"/>
      <c r="E704" s="1"/>
      <c r="F704" s="1"/>
      <c r="G704" s="1"/>
      <c r="H704" s="1"/>
      <c r="I704" s="1"/>
    </row>
    <row r="705" spans="1:9">
      <c r="A705" s="135"/>
      <c r="C705" s="1"/>
      <c r="D705" s="1"/>
      <c r="E705" s="1"/>
      <c r="F705" s="1"/>
      <c r="G705" s="1"/>
      <c r="H705" s="1"/>
      <c r="I705" s="1"/>
    </row>
    <row r="706" spans="1:9">
      <c r="A706" s="135"/>
      <c r="C706" s="1"/>
      <c r="D706" s="1"/>
      <c r="E706" s="1"/>
      <c r="F706" s="1"/>
      <c r="G706" s="1"/>
      <c r="H706" s="1"/>
      <c r="I706" s="1"/>
    </row>
    <row r="707" spans="1:9">
      <c r="A707" s="135"/>
      <c r="C707" s="1"/>
      <c r="D707" s="1"/>
      <c r="E707" s="1"/>
      <c r="F707" s="1"/>
      <c r="G707" s="1"/>
      <c r="H707" s="1"/>
      <c r="I707" s="1"/>
    </row>
    <row r="708" spans="1:9">
      <c r="A708" s="135"/>
      <c r="C708" s="1"/>
      <c r="D708" s="1"/>
      <c r="E708" s="1"/>
      <c r="F708" s="1"/>
      <c r="G708" s="1"/>
      <c r="H708" s="1"/>
      <c r="I708" s="1"/>
    </row>
    <row r="709" spans="1:9">
      <c r="A709" s="135"/>
      <c r="C709" s="1"/>
      <c r="D709" s="1"/>
      <c r="E709" s="1"/>
      <c r="F709" s="1"/>
      <c r="G709" s="1"/>
      <c r="H709" s="1"/>
      <c r="I709" s="1"/>
    </row>
    <row r="710" spans="1:9">
      <c r="A710" s="135"/>
      <c r="C710" s="1"/>
      <c r="D710" s="1"/>
      <c r="E710" s="1"/>
      <c r="F710" s="1"/>
      <c r="G710" s="1"/>
      <c r="H710" s="1"/>
      <c r="I710" s="1"/>
    </row>
    <row r="711" spans="1:9">
      <c r="A711" s="135"/>
      <c r="C711" s="1"/>
      <c r="D711" s="1"/>
      <c r="E711" s="1"/>
      <c r="F711" s="1"/>
      <c r="G711" s="1"/>
      <c r="H711" s="1"/>
      <c r="I711" s="1"/>
    </row>
    <row r="712" spans="1:9">
      <c r="A712" s="135"/>
      <c r="C712" s="1"/>
      <c r="D712" s="1"/>
      <c r="E712" s="1"/>
      <c r="F712" s="1"/>
      <c r="G712" s="1"/>
      <c r="H712" s="1"/>
      <c r="I712" s="1"/>
    </row>
    <row r="713" spans="1:9">
      <c r="A713" s="135"/>
      <c r="C713" s="1"/>
      <c r="D713" s="1"/>
      <c r="E713" s="1"/>
      <c r="F713" s="1"/>
      <c r="G713" s="1"/>
      <c r="H713" s="1"/>
      <c r="I713" s="1"/>
    </row>
    <row r="714" spans="1:9">
      <c r="A714" s="135"/>
      <c r="C714" s="1"/>
      <c r="D714" s="1"/>
      <c r="E714" s="1"/>
      <c r="F714" s="1"/>
      <c r="G714" s="1"/>
      <c r="H714" s="1"/>
      <c r="I714" s="1"/>
    </row>
    <row r="715" spans="1:9">
      <c r="A715" s="135"/>
      <c r="C715" s="1"/>
      <c r="D715" s="1"/>
      <c r="E715" s="1"/>
      <c r="F715" s="1"/>
      <c r="G715" s="1"/>
      <c r="H715" s="1"/>
      <c r="I715" s="1"/>
    </row>
    <row r="716" spans="1:9">
      <c r="A716" s="135"/>
      <c r="C716" s="1"/>
      <c r="D716" s="1"/>
      <c r="E716" s="1"/>
      <c r="F716" s="1"/>
      <c r="G716" s="1"/>
      <c r="H716" s="1"/>
      <c r="I716" s="1"/>
    </row>
    <row r="717" spans="1:9">
      <c r="A717" s="135"/>
      <c r="C717" s="1"/>
      <c r="D717" s="1"/>
      <c r="E717" s="1"/>
      <c r="F717" s="1"/>
      <c r="G717" s="1"/>
      <c r="H717" s="1"/>
      <c r="I717" s="1"/>
    </row>
    <row r="718" spans="1:9">
      <c r="A718" s="135"/>
      <c r="C718" s="1"/>
      <c r="D718" s="1"/>
      <c r="E718" s="1"/>
      <c r="F718" s="1"/>
      <c r="G718" s="1"/>
      <c r="H718" s="1"/>
      <c r="I718" s="1"/>
    </row>
    <row r="719" spans="1:9">
      <c r="A719" s="135"/>
      <c r="C719" s="1"/>
      <c r="D719" s="1"/>
      <c r="E719" s="1"/>
      <c r="F719" s="1"/>
      <c r="G719" s="1"/>
      <c r="H719" s="1"/>
      <c r="I719" s="1"/>
    </row>
    <row r="720" spans="1:9">
      <c r="A720" s="135"/>
      <c r="C720" s="1"/>
      <c r="D720" s="1"/>
      <c r="E720" s="1"/>
      <c r="F720" s="1"/>
      <c r="G720" s="1"/>
      <c r="H720" s="1"/>
      <c r="I720" s="1"/>
    </row>
    <row r="721" spans="1:9">
      <c r="A721" s="135"/>
      <c r="C721" s="1"/>
      <c r="D721" s="1"/>
      <c r="E721" s="1"/>
      <c r="F721" s="1"/>
      <c r="G721" s="1"/>
      <c r="H721" s="1"/>
      <c r="I721" s="1"/>
    </row>
    <row r="722" spans="1:9">
      <c r="A722" s="135"/>
      <c r="C722" s="1"/>
      <c r="D722" s="1"/>
      <c r="E722" s="1"/>
      <c r="F722" s="1"/>
      <c r="G722" s="1"/>
      <c r="H722" s="1"/>
      <c r="I722" s="1"/>
    </row>
    <row r="723" spans="1:9">
      <c r="A723" s="135"/>
      <c r="C723" s="1"/>
      <c r="D723" s="1"/>
      <c r="E723" s="1"/>
      <c r="F723" s="1"/>
      <c r="G723" s="1"/>
      <c r="H723" s="1"/>
      <c r="I723" s="1"/>
    </row>
    <row r="724" spans="1:9">
      <c r="A724" s="135"/>
      <c r="C724" s="1"/>
      <c r="D724" s="1"/>
      <c r="E724" s="1"/>
      <c r="F724" s="1"/>
      <c r="G724" s="1"/>
      <c r="H724" s="1"/>
      <c r="I724" s="1"/>
    </row>
    <row r="725" spans="1:9">
      <c r="A725" s="135"/>
      <c r="C725" s="1"/>
      <c r="D725" s="1"/>
      <c r="E725" s="1"/>
      <c r="F725" s="1"/>
      <c r="G725" s="1"/>
      <c r="H725" s="1"/>
      <c r="I725" s="1"/>
    </row>
    <row r="726" spans="1:9">
      <c r="A726" s="135"/>
      <c r="C726" s="1"/>
      <c r="D726" s="1"/>
      <c r="E726" s="1"/>
      <c r="F726" s="1"/>
      <c r="G726" s="1"/>
      <c r="H726" s="1"/>
      <c r="I726" s="1"/>
    </row>
    <row r="727" spans="1:9">
      <c r="A727" s="135"/>
      <c r="C727" s="1"/>
      <c r="D727" s="1"/>
      <c r="E727" s="1"/>
      <c r="F727" s="1"/>
      <c r="G727" s="1"/>
      <c r="H727" s="1"/>
      <c r="I727" s="1"/>
    </row>
    <row r="728" spans="1:9">
      <c r="A728" s="135"/>
      <c r="C728" s="1"/>
      <c r="D728" s="1"/>
      <c r="E728" s="1"/>
      <c r="F728" s="1"/>
      <c r="G728" s="1"/>
      <c r="H728" s="1"/>
      <c r="I728" s="1"/>
    </row>
    <row r="729" spans="1:9">
      <c r="A729" s="135"/>
      <c r="C729" s="1"/>
      <c r="D729" s="1"/>
      <c r="E729" s="1"/>
      <c r="F729" s="1"/>
      <c r="G729" s="1"/>
      <c r="H729" s="1"/>
      <c r="I729" s="1"/>
    </row>
    <row r="730" spans="1:9">
      <c r="A730" s="135"/>
      <c r="C730" s="1"/>
      <c r="D730" s="1"/>
      <c r="E730" s="1"/>
      <c r="F730" s="1"/>
      <c r="G730" s="1"/>
      <c r="H730" s="1"/>
      <c r="I730" s="1"/>
    </row>
    <row r="731" spans="1:9">
      <c r="A731" s="135"/>
      <c r="C731" s="1"/>
      <c r="D731" s="1"/>
      <c r="E731" s="1"/>
      <c r="F731" s="1"/>
      <c r="G731" s="1"/>
      <c r="H731" s="1"/>
      <c r="I731" s="1"/>
    </row>
    <row r="732" spans="1:9">
      <c r="A732" s="135"/>
      <c r="C732" s="1"/>
      <c r="D732" s="1"/>
      <c r="E732" s="1"/>
      <c r="F732" s="1"/>
      <c r="G732" s="1"/>
      <c r="H732" s="1"/>
      <c r="I732" s="1"/>
    </row>
    <row r="733" spans="1:9">
      <c r="A733" s="135"/>
      <c r="C733" s="1"/>
      <c r="D733" s="1"/>
      <c r="E733" s="1"/>
      <c r="F733" s="1"/>
      <c r="G733" s="1"/>
      <c r="H733" s="1"/>
      <c r="I733" s="1"/>
    </row>
    <row r="734" spans="1:9">
      <c r="A734" s="135"/>
      <c r="C734" s="1"/>
      <c r="D734" s="1"/>
      <c r="E734" s="1"/>
      <c r="F734" s="1"/>
      <c r="G734" s="1"/>
      <c r="H734" s="1"/>
      <c r="I734" s="1"/>
    </row>
    <row r="735" spans="1:9">
      <c r="A735" s="135"/>
      <c r="C735" s="1"/>
      <c r="D735" s="1"/>
      <c r="E735" s="1"/>
      <c r="F735" s="1"/>
      <c r="G735" s="1"/>
      <c r="H735" s="1"/>
      <c r="I735" s="1"/>
    </row>
    <row r="736" spans="1:9">
      <c r="A736" s="135"/>
      <c r="C736" s="1"/>
      <c r="D736" s="1"/>
      <c r="E736" s="1"/>
      <c r="F736" s="1"/>
      <c r="G736" s="1"/>
      <c r="H736" s="1"/>
      <c r="I736" s="1"/>
    </row>
    <row r="737" spans="1:9">
      <c r="A737" s="135"/>
      <c r="C737" s="1"/>
      <c r="D737" s="1"/>
      <c r="E737" s="1"/>
      <c r="F737" s="1"/>
      <c r="G737" s="1"/>
      <c r="H737" s="1"/>
      <c r="I737" s="1"/>
    </row>
    <row r="738" spans="1:9">
      <c r="A738" s="135"/>
      <c r="C738" s="1"/>
      <c r="D738" s="1"/>
      <c r="E738" s="1"/>
      <c r="F738" s="1"/>
      <c r="G738" s="1"/>
      <c r="H738" s="1"/>
      <c r="I738" s="1"/>
    </row>
    <row r="739" spans="1:9">
      <c r="A739" s="135"/>
      <c r="C739" s="1"/>
      <c r="D739" s="1"/>
      <c r="E739" s="1"/>
      <c r="F739" s="1"/>
      <c r="G739" s="1"/>
      <c r="H739" s="1"/>
      <c r="I739" s="1"/>
    </row>
    <row r="740" spans="1:9">
      <c r="A740" s="135"/>
      <c r="C740" s="1"/>
      <c r="D740" s="1"/>
      <c r="E740" s="1"/>
      <c r="F740" s="1"/>
      <c r="G740" s="1"/>
      <c r="H740" s="1"/>
      <c r="I740" s="1"/>
    </row>
    <row r="741" spans="1:9">
      <c r="A741" s="135"/>
      <c r="C741" s="1"/>
      <c r="D741" s="1"/>
      <c r="E741" s="1"/>
      <c r="F741" s="1"/>
      <c r="G741" s="1"/>
      <c r="H741" s="1"/>
      <c r="I741" s="1"/>
    </row>
    <row r="742" spans="1:9">
      <c r="A742" s="135"/>
      <c r="C742" s="1"/>
      <c r="D742" s="1"/>
      <c r="E742" s="1"/>
      <c r="F742" s="1"/>
      <c r="G742" s="1"/>
      <c r="H742" s="1"/>
      <c r="I742" s="1"/>
    </row>
    <row r="743" spans="1:9">
      <c r="A743" s="135"/>
      <c r="C743" s="1"/>
      <c r="D743" s="1"/>
      <c r="E743" s="1"/>
      <c r="F743" s="1"/>
      <c r="G743" s="1"/>
      <c r="H743" s="1"/>
      <c r="I743" s="1"/>
    </row>
    <row r="744" spans="1:9">
      <c r="A744" s="135"/>
      <c r="C744" s="1"/>
      <c r="D744" s="1"/>
      <c r="E744" s="1"/>
      <c r="F744" s="1"/>
      <c r="G744" s="1"/>
      <c r="H744" s="1"/>
      <c r="I744" s="1"/>
    </row>
    <row r="745" spans="1:9">
      <c r="A745" s="135"/>
      <c r="C745" s="1"/>
      <c r="D745" s="1"/>
      <c r="E745" s="1"/>
      <c r="F745" s="1"/>
      <c r="G745" s="1"/>
      <c r="H745" s="1"/>
      <c r="I745" s="1"/>
    </row>
    <row r="746" spans="1:9">
      <c r="A746" s="135"/>
      <c r="C746" s="1"/>
      <c r="D746" s="1"/>
      <c r="E746" s="1"/>
      <c r="F746" s="1"/>
      <c r="G746" s="1"/>
      <c r="H746" s="1"/>
      <c r="I746" s="1"/>
    </row>
    <row r="747" spans="1:9">
      <c r="A747" s="135"/>
      <c r="C747" s="1"/>
      <c r="D747" s="1"/>
      <c r="E747" s="1"/>
      <c r="F747" s="1"/>
      <c r="G747" s="1"/>
      <c r="H747" s="1"/>
      <c r="I747" s="1"/>
    </row>
    <row r="748" spans="1:9">
      <c r="A748" s="135"/>
      <c r="C748" s="1"/>
      <c r="D748" s="1"/>
      <c r="E748" s="1"/>
      <c r="F748" s="1"/>
      <c r="G748" s="1"/>
      <c r="H748" s="1"/>
      <c r="I748" s="1"/>
    </row>
    <row r="749" spans="1:9">
      <c r="A749" s="135"/>
      <c r="C749" s="1"/>
      <c r="D749" s="1"/>
      <c r="E749" s="1"/>
      <c r="F749" s="1"/>
      <c r="G749" s="1"/>
      <c r="H749" s="1"/>
      <c r="I749" s="1"/>
    </row>
    <row r="750" spans="1:9">
      <c r="A750" s="135"/>
      <c r="C750" s="1"/>
      <c r="D750" s="1"/>
      <c r="E750" s="1"/>
      <c r="F750" s="1"/>
      <c r="G750" s="1"/>
      <c r="H750" s="1"/>
      <c r="I750" s="1"/>
    </row>
    <row r="751" spans="1:9">
      <c r="A751" s="135"/>
      <c r="C751" s="1"/>
      <c r="D751" s="1"/>
      <c r="E751" s="1"/>
      <c r="F751" s="1"/>
      <c r="G751" s="1"/>
      <c r="H751" s="1"/>
      <c r="I751" s="1"/>
    </row>
    <row r="752" spans="1:9">
      <c r="A752" s="135"/>
      <c r="C752" s="1"/>
      <c r="D752" s="1"/>
      <c r="E752" s="1"/>
      <c r="F752" s="1"/>
      <c r="G752" s="1"/>
      <c r="H752" s="1"/>
      <c r="I752" s="1"/>
    </row>
    <row r="753" spans="1:9">
      <c r="A753" s="135"/>
      <c r="C753" s="1"/>
      <c r="D753" s="1"/>
      <c r="E753" s="1"/>
      <c r="F753" s="1"/>
      <c r="G753" s="1"/>
      <c r="H753" s="1"/>
      <c r="I753" s="1"/>
    </row>
    <row r="754" spans="1:9">
      <c r="A754" s="135"/>
      <c r="C754" s="1"/>
      <c r="D754" s="1"/>
      <c r="E754" s="1"/>
      <c r="F754" s="1"/>
      <c r="G754" s="1"/>
      <c r="H754" s="1"/>
      <c r="I754" s="1"/>
    </row>
    <row r="755" spans="1:9">
      <c r="A755" s="135"/>
      <c r="C755" s="1"/>
      <c r="D755" s="1"/>
      <c r="E755" s="1"/>
      <c r="F755" s="1"/>
      <c r="G755" s="1"/>
      <c r="H755" s="1"/>
      <c r="I755" s="1"/>
    </row>
    <row r="756" spans="1:9">
      <c r="A756" s="135"/>
      <c r="C756" s="1"/>
      <c r="D756" s="1"/>
      <c r="E756" s="1"/>
      <c r="F756" s="1"/>
      <c r="G756" s="1"/>
      <c r="H756" s="1"/>
      <c r="I756" s="1"/>
    </row>
    <row r="757" spans="1:9">
      <c r="A757" s="135"/>
      <c r="C757" s="1"/>
      <c r="D757" s="1"/>
      <c r="E757" s="1"/>
      <c r="F757" s="1"/>
      <c r="G757" s="1"/>
      <c r="H757" s="1"/>
      <c r="I757" s="1"/>
    </row>
    <row r="758" spans="1:9">
      <c r="A758" s="135"/>
      <c r="C758" s="1"/>
      <c r="D758" s="1"/>
      <c r="E758" s="1"/>
      <c r="F758" s="1"/>
      <c r="G758" s="1"/>
      <c r="H758" s="1"/>
      <c r="I758" s="1"/>
    </row>
    <row r="759" spans="1:9">
      <c r="A759" s="135"/>
      <c r="C759" s="1"/>
      <c r="D759" s="1"/>
      <c r="E759" s="1"/>
      <c r="F759" s="1"/>
      <c r="G759" s="1"/>
      <c r="H759" s="1"/>
      <c r="I759" s="1"/>
    </row>
    <row r="760" spans="1:9">
      <c r="A760" s="135"/>
      <c r="C760" s="1"/>
      <c r="D760" s="1"/>
      <c r="E760" s="1"/>
      <c r="F760" s="1"/>
      <c r="G760" s="1"/>
      <c r="H760" s="1"/>
      <c r="I760" s="1"/>
    </row>
    <row r="761" spans="1:9">
      <c r="A761" s="135"/>
      <c r="C761" s="1"/>
      <c r="D761" s="1"/>
      <c r="E761" s="1"/>
      <c r="F761" s="1"/>
      <c r="G761" s="1"/>
      <c r="H761" s="1"/>
      <c r="I761" s="1"/>
    </row>
    <row r="762" spans="1:9">
      <c r="A762" s="135"/>
      <c r="C762" s="1"/>
      <c r="D762" s="1"/>
      <c r="E762" s="1"/>
      <c r="F762" s="1"/>
      <c r="G762" s="1"/>
      <c r="H762" s="1"/>
      <c r="I762" s="1"/>
    </row>
    <row r="763" spans="1:9">
      <c r="A763" s="135"/>
      <c r="C763" s="1"/>
      <c r="D763" s="1"/>
      <c r="E763" s="1"/>
      <c r="F763" s="1"/>
      <c r="G763" s="1"/>
      <c r="H763" s="1"/>
      <c r="I763" s="1"/>
    </row>
    <row r="764" spans="1:9">
      <c r="A764" s="135"/>
      <c r="C764" s="1"/>
      <c r="D764" s="1"/>
      <c r="E764" s="1"/>
      <c r="F764" s="1"/>
      <c r="G764" s="1"/>
      <c r="H764" s="1"/>
      <c r="I764" s="1"/>
    </row>
    <row r="765" spans="1:9">
      <c r="A765" s="135"/>
      <c r="C765" s="1"/>
      <c r="D765" s="1"/>
      <c r="E765" s="1"/>
      <c r="F765" s="1"/>
      <c r="G765" s="1"/>
      <c r="H765" s="1"/>
      <c r="I765" s="1"/>
    </row>
    <row r="766" spans="1:9">
      <c r="A766" s="135"/>
      <c r="C766" s="1"/>
      <c r="D766" s="1"/>
      <c r="E766" s="1"/>
      <c r="F766" s="1"/>
      <c r="G766" s="1"/>
      <c r="H766" s="1"/>
      <c r="I766" s="1"/>
    </row>
    <row r="767" spans="1:9">
      <c r="A767" s="135"/>
      <c r="C767" s="1"/>
      <c r="D767" s="1"/>
      <c r="E767" s="1"/>
      <c r="F767" s="1"/>
      <c r="G767" s="1"/>
      <c r="H767" s="1"/>
      <c r="I767" s="1"/>
    </row>
    <row r="768" spans="1:9">
      <c r="A768" s="135"/>
      <c r="C768" s="1"/>
      <c r="D768" s="1"/>
      <c r="E768" s="1"/>
      <c r="F768" s="1"/>
      <c r="G768" s="1"/>
      <c r="H768" s="1"/>
      <c r="I768" s="1"/>
    </row>
    <row r="769" spans="1:9">
      <c r="A769" s="135"/>
      <c r="C769" s="1"/>
      <c r="D769" s="1"/>
      <c r="E769" s="1"/>
      <c r="F769" s="1"/>
      <c r="G769" s="1"/>
      <c r="H769" s="1"/>
      <c r="I769" s="1"/>
    </row>
    <row r="770" spans="1:9">
      <c r="A770" s="135"/>
      <c r="C770" s="1"/>
      <c r="D770" s="1"/>
      <c r="E770" s="1"/>
      <c r="F770" s="1"/>
      <c r="G770" s="1"/>
      <c r="H770" s="1"/>
      <c r="I770" s="1"/>
    </row>
    <row r="771" spans="1:9">
      <c r="A771" s="135"/>
      <c r="C771" s="1"/>
      <c r="D771" s="1"/>
      <c r="E771" s="1"/>
      <c r="F771" s="1"/>
      <c r="G771" s="1"/>
      <c r="H771" s="1"/>
      <c r="I771" s="1"/>
    </row>
    <row r="772" spans="1:9">
      <c r="A772" s="135"/>
      <c r="C772" s="1"/>
      <c r="D772" s="1"/>
      <c r="E772" s="1"/>
      <c r="F772" s="1"/>
      <c r="G772" s="1"/>
      <c r="H772" s="1"/>
      <c r="I772" s="1"/>
    </row>
    <row r="773" spans="1:9">
      <c r="A773" s="135"/>
      <c r="C773" s="1"/>
      <c r="D773" s="1"/>
      <c r="E773" s="1"/>
      <c r="F773" s="1"/>
      <c r="G773" s="1"/>
      <c r="H773" s="1"/>
      <c r="I773" s="1"/>
    </row>
    <row r="774" spans="1:9">
      <c r="A774" s="135"/>
      <c r="C774" s="1"/>
      <c r="D774" s="1"/>
      <c r="E774" s="1"/>
      <c r="F774" s="1"/>
      <c r="G774" s="1"/>
      <c r="H774" s="1"/>
      <c r="I774" s="1"/>
    </row>
    <row r="775" spans="1:9">
      <c r="A775" s="135"/>
      <c r="C775" s="1"/>
      <c r="D775" s="1"/>
      <c r="E775" s="1"/>
      <c r="F775" s="1"/>
      <c r="G775" s="1"/>
      <c r="H775" s="1"/>
      <c r="I775" s="1"/>
    </row>
    <row r="776" spans="1:9">
      <c r="A776" s="135"/>
      <c r="C776" s="1"/>
      <c r="D776" s="1"/>
      <c r="E776" s="1"/>
      <c r="F776" s="1"/>
      <c r="G776" s="1"/>
      <c r="H776" s="1"/>
      <c r="I776" s="1"/>
    </row>
    <row r="777" spans="1:9">
      <c r="A777" s="135"/>
      <c r="C777" s="1"/>
      <c r="D777" s="1"/>
      <c r="E777" s="1"/>
      <c r="F777" s="1"/>
      <c r="G777" s="1"/>
      <c r="H777" s="1"/>
      <c r="I777" s="1"/>
    </row>
    <row r="778" spans="1:9">
      <c r="A778" s="135"/>
      <c r="C778" s="1"/>
      <c r="D778" s="1"/>
      <c r="E778" s="1"/>
      <c r="F778" s="1"/>
      <c r="G778" s="1"/>
      <c r="H778" s="1"/>
      <c r="I778" s="1"/>
    </row>
    <row r="779" spans="1:9">
      <c r="A779" s="135"/>
      <c r="C779" s="1"/>
      <c r="D779" s="1"/>
      <c r="E779" s="1"/>
      <c r="F779" s="1"/>
      <c r="G779" s="1"/>
      <c r="H779" s="1"/>
      <c r="I779" s="1"/>
    </row>
    <row r="780" spans="1:9">
      <c r="A780" s="135"/>
      <c r="C780" s="1"/>
      <c r="D780" s="1"/>
      <c r="E780" s="1"/>
      <c r="F780" s="1"/>
      <c r="G780" s="1"/>
      <c r="H780" s="1"/>
      <c r="I780" s="1"/>
    </row>
    <row r="781" spans="1:9">
      <c r="A781" s="135"/>
      <c r="C781" s="1"/>
      <c r="D781" s="1"/>
      <c r="E781" s="1"/>
      <c r="F781" s="1"/>
      <c r="G781" s="1"/>
      <c r="H781" s="1"/>
      <c r="I781" s="1"/>
    </row>
    <row r="782" spans="1:9">
      <c r="A782" s="135"/>
      <c r="C782" s="1"/>
      <c r="D782" s="1"/>
      <c r="E782" s="1"/>
      <c r="F782" s="1"/>
      <c r="G782" s="1"/>
      <c r="H782" s="1"/>
      <c r="I782" s="1"/>
    </row>
    <row r="783" spans="1:9">
      <c r="A783" s="135"/>
      <c r="C783" s="1"/>
      <c r="D783" s="1"/>
      <c r="E783" s="1"/>
      <c r="F783" s="1"/>
      <c r="G783" s="1"/>
      <c r="H783" s="1"/>
      <c r="I783" s="1"/>
    </row>
    <row r="784" spans="1:9">
      <c r="A784" s="135"/>
      <c r="C784" s="1"/>
      <c r="D784" s="1"/>
      <c r="E784" s="1"/>
      <c r="F784" s="1"/>
      <c r="G784" s="1"/>
      <c r="H784" s="1"/>
      <c r="I784" s="1"/>
    </row>
    <row r="785" spans="1:9">
      <c r="A785" s="135"/>
      <c r="C785" s="1"/>
      <c r="D785" s="1"/>
      <c r="E785" s="1"/>
      <c r="F785" s="1"/>
      <c r="G785" s="1"/>
      <c r="H785" s="1"/>
      <c r="I785" s="1"/>
    </row>
    <row r="786" spans="1:9">
      <c r="A786" s="135"/>
      <c r="C786" s="1"/>
      <c r="D786" s="1"/>
      <c r="E786" s="1"/>
      <c r="F786" s="1"/>
      <c r="G786" s="1"/>
      <c r="H786" s="1"/>
      <c r="I786" s="1"/>
    </row>
    <row r="787" spans="1:9">
      <c r="A787" s="135"/>
      <c r="C787" s="1"/>
      <c r="D787" s="1"/>
      <c r="E787" s="1"/>
      <c r="F787" s="1"/>
      <c r="G787" s="1"/>
      <c r="H787" s="1"/>
      <c r="I787" s="1"/>
    </row>
    <row r="788" spans="1:9">
      <c r="A788" s="135"/>
      <c r="C788" s="1"/>
      <c r="D788" s="1"/>
      <c r="E788" s="1"/>
      <c r="F788" s="1"/>
      <c r="G788" s="1"/>
      <c r="H788" s="1"/>
      <c r="I788" s="1"/>
    </row>
    <row r="789" spans="1:9">
      <c r="A789" s="135"/>
      <c r="C789" s="1"/>
      <c r="D789" s="1"/>
      <c r="E789" s="1"/>
      <c r="F789" s="1"/>
      <c r="G789" s="1"/>
      <c r="H789" s="1"/>
      <c r="I789" s="1"/>
    </row>
    <row r="790" spans="1:9">
      <c r="A790" s="135"/>
      <c r="C790" s="1"/>
      <c r="D790" s="1"/>
      <c r="E790" s="1"/>
      <c r="F790" s="1"/>
      <c r="G790" s="1"/>
      <c r="H790" s="1"/>
      <c r="I790" s="1"/>
    </row>
    <row r="791" spans="1:9">
      <c r="A791" s="135"/>
      <c r="C791" s="1"/>
      <c r="D791" s="1"/>
      <c r="E791" s="1"/>
      <c r="F791" s="1"/>
      <c r="G791" s="1"/>
      <c r="H791" s="1"/>
      <c r="I791" s="1"/>
    </row>
    <row r="792" spans="1:9">
      <c r="A792" s="135"/>
      <c r="C792" s="1"/>
      <c r="D792" s="1"/>
      <c r="E792" s="1"/>
      <c r="F792" s="1"/>
      <c r="G792" s="1"/>
      <c r="H792" s="1"/>
      <c r="I792" s="1"/>
    </row>
    <row r="793" spans="1:9">
      <c r="A793" s="135"/>
      <c r="C793" s="1"/>
      <c r="D793" s="1"/>
      <c r="E793" s="1"/>
      <c r="F793" s="1"/>
      <c r="G793" s="1"/>
      <c r="H793" s="1"/>
      <c r="I793" s="1"/>
    </row>
    <row r="794" spans="1:9">
      <c r="A794" s="135"/>
      <c r="C794" s="1"/>
      <c r="D794" s="1"/>
      <c r="E794" s="1"/>
      <c r="F794" s="1"/>
      <c r="G794" s="1"/>
      <c r="H794" s="1"/>
      <c r="I794" s="1"/>
    </row>
    <row r="795" spans="1:9">
      <c r="A795" s="135"/>
      <c r="C795" s="1"/>
      <c r="D795" s="1"/>
      <c r="E795" s="1"/>
      <c r="F795" s="1"/>
      <c r="G795" s="1"/>
      <c r="H795" s="1"/>
      <c r="I795" s="1"/>
    </row>
    <row r="796" spans="1:9">
      <c r="A796" s="135"/>
      <c r="C796" s="1"/>
      <c r="D796" s="1"/>
      <c r="E796" s="1"/>
      <c r="F796" s="1"/>
      <c r="G796" s="1"/>
      <c r="H796" s="1"/>
      <c r="I796" s="1"/>
    </row>
    <row r="797" spans="1:9">
      <c r="A797" s="135"/>
      <c r="C797" s="1"/>
      <c r="D797" s="1"/>
      <c r="E797" s="1"/>
      <c r="F797" s="1"/>
      <c r="G797" s="1"/>
      <c r="H797" s="1"/>
      <c r="I797" s="1"/>
    </row>
    <row r="798" spans="1:9">
      <c r="A798" s="135"/>
      <c r="C798" s="1"/>
      <c r="D798" s="1"/>
      <c r="E798" s="1"/>
      <c r="F798" s="1"/>
      <c r="G798" s="1"/>
      <c r="H798" s="1"/>
      <c r="I798" s="1"/>
    </row>
    <row r="799" spans="1:9">
      <c r="A799" s="135"/>
      <c r="C799" s="1"/>
      <c r="D799" s="1"/>
      <c r="E799" s="1"/>
      <c r="F799" s="1"/>
      <c r="G799" s="1"/>
      <c r="H799" s="1"/>
      <c r="I799" s="1"/>
    </row>
    <row r="800" spans="1:9">
      <c r="A800" s="135"/>
      <c r="C800" s="1"/>
      <c r="D800" s="1"/>
      <c r="E800" s="1"/>
      <c r="F800" s="1"/>
      <c r="G800" s="1"/>
      <c r="H800" s="1"/>
      <c r="I800" s="1"/>
    </row>
    <row r="801" spans="1:9">
      <c r="A801" s="135"/>
      <c r="C801" s="1"/>
      <c r="D801" s="1"/>
      <c r="E801" s="1"/>
      <c r="F801" s="1"/>
      <c r="G801" s="1"/>
      <c r="H801" s="1"/>
      <c r="I801" s="1"/>
    </row>
    <row r="802" spans="1:9">
      <c r="A802" s="135"/>
      <c r="C802" s="1"/>
      <c r="D802" s="1"/>
      <c r="E802" s="1"/>
      <c r="F802" s="1"/>
      <c r="G802" s="1"/>
      <c r="H802" s="1"/>
      <c r="I802" s="1"/>
    </row>
    <row r="803" spans="1:9">
      <c r="A803" s="135"/>
      <c r="C803" s="1"/>
      <c r="D803" s="1"/>
      <c r="E803" s="1"/>
      <c r="F803" s="1"/>
      <c r="G803" s="1"/>
      <c r="H803" s="1"/>
      <c r="I803" s="1"/>
    </row>
    <row r="804" spans="1:9">
      <c r="A804" s="135"/>
      <c r="C804" s="1"/>
      <c r="D804" s="1"/>
      <c r="E804" s="1"/>
      <c r="F804" s="1"/>
      <c r="G804" s="1"/>
      <c r="H804" s="1"/>
      <c r="I804" s="1"/>
    </row>
    <row r="805" spans="1:9">
      <c r="A805" s="135"/>
      <c r="C805" s="1"/>
      <c r="D805" s="1"/>
      <c r="E805" s="1"/>
      <c r="F805" s="1"/>
      <c r="G805" s="1"/>
      <c r="H805" s="1"/>
      <c r="I805" s="1"/>
    </row>
    <row r="806" spans="1:9">
      <c r="A806" s="135"/>
      <c r="C806" s="1"/>
      <c r="D806" s="1"/>
      <c r="E806" s="1"/>
      <c r="F806" s="1"/>
      <c r="G806" s="1"/>
      <c r="H806" s="1"/>
      <c r="I806" s="1"/>
    </row>
    <row r="807" spans="1:9">
      <c r="A807" s="135"/>
      <c r="C807" s="1"/>
      <c r="D807" s="1"/>
      <c r="E807" s="1"/>
      <c r="F807" s="1"/>
      <c r="G807" s="1"/>
      <c r="H807" s="1"/>
      <c r="I807" s="1"/>
    </row>
    <row r="808" spans="1:9">
      <c r="A808" s="135"/>
      <c r="C808" s="1"/>
      <c r="D808" s="1"/>
      <c r="E808" s="1"/>
      <c r="F808" s="1"/>
      <c r="G808" s="1"/>
      <c r="H808" s="1"/>
      <c r="I808" s="1"/>
    </row>
    <row r="809" spans="1:9">
      <c r="A809" s="135"/>
      <c r="C809" s="1"/>
      <c r="D809" s="1"/>
      <c r="E809" s="1"/>
      <c r="F809" s="1"/>
      <c r="G809" s="1"/>
      <c r="H809" s="1"/>
      <c r="I809" s="1"/>
    </row>
    <row r="810" spans="1:9">
      <c r="A810" s="135"/>
      <c r="C810" s="1"/>
      <c r="D810" s="1"/>
      <c r="E810" s="1"/>
      <c r="F810" s="1"/>
      <c r="G810" s="1"/>
      <c r="H810" s="1"/>
      <c r="I810" s="1"/>
    </row>
    <row r="811" spans="1:9">
      <c r="A811" s="135"/>
      <c r="C811" s="1"/>
      <c r="D811" s="1"/>
      <c r="E811" s="1"/>
      <c r="F811" s="1"/>
      <c r="G811" s="1"/>
      <c r="H811" s="1"/>
      <c r="I811" s="1"/>
    </row>
    <row r="812" spans="1:9">
      <c r="A812" s="135"/>
      <c r="C812" s="1"/>
      <c r="D812" s="1"/>
      <c r="E812" s="1"/>
      <c r="F812" s="1"/>
      <c r="G812" s="1"/>
      <c r="H812" s="1"/>
      <c r="I812" s="1"/>
    </row>
    <row r="813" spans="1:9">
      <c r="A813" s="135"/>
      <c r="C813" s="1"/>
      <c r="D813" s="1"/>
      <c r="E813" s="1"/>
      <c r="F813" s="1"/>
      <c r="G813" s="1"/>
      <c r="H813" s="1"/>
      <c r="I813" s="1"/>
    </row>
    <row r="814" spans="1:9">
      <c r="A814" s="135"/>
      <c r="C814" s="1"/>
      <c r="D814" s="1"/>
      <c r="E814" s="1"/>
      <c r="F814" s="1"/>
      <c r="G814" s="1"/>
      <c r="H814" s="1"/>
      <c r="I814" s="1"/>
    </row>
    <row r="815" spans="1:9">
      <c r="A815" s="135"/>
      <c r="C815" s="1"/>
      <c r="D815" s="1"/>
      <c r="E815" s="1"/>
      <c r="F815" s="1"/>
      <c r="G815" s="1"/>
      <c r="H815" s="1"/>
      <c r="I815" s="1"/>
    </row>
    <row r="816" spans="1:9">
      <c r="A816" s="135"/>
      <c r="C816" s="1"/>
      <c r="D816" s="1"/>
      <c r="E816" s="1"/>
      <c r="F816" s="1"/>
      <c r="G816" s="1"/>
      <c r="H816" s="1"/>
      <c r="I816" s="1"/>
    </row>
    <row r="817" spans="1:9">
      <c r="A817" s="135"/>
      <c r="C817" s="1"/>
      <c r="D817" s="1"/>
      <c r="E817" s="1"/>
      <c r="F817" s="1"/>
      <c r="G817" s="1"/>
      <c r="H817" s="1"/>
      <c r="I817" s="1"/>
    </row>
    <row r="818" spans="1:9">
      <c r="A818" s="135"/>
      <c r="C818" s="1"/>
      <c r="D818" s="1"/>
      <c r="E818" s="1"/>
      <c r="F818" s="1"/>
      <c r="G818" s="1"/>
      <c r="H818" s="1"/>
      <c r="I818" s="1"/>
    </row>
    <row r="819" spans="1:9">
      <c r="A819" s="135"/>
      <c r="C819" s="1"/>
      <c r="D819" s="1"/>
      <c r="E819" s="1"/>
      <c r="F819" s="1"/>
      <c r="G819" s="1"/>
      <c r="H819" s="1"/>
      <c r="I819" s="1"/>
    </row>
    <row r="820" spans="1:9">
      <c r="A820" s="135"/>
      <c r="C820" s="1"/>
      <c r="D820" s="1"/>
      <c r="E820" s="1"/>
      <c r="F820" s="1"/>
      <c r="G820" s="1"/>
      <c r="H820" s="1"/>
      <c r="I820" s="1"/>
    </row>
    <row r="821" spans="1:9">
      <c r="A821" s="135"/>
      <c r="C821" s="1"/>
      <c r="D821" s="1"/>
      <c r="E821" s="1"/>
      <c r="F821" s="1"/>
      <c r="G821" s="1"/>
      <c r="H821" s="1"/>
      <c r="I821" s="1"/>
    </row>
    <row r="822" spans="1:9">
      <c r="A822" s="135"/>
      <c r="C822" s="1"/>
      <c r="D822" s="1"/>
      <c r="E822" s="1"/>
      <c r="F822" s="1"/>
      <c r="G822" s="1"/>
      <c r="H822" s="1"/>
      <c r="I822" s="1"/>
    </row>
    <row r="823" spans="1:9">
      <c r="A823" s="135"/>
      <c r="C823" s="1"/>
      <c r="D823" s="1"/>
      <c r="E823" s="1"/>
      <c r="F823" s="1"/>
      <c r="G823" s="1"/>
      <c r="H823" s="1"/>
      <c r="I823" s="1"/>
    </row>
    <row r="824" spans="1:9">
      <c r="A824" s="135"/>
      <c r="C824" s="1"/>
      <c r="D824" s="1"/>
      <c r="E824" s="1"/>
      <c r="F824" s="1"/>
      <c r="G824" s="1"/>
      <c r="H824" s="1"/>
      <c r="I824" s="1"/>
    </row>
    <row r="825" spans="1:9">
      <c r="A825" s="135"/>
      <c r="C825" s="1"/>
      <c r="D825" s="1"/>
      <c r="E825" s="1"/>
      <c r="F825" s="1"/>
      <c r="G825" s="1"/>
      <c r="H825" s="1"/>
      <c r="I825" s="1"/>
    </row>
    <row r="826" spans="1:9">
      <c r="A826" s="135"/>
      <c r="C826" s="1"/>
      <c r="D826" s="1"/>
      <c r="E826" s="1"/>
      <c r="F826" s="1"/>
      <c r="G826" s="1"/>
      <c r="H826" s="1"/>
      <c r="I826" s="1"/>
    </row>
    <row r="827" spans="1:9">
      <c r="A827" s="135"/>
      <c r="C827" s="1"/>
      <c r="D827" s="1"/>
      <c r="E827" s="1"/>
      <c r="F827" s="1"/>
      <c r="G827" s="1"/>
      <c r="H827" s="1"/>
      <c r="I827" s="1"/>
    </row>
    <row r="828" spans="1:9">
      <c r="A828" s="135"/>
      <c r="C828" s="1"/>
      <c r="D828" s="1"/>
      <c r="E828" s="1"/>
      <c r="F828" s="1"/>
      <c r="G828" s="1"/>
      <c r="H828" s="1"/>
      <c r="I828" s="1"/>
    </row>
    <row r="829" spans="1:9">
      <c r="A829" s="135"/>
      <c r="C829" s="1"/>
      <c r="D829" s="1"/>
      <c r="E829" s="1"/>
      <c r="F829" s="1"/>
      <c r="G829" s="1"/>
      <c r="H829" s="1"/>
      <c r="I829" s="1"/>
    </row>
    <row r="830" spans="1:9">
      <c r="A830" s="135"/>
      <c r="C830" s="1"/>
      <c r="D830" s="1"/>
      <c r="E830" s="1"/>
      <c r="F830" s="1"/>
      <c r="G830" s="1"/>
      <c r="H830" s="1"/>
      <c r="I830" s="1"/>
    </row>
    <row r="831" spans="1:9">
      <c r="A831" s="135"/>
      <c r="C831" s="1"/>
      <c r="D831" s="1"/>
      <c r="E831" s="1"/>
      <c r="F831" s="1"/>
      <c r="G831" s="1"/>
      <c r="H831" s="1"/>
      <c r="I831" s="1"/>
    </row>
    <row r="832" spans="1:9">
      <c r="A832" s="135"/>
      <c r="C832" s="1"/>
      <c r="D832" s="1"/>
      <c r="E832" s="1"/>
      <c r="F832" s="1"/>
      <c r="G832" s="1"/>
      <c r="H832" s="1"/>
      <c r="I832" s="1"/>
    </row>
    <row r="833" spans="1:9">
      <c r="A833" s="135"/>
      <c r="C833" s="1"/>
      <c r="D833" s="1"/>
      <c r="E833" s="1"/>
      <c r="F833" s="1"/>
      <c r="G833" s="1"/>
      <c r="H833" s="1"/>
      <c r="I833" s="1"/>
    </row>
    <row r="834" spans="1:9">
      <c r="A834" s="135"/>
      <c r="C834" s="1"/>
      <c r="D834" s="1"/>
      <c r="E834" s="1"/>
      <c r="F834" s="1"/>
      <c r="G834" s="1"/>
      <c r="H834" s="1"/>
      <c r="I834" s="1"/>
    </row>
    <row r="835" spans="1:9">
      <c r="A835" s="135"/>
      <c r="C835" s="1"/>
      <c r="D835" s="1"/>
      <c r="E835" s="1"/>
      <c r="F835" s="1"/>
      <c r="G835" s="1"/>
      <c r="H835" s="1"/>
      <c r="I835" s="1"/>
    </row>
    <row r="836" spans="1:9">
      <c r="A836" s="135"/>
      <c r="C836" s="1"/>
      <c r="D836" s="1"/>
      <c r="E836" s="1"/>
      <c r="F836" s="1"/>
      <c r="G836" s="1"/>
      <c r="H836" s="1"/>
      <c r="I836" s="1"/>
    </row>
    <row r="837" spans="1:9">
      <c r="A837" s="135"/>
      <c r="C837" s="1"/>
      <c r="D837" s="1"/>
      <c r="E837" s="1"/>
      <c r="F837" s="1"/>
      <c r="G837" s="1"/>
      <c r="H837" s="1"/>
      <c r="I837" s="1"/>
    </row>
    <row r="838" spans="1:9">
      <c r="A838" s="135"/>
      <c r="C838" s="1"/>
      <c r="D838" s="1"/>
      <c r="E838" s="1"/>
      <c r="F838" s="1"/>
      <c r="G838" s="1"/>
      <c r="H838" s="1"/>
      <c r="I838" s="1"/>
    </row>
    <row r="839" spans="1:9">
      <c r="A839" s="135"/>
      <c r="C839" s="1"/>
      <c r="D839" s="1"/>
      <c r="E839" s="1"/>
      <c r="F839" s="1"/>
      <c r="G839" s="1"/>
      <c r="H839" s="1"/>
      <c r="I839" s="1"/>
    </row>
    <row r="840" spans="1:9">
      <c r="A840" s="135"/>
      <c r="C840" s="1"/>
      <c r="D840" s="1"/>
      <c r="E840" s="1"/>
      <c r="F840" s="1"/>
      <c r="G840" s="1"/>
      <c r="H840" s="1"/>
      <c r="I840" s="1"/>
    </row>
    <row r="841" spans="1:9">
      <c r="A841" s="135"/>
      <c r="C841" s="1"/>
      <c r="D841" s="1"/>
      <c r="E841" s="1"/>
      <c r="F841" s="1"/>
      <c r="G841" s="1"/>
      <c r="H841" s="1"/>
      <c r="I841" s="1"/>
    </row>
    <row r="842" spans="1:9">
      <c r="A842" s="135"/>
      <c r="C842" s="1"/>
      <c r="D842" s="1"/>
      <c r="E842" s="1"/>
      <c r="F842" s="1"/>
      <c r="G842" s="1"/>
      <c r="H842" s="1"/>
      <c r="I842" s="1"/>
    </row>
    <row r="843" spans="1:9">
      <c r="A843" s="135"/>
      <c r="C843" s="1"/>
      <c r="D843" s="1"/>
      <c r="E843" s="1"/>
      <c r="F843" s="1"/>
      <c r="G843" s="1"/>
      <c r="H843" s="1"/>
      <c r="I843" s="1"/>
    </row>
    <row r="844" spans="1:9">
      <c r="A844" s="135"/>
      <c r="C844" s="1"/>
      <c r="D844" s="1"/>
      <c r="E844" s="1"/>
      <c r="F844" s="1"/>
      <c r="G844" s="1"/>
      <c r="H844" s="1"/>
      <c r="I844" s="1"/>
    </row>
    <row r="845" spans="1:9">
      <c r="A845" s="135"/>
      <c r="C845" s="1"/>
      <c r="D845" s="1"/>
      <c r="E845" s="1"/>
      <c r="F845" s="1"/>
      <c r="G845" s="1"/>
      <c r="H845" s="1"/>
      <c r="I845" s="1"/>
    </row>
    <row r="846" spans="1:9">
      <c r="A846" s="135"/>
      <c r="C846" s="1"/>
      <c r="D846" s="1"/>
      <c r="E846" s="1"/>
      <c r="F846" s="1"/>
      <c r="G846" s="1"/>
      <c r="H846" s="1"/>
      <c r="I846" s="1"/>
    </row>
    <row r="847" spans="1:9">
      <c r="A847" s="135"/>
      <c r="C847" s="1"/>
      <c r="D847" s="1"/>
      <c r="E847" s="1"/>
      <c r="F847" s="1"/>
      <c r="G847" s="1"/>
      <c r="H847" s="1"/>
      <c r="I847" s="1"/>
    </row>
    <row r="848" spans="1:9">
      <c r="A848" s="135"/>
      <c r="C848" s="1"/>
      <c r="D848" s="1"/>
      <c r="E848" s="1"/>
      <c r="F848" s="1"/>
      <c r="G848" s="1"/>
      <c r="H848" s="1"/>
      <c r="I848" s="1"/>
    </row>
    <row r="849" spans="1:9">
      <c r="A849" s="135"/>
      <c r="C849" s="1"/>
      <c r="D849" s="1"/>
      <c r="E849" s="1"/>
      <c r="F849" s="1"/>
      <c r="G849" s="1"/>
      <c r="H849" s="1"/>
      <c r="I849" s="1"/>
    </row>
    <row r="850" spans="1:9">
      <c r="A850" s="135"/>
      <c r="C850" s="1"/>
      <c r="D850" s="1"/>
      <c r="E850" s="1"/>
      <c r="F850" s="1"/>
      <c r="G850" s="1"/>
      <c r="H850" s="1"/>
      <c r="I850" s="1"/>
    </row>
    <row r="851" spans="1:9">
      <c r="A851" s="135"/>
      <c r="C851" s="1"/>
      <c r="D851" s="1"/>
      <c r="E851" s="1"/>
      <c r="F851" s="1"/>
      <c r="G851" s="1"/>
      <c r="H851" s="1"/>
      <c r="I851" s="1"/>
    </row>
    <row r="852" spans="1:9">
      <c r="A852" s="135"/>
      <c r="C852" s="1"/>
      <c r="D852" s="1"/>
      <c r="E852" s="1"/>
      <c r="F852" s="1"/>
      <c r="G852" s="1"/>
      <c r="H852" s="1"/>
      <c r="I852" s="1"/>
    </row>
    <row r="853" spans="1:9">
      <c r="A853" s="135"/>
      <c r="C853" s="1"/>
      <c r="D853" s="1"/>
      <c r="E853" s="1"/>
      <c r="F853" s="1"/>
      <c r="G853" s="1"/>
      <c r="H853" s="1"/>
      <c r="I853" s="1"/>
    </row>
    <row r="854" spans="1:9">
      <c r="A854" s="135"/>
      <c r="C854" s="1"/>
      <c r="D854" s="1"/>
      <c r="E854" s="1"/>
      <c r="F854" s="1"/>
      <c r="G854" s="1"/>
      <c r="H854" s="1"/>
      <c r="I854" s="1"/>
    </row>
    <row r="855" spans="1:9">
      <c r="A855" s="135"/>
      <c r="C855" s="1"/>
      <c r="D855" s="1"/>
      <c r="E855" s="1"/>
      <c r="F855" s="1"/>
      <c r="G855" s="1"/>
      <c r="H855" s="1"/>
      <c r="I855" s="1"/>
    </row>
    <row r="856" spans="1:9">
      <c r="A856" s="135"/>
      <c r="C856" s="1"/>
      <c r="D856" s="1"/>
      <c r="E856" s="1"/>
      <c r="F856" s="1"/>
      <c r="G856" s="1"/>
      <c r="H856" s="1"/>
      <c r="I856" s="1"/>
    </row>
    <row r="857" spans="1:9">
      <c r="A857" s="135"/>
      <c r="C857" s="1"/>
      <c r="D857" s="1"/>
      <c r="E857" s="1"/>
      <c r="F857" s="1"/>
      <c r="G857" s="1"/>
      <c r="H857" s="1"/>
      <c r="I857" s="1"/>
    </row>
    <row r="858" spans="1:9">
      <c r="A858" s="135"/>
      <c r="C858" s="1"/>
      <c r="D858" s="1"/>
      <c r="E858" s="1"/>
      <c r="F858" s="1"/>
      <c r="G858" s="1"/>
      <c r="H858" s="1"/>
      <c r="I858" s="1"/>
    </row>
    <row r="859" spans="1:9">
      <c r="A859" s="135"/>
      <c r="C859" s="1"/>
      <c r="D859" s="1"/>
      <c r="E859" s="1"/>
      <c r="F859" s="1"/>
      <c r="G859" s="1"/>
      <c r="H859" s="1"/>
      <c r="I859" s="1"/>
    </row>
    <row r="860" spans="1:9">
      <c r="A860" s="135"/>
      <c r="C860" s="1"/>
      <c r="D860" s="1"/>
      <c r="E860" s="1"/>
      <c r="F860" s="1"/>
      <c r="G860" s="1"/>
      <c r="H860" s="1"/>
      <c r="I860" s="1"/>
    </row>
    <row r="861" spans="1:9">
      <c r="A861" s="135"/>
      <c r="C861" s="1"/>
      <c r="D861" s="1"/>
      <c r="E861" s="1"/>
      <c r="F861" s="1"/>
      <c r="G861" s="1"/>
      <c r="H861" s="1"/>
      <c r="I861" s="1"/>
    </row>
    <row r="862" spans="1:9">
      <c r="A862" s="135"/>
      <c r="C862" s="1"/>
      <c r="D862" s="1"/>
      <c r="E862" s="1"/>
      <c r="F862" s="1"/>
      <c r="G862" s="1"/>
      <c r="H862" s="1"/>
      <c r="I862" s="1"/>
    </row>
    <row r="863" spans="1:9">
      <c r="A863" s="135"/>
      <c r="C863" s="1"/>
      <c r="D863" s="1"/>
      <c r="E863" s="1"/>
      <c r="F863" s="1"/>
      <c r="G863" s="1"/>
      <c r="H863" s="1"/>
      <c r="I863" s="1"/>
    </row>
    <row r="864" spans="1:9">
      <c r="A864" s="135"/>
      <c r="C864" s="1"/>
      <c r="D864" s="1"/>
      <c r="E864" s="1"/>
      <c r="F864" s="1"/>
      <c r="G864" s="1"/>
      <c r="H864" s="1"/>
      <c r="I864" s="1"/>
    </row>
    <row r="865" spans="1:9">
      <c r="A865" s="135"/>
      <c r="C865" s="1"/>
      <c r="D865" s="1"/>
      <c r="E865" s="1"/>
      <c r="F865" s="1"/>
      <c r="G865" s="1"/>
      <c r="H865" s="1"/>
      <c r="I865" s="1"/>
    </row>
    <row r="866" spans="1:9">
      <c r="A866" s="135"/>
      <c r="C866" s="1"/>
      <c r="D866" s="1"/>
      <c r="E866" s="1"/>
      <c r="F866" s="1"/>
      <c r="G866" s="1"/>
      <c r="H866" s="1"/>
      <c r="I866" s="1"/>
    </row>
    <row r="867" spans="1:9">
      <c r="A867" s="135"/>
      <c r="C867" s="1"/>
      <c r="D867" s="1"/>
      <c r="E867" s="1"/>
      <c r="F867" s="1"/>
      <c r="G867" s="1"/>
      <c r="H867" s="1"/>
      <c r="I867" s="1"/>
    </row>
    <row r="868" spans="1:9">
      <c r="A868" s="135"/>
      <c r="C868" s="1"/>
      <c r="D868" s="1"/>
      <c r="E868" s="1"/>
      <c r="F868" s="1"/>
      <c r="G868" s="1"/>
      <c r="H868" s="1"/>
      <c r="I868" s="1"/>
    </row>
    <row r="869" spans="1:9">
      <c r="A869" s="135"/>
      <c r="C869" s="1"/>
      <c r="D869" s="1"/>
      <c r="E869" s="1"/>
      <c r="F869" s="1"/>
      <c r="G869" s="1"/>
      <c r="H869" s="1"/>
      <c r="I869" s="1"/>
    </row>
    <row r="870" spans="1:9">
      <c r="A870" s="135"/>
      <c r="C870" s="1"/>
      <c r="D870" s="1"/>
      <c r="E870" s="1"/>
      <c r="F870" s="1"/>
      <c r="G870" s="1"/>
      <c r="H870" s="1"/>
      <c r="I870" s="1"/>
    </row>
    <row r="871" spans="1:9">
      <c r="A871" s="135"/>
      <c r="C871" s="1"/>
      <c r="D871" s="1"/>
      <c r="E871" s="1"/>
      <c r="F871" s="1"/>
      <c r="G871" s="1"/>
      <c r="H871" s="1"/>
      <c r="I871" s="1"/>
    </row>
    <row r="872" spans="1:9">
      <c r="A872" s="135"/>
      <c r="C872" s="1"/>
      <c r="D872" s="1"/>
      <c r="E872" s="1"/>
      <c r="F872" s="1"/>
      <c r="G872" s="1"/>
      <c r="H872" s="1"/>
      <c r="I872" s="1"/>
    </row>
    <row r="873" spans="1:9">
      <c r="A873" s="135"/>
      <c r="C873" s="1"/>
      <c r="D873" s="1"/>
      <c r="E873" s="1"/>
      <c r="F873" s="1"/>
      <c r="G873" s="1"/>
      <c r="H873" s="1"/>
      <c r="I873" s="1"/>
    </row>
    <row r="874" spans="1:9">
      <c r="A874" s="135"/>
      <c r="C874" s="1"/>
      <c r="D874" s="1"/>
      <c r="E874" s="1"/>
      <c r="F874" s="1"/>
      <c r="G874" s="1"/>
      <c r="H874" s="1"/>
      <c r="I874" s="1"/>
    </row>
    <row r="875" spans="1:9">
      <c r="A875" s="135"/>
      <c r="C875" s="1"/>
      <c r="D875" s="1"/>
      <c r="E875" s="1"/>
      <c r="F875" s="1"/>
      <c r="G875" s="1"/>
      <c r="H875" s="1"/>
      <c r="I875" s="1"/>
    </row>
    <row r="876" spans="1:9">
      <c r="A876" s="135"/>
      <c r="C876" s="1"/>
      <c r="D876" s="1"/>
      <c r="E876" s="1"/>
      <c r="F876" s="1"/>
      <c r="G876" s="1"/>
      <c r="H876" s="1"/>
      <c r="I876" s="1"/>
    </row>
    <row r="877" spans="1:9">
      <c r="A877" s="135"/>
      <c r="C877" s="1"/>
      <c r="D877" s="1"/>
      <c r="E877" s="1"/>
      <c r="F877" s="1"/>
      <c r="G877" s="1"/>
      <c r="H877" s="1"/>
      <c r="I877" s="1"/>
    </row>
    <row r="878" spans="1:9">
      <c r="A878" s="135"/>
      <c r="C878" s="1"/>
      <c r="D878" s="1"/>
      <c r="E878" s="1"/>
      <c r="F878" s="1"/>
      <c r="G878" s="1"/>
      <c r="H878" s="1"/>
      <c r="I878" s="1"/>
    </row>
    <row r="879" spans="1:9">
      <c r="A879" s="135"/>
      <c r="C879" s="1"/>
      <c r="D879" s="1"/>
      <c r="E879" s="1"/>
      <c r="F879" s="1"/>
      <c r="G879" s="1"/>
      <c r="H879" s="1"/>
      <c r="I879" s="1"/>
    </row>
    <row r="880" spans="1:9">
      <c r="A880" s="135"/>
      <c r="C880" s="1"/>
      <c r="D880" s="1"/>
      <c r="E880" s="1"/>
      <c r="F880" s="1"/>
      <c r="G880" s="1"/>
      <c r="H880" s="1"/>
      <c r="I880" s="1"/>
    </row>
    <row r="881" spans="1:9">
      <c r="A881" s="135"/>
      <c r="C881" s="1"/>
      <c r="D881" s="1"/>
      <c r="E881" s="1"/>
      <c r="F881" s="1"/>
      <c r="G881" s="1"/>
      <c r="H881" s="1"/>
      <c r="I881" s="1"/>
    </row>
    <row r="882" spans="1:9">
      <c r="A882" s="135"/>
      <c r="C882" s="1"/>
      <c r="D882" s="1"/>
      <c r="E882" s="1"/>
      <c r="F882" s="1"/>
      <c r="G882" s="1"/>
      <c r="H882" s="1"/>
      <c r="I882" s="1"/>
    </row>
    <row r="883" spans="1:9">
      <c r="A883" s="135"/>
      <c r="C883" s="1"/>
      <c r="D883" s="1"/>
      <c r="E883" s="1"/>
      <c r="F883" s="1"/>
      <c r="G883" s="1"/>
      <c r="H883" s="1"/>
      <c r="I883" s="1"/>
    </row>
    <row r="884" spans="1:9">
      <c r="A884" s="135"/>
      <c r="C884" s="1"/>
      <c r="D884" s="1"/>
      <c r="E884" s="1"/>
      <c r="F884" s="1"/>
      <c r="G884" s="1"/>
      <c r="H884" s="1"/>
      <c r="I884" s="1"/>
    </row>
    <row r="885" spans="1:9">
      <c r="A885" s="135"/>
      <c r="C885" s="1"/>
      <c r="D885" s="1"/>
      <c r="E885" s="1"/>
      <c r="F885" s="1"/>
      <c r="G885" s="1"/>
      <c r="H885" s="1"/>
      <c r="I885" s="1"/>
    </row>
    <row r="886" spans="1:9">
      <c r="A886" s="135"/>
      <c r="C886" s="1"/>
      <c r="D886" s="1"/>
      <c r="E886" s="1"/>
      <c r="F886" s="1"/>
      <c r="G886" s="1"/>
      <c r="H886" s="1"/>
      <c r="I886" s="1"/>
    </row>
    <row r="887" spans="1:9">
      <c r="A887" s="135"/>
      <c r="C887" s="1"/>
      <c r="D887" s="1"/>
      <c r="E887" s="1"/>
      <c r="F887" s="1"/>
      <c r="G887" s="1"/>
      <c r="H887" s="1"/>
      <c r="I887" s="1"/>
    </row>
    <row r="888" spans="1:9">
      <c r="A888" s="135"/>
      <c r="C888" s="1"/>
      <c r="D888" s="1"/>
      <c r="E888" s="1"/>
      <c r="F888" s="1"/>
      <c r="G888" s="1"/>
      <c r="H888" s="1"/>
      <c r="I888" s="1"/>
    </row>
    <row r="889" spans="1:9">
      <c r="A889" s="135"/>
      <c r="C889" s="1"/>
      <c r="D889" s="1"/>
      <c r="E889" s="1"/>
      <c r="F889" s="1"/>
      <c r="G889" s="1"/>
      <c r="H889" s="1"/>
      <c r="I889" s="1"/>
    </row>
    <row r="890" spans="1:9">
      <c r="A890" s="135"/>
      <c r="C890" s="1"/>
      <c r="D890" s="1"/>
      <c r="E890" s="1"/>
      <c r="F890" s="1"/>
      <c r="G890" s="1"/>
      <c r="H890" s="1"/>
      <c r="I890" s="1"/>
    </row>
    <row r="891" spans="1:9">
      <c r="A891" s="135"/>
      <c r="C891" s="1"/>
      <c r="D891" s="1"/>
      <c r="E891" s="1"/>
      <c r="F891" s="1"/>
      <c r="G891" s="1"/>
      <c r="H891" s="1"/>
      <c r="I891" s="1"/>
    </row>
    <row r="892" spans="1:9">
      <c r="A892" s="135"/>
      <c r="C892" s="1"/>
      <c r="D892" s="1"/>
      <c r="E892" s="1"/>
      <c r="F892" s="1"/>
      <c r="G892" s="1"/>
      <c r="H892" s="1"/>
      <c r="I892" s="1"/>
    </row>
    <row r="893" spans="1:9">
      <c r="A893" s="135"/>
      <c r="C893" s="1"/>
      <c r="D893" s="1"/>
      <c r="E893" s="1"/>
      <c r="F893" s="1"/>
      <c r="G893" s="1"/>
      <c r="H893" s="1"/>
      <c r="I893" s="1"/>
    </row>
    <row r="894" spans="1:9">
      <c r="A894" s="135"/>
      <c r="C894" s="1"/>
      <c r="D894" s="1"/>
      <c r="E894" s="1"/>
      <c r="F894" s="1"/>
      <c r="G894" s="1"/>
      <c r="H894" s="1"/>
      <c r="I894" s="1"/>
    </row>
    <row r="895" spans="1:9">
      <c r="A895" s="135"/>
      <c r="C895" s="1"/>
      <c r="D895" s="1"/>
      <c r="E895" s="1"/>
      <c r="F895" s="1"/>
      <c r="G895" s="1"/>
      <c r="H895" s="1"/>
      <c r="I895" s="1"/>
    </row>
    <row r="896" spans="1:9">
      <c r="A896" s="135"/>
      <c r="C896" s="1"/>
      <c r="D896" s="1"/>
      <c r="E896" s="1"/>
      <c r="F896" s="1"/>
      <c r="G896" s="1"/>
      <c r="H896" s="1"/>
      <c r="I896" s="1"/>
    </row>
    <row r="897" spans="1:9">
      <c r="A897" s="135"/>
      <c r="C897" s="1"/>
      <c r="D897" s="1"/>
      <c r="E897" s="1"/>
      <c r="F897" s="1"/>
      <c r="G897" s="1"/>
      <c r="H897" s="1"/>
      <c r="I897" s="1"/>
    </row>
    <row r="898" spans="1:9">
      <c r="A898" s="135"/>
      <c r="C898" s="1"/>
      <c r="D898" s="1"/>
      <c r="E898" s="1"/>
      <c r="F898" s="1"/>
      <c r="G898" s="1"/>
      <c r="H898" s="1"/>
      <c r="I898" s="1"/>
    </row>
    <row r="899" spans="1:9">
      <c r="A899" s="135"/>
      <c r="C899" s="1"/>
      <c r="D899" s="1"/>
      <c r="E899" s="1"/>
      <c r="F899" s="1"/>
      <c r="G899" s="1"/>
      <c r="H899" s="1"/>
      <c r="I899" s="1"/>
    </row>
    <row r="900" spans="1:9">
      <c r="A900" s="135"/>
      <c r="C900" s="1"/>
      <c r="D900" s="1"/>
      <c r="E900" s="1"/>
      <c r="F900" s="1"/>
      <c r="G900" s="1"/>
      <c r="H900" s="1"/>
      <c r="I900" s="1"/>
    </row>
    <row r="901" spans="1:9">
      <c r="A901" s="135"/>
      <c r="C901" s="1"/>
      <c r="D901" s="1"/>
      <c r="E901" s="1"/>
      <c r="F901" s="1"/>
      <c r="G901" s="1"/>
      <c r="H901" s="1"/>
      <c r="I901" s="1"/>
    </row>
    <row r="902" spans="1:9">
      <c r="A902" s="135"/>
      <c r="C902" s="1"/>
      <c r="D902" s="1"/>
      <c r="E902" s="1"/>
      <c r="F902" s="1"/>
      <c r="G902" s="1"/>
      <c r="H902" s="1"/>
      <c r="I902" s="1"/>
    </row>
    <row r="903" spans="1:9">
      <c r="A903" s="135"/>
      <c r="C903" s="1"/>
      <c r="D903" s="1"/>
      <c r="E903" s="1"/>
      <c r="F903" s="1"/>
      <c r="G903" s="1"/>
      <c r="H903" s="1"/>
      <c r="I903" s="1"/>
    </row>
    <row r="904" spans="1:9">
      <c r="A904" s="135"/>
      <c r="C904" s="1"/>
      <c r="D904" s="1"/>
      <c r="E904" s="1"/>
      <c r="F904" s="1"/>
      <c r="G904" s="1"/>
      <c r="H904" s="1"/>
      <c r="I904" s="1"/>
    </row>
    <row r="905" spans="1:9">
      <c r="A905" s="135"/>
      <c r="C905" s="1"/>
      <c r="D905" s="1"/>
      <c r="E905" s="1"/>
      <c r="F905" s="1"/>
      <c r="G905" s="1"/>
      <c r="H905" s="1"/>
      <c r="I905" s="1"/>
    </row>
    <row r="906" spans="1:9">
      <c r="A906" s="135"/>
      <c r="C906" s="1"/>
      <c r="D906" s="1"/>
      <c r="E906" s="1"/>
      <c r="F906" s="1"/>
      <c r="G906" s="1"/>
      <c r="H906" s="1"/>
      <c r="I906" s="1"/>
    </row>
    <row r="907" spans="1:9">
      <c r="A907" s="135"/>
      <c r="C907" s="1"/>
      <c r="D907" s="1"/>
      <c r="E907" s="1"/>
      <c r="F907" s="1"/>
      <c r="G907" s="1"/>
      <c r="H907" s="1"/>
      <c r="I907" s="1"/>
    </row>
    <row r="908" spans="1:9">
      <c r="A908" s="135"/>
      <c r="C908" s="1"/>
      <c r="D908" s="1"/>
      <c r="E908" s="1"/>
      <c r="F908" s="1"/>
      <c r="G908" s="1"/>
      <c r="H908" s="1"/>
      <c r="I908" s="1"/>
    </row>
    <row r="909" spans="1:9">
      <c r="A909" s="135"/>
      <c r="C909" s="1"/>
      <c r="D909" s="1"/>
      <c r="E909" s="1"/>
      <c r="F909" s="1"/>
      <c r="G909" s="1"/>
      <c r="H909" s="1"/>
      <c r="I909" s="1"/>
    </row>
    <row r="910" spans="1:9">
      <c r="A910" s="135"/>
      <c r="C910" s="1"/>
      <c r="D910" s="1"/>
      <c r="E910" s="1"/>
      <c r="F910" s="1"/>
      <c r="G910" s="1"/>
      <c r="H910" s="1"/>
      <c r="I910" s="1"/>
    </row>
    <row r="911" spans="1:9">
      <c r="A911" s="135"/>
      <c r="C911" s="1"/>
      <c r="D911" s="1"/>
      <c r="E911" s="1"/>
      <c r="F911" s="1"/>
      <c r="G911" s="1"/>
      <c r="H911" s="1"/>
      <c r="I911" s="1"/>
    </row>
    <row r="912" spans="1:9">
      <c r="A912" s="135"/>
      <c r="C912" s="1"/>
      <c r="D912" s="1"/>
      <c r="E912" s="1"/>
      <c r="F912" s="1"/>
      <c r="G912" s="1"/>
      <c r="H912" s="1"/>
      <c r="I912" s="1"/>
    </row>
    <row r="913" spans="1:9">
      <c r="A913" s="135"/>
      <c r="C913" s="1"/>
      <c r="D913" s="1"/>
      <c r="E913" s="1"/>
      <c r="F913" s="1"/>
      <c r="G913" s="1"/>
      <c r="H913" s="1"/>
      <c r="I913" s="1"/>
    </row>
    <row r="914" spans="1:9">
      <c r="A914" s="135"/>
      <c r="C914" s="1"/>
      <c r="D914" s="1"/>
      <c r="E914" s="1"/>
      <c r="F914" s="1"/>
      <c r="G914" s="1"/>
      <c r="H914" s="1"/>
      <c r="I914" s="1"/>
    </row>
    <row r="915" spans="1:9">
      <c r="A915" s="135"/>
      <c r="C915" s="1"/>
      <c r="D915" s="1"/>
      <c r="E915" s="1"/>
      <c r="F915" s="1"/>
      <c r="G915" s="1"/>
      <c r="H915" s="1"/>
      <c r="I915" s="1"/>
    </row>
    <row r="916" spans="1:9">
      <c r="A916" s="135"/>
      <c r="C916" s="1"/>
      <c r="D916" s="1"/>
      <c r="E916" s="1"/>
      <c r="F916" s="1"/>
      <c r="G916" s="1"/>
      <c r="H916" s="1"/>
      <c r="I916" s="1"/>
    </row>
    <row r="917" spans="1:9">
      <c r="A917" s="135"/>
      <c r="C917" s="1"/>
      <c r="D917" s="1"/>
      <c r="E917" s="1"/>
      <c r="F917" s="1"/>
      <c r="G917" s="1"/>
      <c r="H917" s="1"/>
      <c r="I917" s="1"/>
    </row>
    <row r="918" spans="1:9">
      <c r="A918" s="135"/>
      <c r="C918" s="1"/>
      <c r="D918" s="1"/>
      <c r="E918" s="1"/>
      <c r="F918" s="1"/>
      <c r="G918" s="1"/>
      <c r="H918" s="1"/>
      <c r="I918" s="1"/>
    </row>
    <row r="919" spans="1:9">
      <c r="A919" s="135"/>
      <c r="C919" s="1"/>
      <c r="D919" s="1"/>
      <c r="E919" s="1"/>
      <c r="F919" s="1"/>
      <c r="G919" s="1"/>
      <c r="H919" s="1"/>
      <c r="I919" s="1"/>
    </row>
    <row r="920" spans="1:9">
      <c r="A920" s="135"/>
      <c r="C920" s="1"/>
      <c r="D920" s="1"/>
      <c r="E920" s="1"/>
      <c r="F920" s="1"/>
      <c r="G920" s="1"/>
      <c r="H920" s="1"/>
      <c r="I920" s="1"/>
    </row>
    <row r="921" spans="1:9">
      <c r="A921" s="135"/>
      <c r="C921" s="1"/>
      <c r="D921" s="1"/>
      <c r="E921" s="1"/>
      <c r="F921" s="1"/>
      <c r="G921" s="1"/>
      <c r="H921" s="1"/>
      <c r="I921" s="1"/>
    </row>
    <row r="922" spans="1:9">
      <c r="A922" s="135"/>
      <c r="C922" s="1"/>
      <c r="D922" s="1"/>
      <c r="E922" s="1"/>
      <c r="F922" s="1"/>
      <c r="G922" s="1"/>
      <c r="H922" s="1"/>
      <c r="I922" s="1"/>
    </row>
    <row r="923" spans="1:9">
      <c r="A923" s="135"/>
      <c r="C923" s="1"/>
      <c r="D923" s="1"/>
      <c r="E923" s="1"/>
      <c r="F923" s="1"/>
      <c r="G923" s="1"/>
      <c r="H923" s="1"/>
      <c r="I923" s="1"/>
    </row>
    <row r="924" spans="1:9">
      <c r="A924" s="135"/>
      <c r="C924" s="1"/>
      <c r="D924" s="1"/>
      <c r="E924" s="1"/>
      <c r="F924" s="1"/>
      <c r="G924" s="1"/>
      <c r="H924" s="1"/>
      <c r="I924" s="1"/>
    </row>
    <row r="925" spans="1:9">
      <c r="A925" s="135"/>
      <c r="C925" s="1"/>
      <c r="D925" s="1"/>
      <c r="E925" s="1"/>
      <c r="F925" s="1"/>
      <c r="G925" s="1"/>
      <c r="H925" s="1"/>
      <c r="I925" s="1"/>
    </row>
    <row r="926" spans="1:9">
      <c r="A926" s="135"/>
      <c r="C926" s="1"/>
      <c r="D926" s="1"/>
      <c r="E926" s="1"/>
      <c r="F926" s="1"/>
      <c r="G926" s="1"/>
      <c r="H926" s="1"/>
      <c r="I926" s="1"/>
    </row>
    <row r="927" spans="1:9">
      <c r="A927" s="135"/>
      <c r="C927" s="1"/>
      <c r="D927" s="1"/>
      <c r="E927" s="1"/>
      <c r="F927" s="1"/>
      <c r="G927" s="1"/>
      <c r="H927" s="1"/>
      <c r="I927" s="1"/>
    </row>
    <row r="928" spans="1:9">
      <c r="A928" s="135"/>
      <c r="C928" s="1"/>
      <c r="D928" s="1"/>
      <c r="E928" s="1"/>
      <c r="F928" s="1"/>
      <c r="G928" s="1"/>
      <c r="H928" s="1"/>
      <c r="I928" s="1"/>
    </row>
    <row r="929" spans="1:9">
      <c r="A929" s="135"/>
      <c r="C929" s="1"/>
      <c r="D929" s="1"/>
      <c r="E929" s="1"/>
      <c r="F929" s="1"/>
      <c r="G929" s="1"/>
      <c r="H929" s="1"/>
      <c r="I929" s="1"/>
    </row>
    <row r="930" spans="1:9">
      <c r="A930" s="135"/>
      <c r="C930" s="1"/>
      <c r="D930" s="1"/>
      <c r="E930" s="1"/>
      <c r="F930" s="1"/>
      <c r="G930" s="1"/>
      <c r="H930" s="1"/>
      <c r="I930" s="1"/>
    </row>
    <row r="931" spans="1:9">
      <c r="A931" s="135"/>
      <c r="C931" s="1"/>
      <c r="D931" s="1"/>
      <c r="E931" s="1"/>
      <c r="F931" s="1"/>
      <c r="G931" s="1"/>
      <c r="H931" s="1"/>
      <c r="I931" s="1"/>
    </row>
    <row r="932" spans="1:9">
      <c r="A932" s="135"/>
      <c r="C932" s="1"/>
      <c r="D932" s="1"/>
      <c r="E932" s="1"/>
      <c r="F932" s="1"/>
      <c r="G932" s="1"/>
      <c r="H932" s="1"/>
      <c r="I932" s="1"/>
    </row>
    <row r="933" spans="1:9">
      <c r="A933" s="135"/>
      <c r="C933" s="1"/>
      <c r="D933" s="1"/>
      <c r="E933" s="1"/>
      <c r="F933" s="1"/>
      <c r="G933" s="1"/>
      <c r="H933" s="1"/>
      <c r="I933" s="1"/>
    </row>
    <row r="934" spans="1:9">
      <c r="A934" s="135"/>
      <c r="C934" s="1"/>
      <c r="D934" s="1"/>
      <c r="E934" s="1"/>
      <c r="F934" s="1"/>
      <c r="G934" s="1"/>
      <c r="H934" s="1"/>
      <c r="I934" s="1"/>
    </row>
    <row r="935" spans="1:9">
      <c r="A935" s="135"/>
      <c r="C935" s="1"/>
      <c r="D935" s="1"/>
      <c r="E935" s="1"/>
      <c r="F935" s="1"/>
      <c r="G935" s="1"/>
      <c r="H935" s="1"/>
      <c r="I935" s="1"/>
    </row>
    <row r="936" spans="1:9">
      <c r="A936" s="135"/>
      <c r="C936" s="1"/>
      <c r="D936" s="1"/>
      <c r="E936" s="1"/>
      <c r="F936" s="1"/>
      <c r="G936" s="1"/>
      <c r="H936" s="1"/>
      <c r="I936" s="1"/>
    </row>
    <row r="937" spans="1:9">
      <c r="A937" s="135"/>
      <c r="C937" s="1"/>
      <c r="D937" s="1"/>
      <c r="E937" s="1"/>
      <c r="F937" s="1"/>
      <c r="G937" s="1"/>
      <c r="H937" s="1"/>
      <c r="I937" s="1"/>
    </row>
    <row r="938" spans="1:9">
      <c r="A938" s="135"/>
      <c r="C938" s="1"/>
      <c r="D938" s="1"/>
      <c r="E938" s="1"/>
      <c r="F938" s="1"/>
      <c r="G938" s="1"/>
      <c r="H938" s="1"/>
      <c r="I938" s="1"/>
    </row>
    <row r="939" spans="1:9">
      <c r="A939" s="135"/>
      <c r="C939" s="1"/>
      <c r="D939" s="1"/>
      <c r="E939" s="1"/>
      <c r="F939" s="1"/>
      <c r="G939" s="1"/>
      <c r="H939" s="1"/>
      <c r="I939" s="1"/>
    </row>
    <row r="940" spans="1:9">
      <c r="A940" s="135"/>
      <c r="C940" s="1"/>
      <c r="D940" s="1"/>
      <c r="E940" s="1"/>
      <c r="F940" s="1"/>
      <c r="G940" s="1"/>
      <c r="H940" s="1"/>
      <c r="I940" s="1"/>
    </row>
    <row r="941" spans="1:9">
      <c r="A941" s="135"/>
      <c r="C941" s="1"/>
      <c r="D941" s="1"/>
      <c r="E941" s="1"/>
      <c r="F941" s="1"/>
      <c r="G941" s="1"/>
      <c r="H941" s="1"/>
      <c r="I941" s="1"/>
    </row>
    <row r="942" spans="1:9">
      <c r="A942" s="135"/>
      <c r="C942" s="1"/>
      <c r="D942" s="1"/>
      <c r="E942" s="1"/>
      <c r="F942" s="1"/>
      <c r="G942" s="1"/>
      <c r="H942" s="1"/>
      <c r="I942" s="1"/>
    </row>
    <row r="943" spans="1:9">
      <c r="A943" s="135"/>
      <c r="C943" s="1"/>
      <c r="D943" s="1"/>
      <c r="E943" s="1"/>
      <c r="F943" s="1"/>
      <c r="G943" s="1"/>
      <c r="H943" s="1"/>
      <c r="I943" s="1"/>
    </row>
    <row r="944" spans="1:9">
      <c r="A944" s="135"/>
      <c r="C944" s="1"/>
      <c r="D944" s="1"/>
      <c r="E944" s="1"/>
      <c r="F944" s="1"/>
      <c r="G944" s="1"/>
      <c r="H944" s="1"/>
      <c r="I944" s="1"/>
    </row>
    <row r="945" spans="1:9">
      <c r="A945" s="135"/>
      <c r="C945" s="1"/>
      <c r="D945" s="1"/>
      <c r="E945" s="1"/>
      <c r="F945" s="1"/>
      <c r="G945" s="1"/>
      <c r="H945" s="1"/>
      <c r="I945" s="1"/>
    </row>
    <row r="946" spans="1:9">
      <c r="A946" s="135"/>
      <c r="C946" s="1"/>
      <c r="D946" s="1"/>
      <c r="E946" s="1"/>
      <c r="F946" s="1"/>
      <c r="G946" s="1"/>
      <c r="H946" s="1"/>
      <c r="I946" s="1"/>
    </row>
    <row r="947" spans="1:9">
      <c r="A947" s="135"/>
      <c r="C947" s="1"/>
      <c r="D947" s="1"/>
      <c r="E947" s="1"/>
      <c r="F947" s="1"/>
      <c r="G947" s="1"/>
      <c r="H947" s="1"/>
      <c r="I947" s="1"/>
    </row>
    <row r="948" spans="1:9">
      <c r="A948" s="135"/>
      <c r="C948" s="1"/>
      <c r="D948" s="1"/>
      <c r="E948" s="1"/>
      <c r="F948" s="1"/>
      <c r="G948" s="1"/>
      <c r="H948" s="1"/>
      <c r="I948" s="1"/>
    </row>
    <row r="949" spans="1:9">
      <c r="A949" s="135"/>
      <c r="C949" s="1"/>
      <c r="D949" s="1"/>
      <c r="E949" s="1"/>
      <c r="F949" s="1"/>
      <c r="G949" s="1"/>
      <c r="H949" s="1"/>
      <c r="I949" s="1"/>
    </row>
    <row r="950" spans="1:9">
      <c r="A950" s="135"/>
      <c r="C950" s="1"/>
      <c r="D950" s="1"/>
      <c r="E950" s="1"/>
      <c r="F950" s="1"/>
      <c r="G950" s="1"/>
      <c r="H950" s="1"/>
      <c r="I950" s="1"/>
    </row>
    <row r="951" spans="1:9">
      <c r="A951" s="135"/>
      <c r="C951" s="1"/>
      <c r="D951" s="1"/>
      <c r="E951" s="1"/>
      <c r="F951" s="1"/>
      <c r="G951" s="1"/>
      <c r="H951" s="1"/>
      <c r="I951" s="1"/>
    </row>
    <row r="952" spans="1:9">
      <c r="A952" s="135"/>
      <c r="C952" s="1"/>
      <c r="D952" s="1"/>
      <c r="E952" s="1"/>
      <c r="F952" s="1"/>
      <c r="G952" s="1"/>
      <c r="H952" s="1"/>
      <c r="I952" s="1"/>
    </row>
    <row r="953" spans="1:9">
      <c r="A953" s="135"/>
      <c r="C953" s="1"/>
      <c r="D953" s="1"/>
      <c r="E953" s="1"/>
      <c r="F953" s="1"/>
      <c r="G953" s="1"/>
      <c r="H953" s="1"/>
      <c r="I953" s="1"/>
    </row>
    <row r="954" spans="1:9">
      <c r="A954" s="135"/>
      <c r="C954" s="1"/>
      <c r="D954" s="1"/>
      <c r="E954" s="1"/>
      <c r="F954" s="1"/>
      <c r="G954" s="1"/>
      <c r="H954" s="1"/>
      <c r="I954" s="1"/>
    </row>
    <row r="955" spans="1:9">
      <c r="A955" s="135"/>
      <c r="C955" s="1"/>
      <c r="D955" s="1"/>
      <c r="E955" s="1"/>
      <c r="F955" s="1"/>
      <c r="G955" s="1"/>
      <c r="H955" s="1"/>
      <c r="I955" s="1"/>
    </row>
    <row r="956" spans="1:9">
      <c r="A956" s="135"/>
      <c r="C956" s="1"/>
      <c r="D956" s="1"/>
      <c r="E956" s="1"/>
      <c r="F956" s="1"/>
      <c r="G956" s="1"/>
      <c r="H956" s="1"/>
      <c r="I956" s="1"/>
    </row>
    <row r="957" spans="1:9">
      <c r="A957" s="135"/>
      <c r="C957" s="1"/>
      <c r="D957" s="1"/>
      <c r="E957" s="1"/>
      <c r="F957" s="1"/>
      <c r="G957" s="1"/>
      <c r="H957" s="1"/>
      <c r="I957" s="1"/>
    </row>
    <row r="958" spans="1:9">
      <c r="A958" s="135"/>
      <c r="C958" s="1"/>
      <c r="D958" s="1"/>
      <c r="E958" s="1"/>
      <c r="F958" s="1"/>
      <c r="G958" s="1"/>
      <c r="H958" s="1"/>
      <c r="I958" s="1"/>
    </row>
    <row r="959" spans="1:9">
      <c r="A959" s="135"/>
      <c r="C959" s="1"/>
      <c r="D959" s="1"/>
      <c r="E959" s="1"/>
      <c r="F959" s="1"/>
      <c r="G959" s="1"/>
      <c r="H959" s="1"/>
      <c r="I959" s="1"/>
    </row>
    <row r="960" spans="1:9">
      <c r="A960" s="135"/>
      <c r="C960" s="1"/>
      <c r="D960" s="1"/>
      <c r="E960" s="1"/>
      <c r="F960" s="1"/>
      <c r="G960" s="1"/>
      <c r="H960" s="1"/>
      <c r="I960" s="1"/>
    </row>
    <row r="961" spans="1:9">
      <c r="A961" s="135"/>
      <c r="C961" s="1"/>
      <c r="D961" s="1"/>
      <c r="E961" s="1"/>
      <c r="F961" s="1"/>
      <c r="G961" s="1"/>
      <c r="H961" s="1"/>
      <c r="I961" s="1"/>
    </row>
    <row r="962" spans="1:9">
      <c r="A962" s="135"/>
      <c r="C962" s="1"/>
      <c r="D962" s="1"/>
      <c r="E962" s="1"/>
      <c r="F962" s="1"/>
      <c r="G962" s="1"/>
      <c r="H962" s="1"/>
      <c r="I962" s="1"/>
    </row>
    <row r="963" spans="1:9">
      <c r="A963" s="135"/>
      <c r="C963" s="1"/>
      <c r="D963" s="1"/>
      <c r="E963" s="1"/>
      <c r="F963" s="1"/>
      <c r="G963" s="1"/>
      <c r="H963" s="1"/>
      <c r="I963" s="1"/>
    </row>
    <row r="964" spans="1:9">
      <c r="A964" s="135"/>
      <c r="C964" s="1"/>
      <c r="D964" s="1"/>
      <c r="E964" s="1"/>
      <c r="F964" s="1"/>
      <c r="G964" s="1"/>
      <c r="H964" s="1"/>
      <c r="I964" s="1"/>
    </row>
    <row r="965" spans="1:9">
      <c r="A965" s="135"/>
      <c r="C965" s="1"/>
      <c r="D965" s="1"/>
      <c r="E965" s="1"/>
      <c r="F965" s="1"/>
      <c r="G965" s="1"/>
      <c r="H965" s="1"/>
      <c r="I965" s="1"/>
    </row>
    <row r="966" spans="1:9">
      <c r="A966" s="135"/>
      <c r="C966" s="1"/>
      <c r="D966" s="1"/>
      <c r="E966" s="1"/>
      <c r="F966" s="1"/>
      <c r="G966" s="1"/>
      <c r="H966" s="1"/>
      <c r="I966" s="1"/>
    </row>
    <row r="967" spans="1:9">
      <c r="A967" s="135"/>
      <c r="C967" s="1"/>
      <c r="D967" s="1"/>
      <c r="E967" s="1"/>
      <c r="F967" s="1"/>
      <c r="G967" s="1"/>
      <c r="H967" s="1"/>
      <c r="I967" s="1"/>
    </row>
    <row r="968" spans="1:9">
      <c r="A968" s="135"/>
      <c r="C968" s="1"/>
      <c r="D968" s="1"/>
      <c r="E968" s="1"/>
      <c r="F968" s="1"/>
      <c r="G968" s="1"/>
      <c r="H968" s="1"/>
      <c r="I968" s="1"/>
    </row>
    <row r="969" spans="1:9">
      <c r="A969" s="135"/>
      <c r="C969" s="1"/>
      <c r="D969" s="1"/>
      <c r="E969" s="1"/>
      <c r="F969" s="1"/>
      <c r="G969" s="1"/>
      <c r="H969" s="1"/>
      <c r="I969" s="1"/>
    </row>
    <row r="970" spans="1:9">
      <c r="A970" s="135"/>
      <c r="C970" s="1"/>
      <c r="D970" s="1"/>
      <c r="E970" s="1"/>
      <c r="F970" s="1"/>
      <c r="G970" s="1"/>
      <c r="H970" s="1"/>
      <c r="I970" s="1"/>
    </row>
    <row r="971" spans="1:9">
      <c r="A971" s="135"/>
      <c r="C971" s="1"/>
      <c r="D971" s="1"/>
      <c r="E971" s="1"/>
      <c r="F971" s="1"/>
      <c r="G971" s="1"/>
      <c r="H971" s="1"/>
      <c r="I971" s="1"/>
    </row>
    <row r="972" spans="1:9">
      <c r="A972" s="135"/>
      <c r="C972" s="1"/>
      <c r="D972" s="1"/>
      <c r="E972" s="1"/>
      <c r="F972" s="1"/>
      <c r="G972" s="1"/>
      <c r="H972" s="1"/>
      <c r="I972" s="1"/>
    </row>
    <row r="973" spans="1:9">
      <c r="A973" s="135"/>
      <c r="C973" s="1"/>
      <c r="D973" s="1"/>
      <c r="E973" s="1"/>
      <c r="F973" s="1"/>
      <c r="G973" s="1"/>
      <c r="H973" s="1"/>
      <c r="I973" s="1"/>
    </row>
    <row r="974" spans="1:9">
      <c r="A974" s="135"/>
      <c r="C974" s="1"/>
      <c r="D974" s="1"/>
      <c r="E974" s="1"/>
      <c r="F974" s="1"/>
      <c r="G974" s="1"/>
      <c r="H974" s="1"/>
      <c r="I974" s="1"/>
    </row>
    <row r="975" spans="1:9">
      <c r="A975" s="135"/>
      <c r="C975" s="1"/>
      <c r="D975" s="1"/>
      <c r="E975" s="1"/>
      <c r="F975" s="1"/>
      <c r="G975" s="1"/>
      <c r="H975" s="1"/>
      <c r="I975" s="1"/>
    </row>
    <row r="976" spans="1:9">
      <c r="A976" s="135"/>
      <c r="C976" s="1"/>
      <c r="D976" s="1"/>
      <c r="E976" s="1"/>
      <c r="F976" s="1"/>
      <c r="G976" s="1"/>
      <c r="H976" s="1"/>
      <c r="I976" s="1"/>
    </row>
    <row r="977" spans="1:9">
      <c r="A977" s="135"/>
      <c r="C977" s="1"/>
      <c r="D977" s="1"/>
      <c r="E977" s="1"/>
      <c r="F977" s="1"/>
      <c r="G977" s="1"/>
      <c r="H977" s="1"/>
      <c r="I977" s="1"/>
    </row>
    <row r="978" spans="1:9">
      <c r="A978" s="135"/>
      <c r="C978" s="1"/>
      <c r="D978" s="1"/>
      <c r="E978" s="1"/>
      <c r="F978" s="1"/>
      <c r="G978" s="1"/>
      <c r="H978" s="1"/>
      <c r="I978" s="1"/>
    </row>
    <row r="979" spans="1:9">
      <c r="A979" s="135"/>
      <c r="C979" s="1"/>
      <c r="D979" s="1"/>
      <c r="E979" s="1"/>
      <c r="F979" s="1"/>
      <c r="G979" s="1"/>
      <c r="H979" s="1"/>
      <c r="I979" s="1"/>
    </row>
    <row r="980" spans="1:9">
      <c r="A980" s="135"/>
      <c r="C980" s="1"/>
      <c r="D980" s="1"/>
      <c r="E980" s="1"/>
      <c r="F980" s="1"/>
      <c r="G980" s="1"/>
      <c r="H980" s="1"/>
      <c r="I980" s="1"/>
    </row>
    <row r="981" spans="1:9">
      <c r="A981" s="135"/>
      <c r="C981" s="1"/>
      <c r="D981" s="1"/>
      <c r="E981" s="1"/>
      <c r="F981" s="1"/>
      <c r="G981" s="1"/>
      <c r="H981" s="1"/>
      <c r="I981" s="1"/>
    </row>
    <row r="982" spans="1:9">
      <c r="A982" s="135"/>
      <c r="C982" s="1"/>
      <c r="D982" s="1"/>
      <c r="E982" s="1"/>
      <c r="F982" s="1"/>
      <c r="G982" s="1"/>
      <c r="H982" s="1"/>
      <c r="I982" s="1"/>
    </row>
    <row r="983" spans="1:9">
      <c r="A983" s="135"/>
      <c r="C983" s="1"/>
      <c r="D983" s="1"/>
      <c r="E983" s="1"/>
      <c r="F983" s="1"/>
      <c r="G983" s="1"/>
      <c r="H983" s="1"/>
      <c r="I983" s="1"/>
    </row>
    <row r="984" spans="1:9">
      <c r="A984" s="135"/>
      <c r="C984" s="1"/>
      <c r="D984" s="1"/>
      <c r="E984" s="1"/>
      <c r="F984" s="1"/>
      <c r="G984" s="1"/>
      <c r="H984" s="1"/>
      <c r="I984" s="1"/>
    </row>
    <row r="985" spans="1:9">
      <c r="A985" s="135"/>
      <c r="C985" s="1"/>
      <c r="D985" s="1"/>
      <c r="E985" s="1"/>
      <c r="F985" s="1"/>
      <c r="G985" s="1"/>
      <c r="H985" s="1"/>
      <c r="I985" s="1"/>
    </row>
    <row r="986" spans="1:9">
      <c r="A986" s="135"/>
      <c r="C986" s="1"/>
      <c r="D986" s="1"/>
      <c r="E986" s="1"/>
      <c r="F986" s="1"/>
      <c r="G986" s="1"/>
      <c r="H986" s="1"/>
      <c r="I986" s="1"/>
    </row>
    <row r="987" spans="1:9">
      <c r="A987" s="135"/>
      <c r="C987" s="1"/>
      <c r="D987" s="1"/>
      <c r="E987" s="1"/>
      <c r="F987" s="1"/>
      <c r="G987" s="1"/>
      <c r="H987" s="1"/>
      <c r="I987" s="1"/>
    </row>
    <row r="988" spans="1:9">
      <c r="A988" s="135"/>
      <c r="C988" s="1"/>
      <c r="D988" s="1"/>
      <c r="E988" s="1"/>
      <c r="F988" s="1"/>
      <c r="G988" s="1"/>
      <c r="H988" s="1"/>
      <c r="I988" s="1"/>
    </row>
    <row r="989" spans="1:9">
      <c r="A989" s="135"/>
      <c r="C989" s="1"/>
      <c r="D989" s="1"/>
      <c r="E989" s="1"/>
      <c r="F989" s="1"/>
      <c r="G989" s="1"/>
      <c r="H989" s="1"/>
      <c r="I989" s="1"/>
    </row>
    <row r="990" spans="1:9">
      <c r="A990" s="135"/>
      <c r="C990" s="1"/>
      <c r="D990" s="1"/>
      <c r="E990" s="1"/>
      <c r="F990" s="1"/>
      <c r="G990" s="1"/>
      <c r="H990" s="1"/>
      <c r="I990" s="1"/>
    </row>
    <row r="991" spans="1:9">
      <c r="A991" s="135"/>
      <c r="C991" s="1"/>
      <c r="D991" s="1"/>
      <c r="E991" s="1"/>
      <c r="F991" s="1"/>
      <c r="G991" s="1"/>
      <c r="H991" s="1"/>
      <c r="I991" s="1"/>
    </row>
    <row r="992" spans="1:9">
      <c r="A992" s="135"/>
      <c r="C992" s="1"/>
      <c r="D992" s="1"/>
      <c r="E992" s="1"/>
      <c r="F992" s="1"/>
      <c r="G992" s="1"/>
      <c r="H992" s="1"/>
      <c r="I992" s="1"/>
    </row>
    <row r="993" spans="1:9">
      <c r="A993" s="135"/>
      <c r="C993" s="1"/>
      <c r="D993" s="1"/>
      <c r="E993" s="1"/>
      <c r="F993" s="1"/>
      <c r="G993" s="1"/>
      <c r="H993" s="1"/>
      <c r="I993" s="1"/>
    </row>
    <row r="994" spans="1:9">
      <c r="A994" s="135"/>
      <c r="C994" s="1"/>
      <c r="D994" s="1"/>
      <c r="E994" s="1"/>
      <c r="F994" s="1"/>
      <c r="G994" s="1"/>
      <c r="H994" s="1"/>
      <c r="I994" s="1"/>
    </row>
    <row r="995" spans="1:9">
      <c r="A995" s="135"/>
      <c r="C995" s="1"/>
      <c r="D995" s="1"/>
      <c r="E995" s="1"/>
      <c r="F995" s="1"/>
      <c r="G995" s="1"/>
      <c r="H995" s="1"/>
      <c r="I995" s="1"/>
    </row>
    <row r="996" spans="1:9">
      <c r="A996" s="135"/>
      <c r="C996" s="1"/>
      <c r="D996" s="1"/>
      <c r="E996" s="1"/>
      <c r="F996" s="1"/>
      <c r="G996" s="1"/>
      <c r="H996" s="1"/>
      <c r="I996" s="1"/>
    </row>
    <row r="997" spans="1:9">
      <c r="A997" s="135"/>
      <c r="C997" s="1"/>
      <c r="D997" s="1"/>
      <c r="E997" s="1"/>
      <c r="F997" s="1"/>
      <c r="G997" s="1"/>
      <c r="H997" s="1"/>
      <c r="I997" s="1"/>
    </row>
    <row r="998" spans="1:9">
      <c r="A998" s="135"/>
      <c r="C998" s="1"/>
      <c r="D998" s="1"/>
      <c r="E998" s="1"/>
      <c r="F998" s="1"/>
      <c r="G998" s="1"/>
      <c r="H998" s="1"/>
      <c r="I998" s="1"/>
    </row>
    <row r="999" spans="1:9">
      <c r="A999" s="135"/>
      <c r="C999" s="1"/>
      <c r="D999" s="1"/>
      <c r="E999" s="1"/>
      <c r="F999" s="1"/>
      <c r="G999" s="1"/>
      <c r="H999" s="1"/>
      <c r="I999" s="1"/>
    </row>
    <row r="1000" spans="1:9">
      <c r="A1000" s="135"/>
      <c r="C1000" s="1"/>
      <c r="D1000" s="1"/>
      <c r="E1000" s="1"/>
      <c r="F1000" s="1"/>
      <c r="G1000" s="1"/>
      <c r="H1000" s="1"/>
      <c r="I1000" s="1"/>
    </row>
    <row r="1001" spans="1:9">
      <c r="A1001" s="135"/>
      <c r="C1001" s="1"/>
      <c r="D1001" s="1"/>
      <c r="E1001" s="1"/>
      <c r="F1001" s="1"/>
      <c r="G1001" s="1"/>
      <c r="H1001" s="1"/>
      <c r="I1001" s="1"/>
    </row>
    <row r="1002" spans="1:9">
      <c r="A1002" s="135"/>
      <c r="C1002" s="1"/>
      <c r="D1002" s="1"/>
      <c r="E1002" s="1"/>
      <c r="F1002" s="1"/>
      <c r="G1002" s="1"/>
      <c r="H1002" s="1"/>
      <c r="I1002" s="1"/>
    </row>
    <row r="1003" spans="1:9">
      <c r="A1003" s="135"/>
      <c r="C1003" s="1"/>
      <c r="D1003" s="1"/>
      <c r="E1003" s="1"/>
      <c r="F1003" s="1"/>
      <c r="G1003" s="1"/>
      <c r="H1003" s="1"/>
      <c r="I1003" s="1"/>
    </row>
    <row r="1004" spans="1:9">
      <c r="A1004" s="135"/>
      <c r="C1004" s="1"/>
      <c r="D1004" s="1"/>
      <c r="E1004" s="1"/>
      <c r="F1004" s="1"/>
      <c r="G1004" s="1"/>
      <c r="H1004" s="1"/>
      <c r="I1004" s="1"/>
    </row>
    <row r="1005" spans="1:9">
      <c r="A1005" s="135"/>
      <c r="C1005" s="1"/>
      <c r="D1005" s="1"/>
      <c r="E1005" s="1"/>
      <c r="F1005" s="1"/>
      <c r="G1005" s="1"/>
      <c r="H1005" s="1"/>
      <c r="I1005" s="1"/>
    </row>
    <row r="1006" spans="1:9">
      <c r="A1006" s="135"/>
      <c r="C1006" s="1"/>
      <c r="D1006" s="1"/>
      <c r="E1006" s="1"/>
      <c r="F1006" s="1"/>
      <c r="G1006" s="1"/>
      <c r="H1006" s="1"/>
      <c r="I1006" s="1"/>
    </row>
    <row r="1007" spans="1:9">
      <c r="A1007" s="135"/>
      <c r="C1007" s="1"/>
      <c r="D1007" s="1"/>
      <c r="E1007" s="1"/>
      <c r="F1007" s="1"/>
      <c r="G1007" s="1"/>
      <c r="H1007" s="1"/>
      <c r="I1007" s="1"/>
    </row>
    <row r="1008" spans="1:9">
      <c r="A1008" s="135"/>
      <c r="C1008" s="1"/>
      <c r="D1008" s="1"/>
      <c r="E1008" s="1"/>
      <c r="F1008" s="1"/>
      <c r="G1008" s="1"/>
      <c r="H1008" s="1"/>
      <c r="I1008" s="1"/>
    </row>
    <row r="1009" spans="1:9">
      <c r="A1009" s="135"/>
      <c r="C1009" s="1"/>
      <c r="D1009" s="1"/>
      <c r="E1009" s="1"/>
      <c r="F1009" s="1"/>
      <c r="G1009" s="1"/>
      <c r="H1009" s="1"/>
      <c r="I1009" s="1"/>
    </row>
    <row r="1010" spans="1:9">
      <c r="A1010" s="135"/>
      <c r="C1010" s="1"/>
      <c r="D1010" s="1"/>
      <c r="E1010" s="1"/>
      <c r="F1010" s="1"/>
      <c r="G1010" s="1"/>
      <c r="H1010" s="1"/>
      <c r="I1010" s="1"/>
    </row>
    <row r="1011" spans="1:9">
      <c r="A1011" s="135"/>
      <c r="C1011" s="1"/>
      <c r="D1011" s="1"/>
      <c r="E1011" s="1"/>
      <c r="F1011" s="1"/>
      <c r="G1011" s="1"/>
      <c r="H1011" s="1"/>
      <c r="I1011" s="1"/>
    </row>
    <row r="1012" spans="1:9">
      <c r="A1012" s="135"/>
      <c r="C1012" s="1"/>
      <c r="D1012" s="1"/>
      <c r="E1012" s="1"/>
      <c r="F1012" s="1"/>
      <c r="G1012" s="1"/>
      <c r="H1012" s="1"/>
      <c r="I1012" s="1"/>
    </row>
    <row r="1013" spans="1:9">
      <c r="A1013" s="135"/>
      <c r="C1013" s="1"/>
      <c r="D1013" s="1"/>
      <c r="E1013" s="1"/>
      <c r="F1013" s="1"/>
      <c r="G1013" s="1"/>
      <c r="H1013" s="1"/>
      <c r="I1013" s="1"/>
    </row>
    <row r="1014" spans="1:9">
      <c r="A1014" s="135"/>
      <c r="C1014" s="1"/>
      <c r="D1014" s="1"/>
      <c r="E1014" s="1"/>
      <c r="F1014" s="1"/>
      <c r="G1014" s="1"/>
      <c r="H1014" s="1"/>
      <c r="I1014" s="1"/>
    </row>
    <row r="1015" spans="1:9">
      <c r="A1015" s="135"/>
      <c r="C1015" s="1"/>
      <c r="D1015" s="1"/>
      <c r="E1015" s="1"/>
      <c r="F1015" s="1"/>
      <c r="G1015" s="1"/>
      <c r="H1015" s="1"/>
      <c r="I1015" s="1"/>
    </row>
    <row r="1016" spans="1:9">
      <c r="A1016" s="135"/>
      <c r="C1016" s="1"/>
      <c r="D1016" s="1"/>
      <c r="E1016" s="1"/>
      <c r="F1016" s="1"/>
      <c r="G1016" s="1"/>
      <c r="H1016" s="1"/>
      <c r="I1016" s="1"/>
    </row>
    <row r="1017" spans="1:9">
      <c r="A1017" s="135"/>
      <c r="C1017" s="1"/>
      <c r="D1017" s="1"/>
      <c r="E1017" s="1"/>
      <c r="F1017" s="1"/>
      <c r="G1017" s="1"/>
      <c r="H1017" s="1"/>
      <c r="I1017" s="1"/>
    </row>
    <row r="1018" spans="1:9">
      <c r="A1018" s="135"/>
      <c r="C1018" s="1"/>
      <c r="D1018" s="1"/>
      <c r="E1018" s="1"/>
      <c r="F1018" s="1"/>
      <c r="G1018" s="1"/>
      <c r="H1018" s="1"/>
      <c r="I1018" s="1"/>
    </row>
    <row r="1019" spans="1:9">
      <c r="A1019" s="135"/>
      <c r="C1019" s="1"/>
      <c r="D1019" s="1"/>
      <c r="E1019" s="1"/>
      <c r="F1019" s="1"/>
      <c r="G1019" s="1"/>
      <c r="H1019" s="1"/>
      <c r="I1019" s="1"/>
    </row>
    <row r="1020" spans="1:9">
      <c r="A1020" s="135"/>
      <c r="C1020" s="1"/>
      <c r="D1020" s="1"/>
      <c r="E1020" s="1"/>
      <c r="F1020" s="1"/>
      <c r="G1020" s="1"/>
      <c r="H1020" s="1"/>
      <c r="I1020" s="1"/>
    </row>
    <row r="1021" spans="1:9">
      <c r="A1021" s="135"/>
      <c r="C1021" s="1"/>
      <c r="D1021" s="1"/>
      <c r="E1021" s="1"/>
      <c r="F1021" s="1"/>
      <c r="G1021" s="1"/>
      <c r="H1021" s="1"/>
      <c r="I1021" s="1"/>
    </row>
    <row r="1022" spans="1:9">
      <c r="A1022" s="135"/>
      <c r="C1022" s="1"/>
      <c r="D1022" s="1"/>
      <c r="E1022" s="1"/>
      <c r="F1022" s="1"/>
      <c r="G1022" s="1"/>
      <c r="H1022" s="1"/>
      <c r="I1022" s="1"/>
    </row>
    <row r="1023" spans="1:9">
      <c r="A1023" s="135"/>
      <c r="C1023" s="1"/>
      <c r="D1023" s="1"/>
      <c r="E1023" s="1"/>
      <c r="F1023" s="1"/>
      <c r="G1023" s="1"/>
      <c r="H1023" s="1"/>
      <c r="I1023" s="1"/>
    </row>
    <row r="1024" spans="1:9">
      <c r="A1024" s="135"/>
      <c r="C1024" s="1"/>
      <c r="D1024" s="1"/>
      <c r="E1024" s="1"/>
      <c r="F1024" s="1"/>
      <c r="G1024" s="1"/>
      <c r="H1024" s="1"/>
      <c r="I1024" s="1"/>
    </row>
    <row r="1025" spans="1:9">
      <c r="A1025" s="135"/>
      <c r="C1025" s="1"/>
      <c r="D1025" s="1"/>
      <c r="E1025" s="1"/>
      <c r="F1025" s="1"/>
      <c r="G1025" s="1"/>
      <c r="H1025" s="1"/>
      <c r="I1025" s="1"/>
    </row>
    <row r="1026" spans="1:9">
      <c r="A1026" s="135"/>
      <c r="C1026" s="1"/>
      <c r="D1026" s="1"/>
      <c r="E1026" s="1"/>
      <c r="F1026" s="1"/>
      <c r="G1026" s="1"/>
      <c r="H1026" s="1"/>
      <c r="I1026" s="1"/>
    </row>
    <row r="1027" spans="1:9">
      <c r="A1027" s="135"/>
      <c r="C1027" s="1"/>
      <c r="D1027" s="1"/>
      <c r="E1027" s="1"/>
      <c r="F1027" s="1"/>
      <c r="G1027" s="1"/>
      <c r="H1027" s="1"/>
      <c r="I1027" s="1"/>
    </row>
    <row r="1028" spans="1:9">
      <c r="A1028" s="135"/>
      <c r="C1028" s="1"/>
      <c r="D1028" s="1"/>
      <c r="E1028" s="1"/>
      <c r="F1028" s="1"/>
      <c r="G1028" s="1"/>
      <c r="H1028" s="1"/>
      <c r="I1028" s="1"/>
    </row>
    <row r="1029" spans="1:9">
      <c r="A1029" s="135"/>
      <c r="C1029" s="1"/>
      <c r="D1029" s="1"/>
      <c r="E1029" s="1"/>
      <c r="F1029" s="1"/>
      <c r="G1029" s="1"/>
      <c r="H1029" s="1"/>
      <c r="I1029" s="1"/>
    </row>
    <row r="1030" spans="1:9">
      <c r="A1030" s="135"/>
      <c r="C1030" s="1"/>
      <c r="D1030" s="1"/>
      <c r="E1030" s="1"/>
      <c r="F1030" s="1"/>
      <c r="G1030" s="1"/>
      <c r="H1030" s="1"/>
      <c r="I1030" s="1"/>
    </row>
    <row r="1031" spans="1:9">
      <c r="A1031" s="135"/>
      <c r="C1031" s="1"/>
      <c r="D1031" s="1"/>
      <c r="E1031" s="1"/>
      <c r="F1031" s="1"/>
      <c r="G1031" s="1"/>
      <c r="H1031" s="1"/>
      <c r="I1031" s="1"/>
    </row>
    <row r="1032" spans="1:9">
      <c r="A1032" s="135"/>
      <c r="C1032" s="1"/>
      <c r="D1032" s="1"/>
      <c r="E1032" s="1"/>
      <c r="F1032" s="1"/>
      <c r="G1032" s="1"/>
      <c r="H1032" s="1"/>
      <c r="I1032" s="1"/>
    </row>
    <row r="1033" spans="1:9">
      <c r="A1033" s="135"/>
      <c r="C1033" s="1"/>
      <c r="D1033" s="1"/>
      <c r="E1033" s="1"/>
      <c r="F1033" s="1"/>
      <c r="G1033" s="1"/>
      <c r="H1033" s="1"/>
      <c r="I1033" s="1"/>
    </row>
    <row r="1034" spans="1:9">
      <c r="A1034" s="135"/>
      <c r="C1034" s="1"/>
      <c r="D1034" s="1"/>
      <c r="E1034" s="1"/>
      <c r="F1034" s="1"/>
      <c r="G1034" s="1"/>
      <c r="H1034" s="1"/>
      <c r="I1034" s="1"/>
    </row>
    <row r="1035" spans="1:9">
      <c r="A1035" s="135"/>
      <c r="C1035" s="1"/>
      <c r="D1035" s="1"/>
      <c r="E1035" s="1"/>
      <c r="F1035" s="1"/>
      <c r="G1035" s="1"/>
      <c r="H1035" s="1"/>
      <c r="I1035" s="1"/>
    </row>
    <row r="1036" spans="1:9">
      <c r="A1036" s="135"/>
      <c r="C1036" s="1"/>
      <c r="D1036" s="1"/>
      <c r="E1036" s="1"/>
      <c r="F1036" s="1"/>
      <c r="G1036" s="1"/>
      <c r="H1036" s="1"/>
      <c r="I1036" s="1"/>
    </row>
    <row r="1037" spans="1:9">
      <c r="A1037" s="135"/>
      <c r="C1037" s="1"/>
      <c r="D1037" s="1"/>
      <c r="E1037" s="1"/>
      <c r="F1037" s="1"/>
      <c r="G1037" s="1"/>
      <c r="H1037" s="1"/>
      <c r="I1037" s="1"/>
    </row>
    <row r="1038" spans="1:9">
      <c r="A1038" s="135"/>
      <c r="C1038" s="1"/>
      <c r="D1038" s="1"/>
      <c r="E1038" s="1"/>
      <c r="F1038" s="1"/>
      <c r="G1038" s="1"/>
      <c r="H1038" s="1"/>
      <c r="I1038" s="1"/>
    </row>
    <row r="1039" spans="1:9">
      <c r="A1039" s="135"/>
      <c r="C1039" s="1"/>
      <c r="D1039" s="1"/>
      <c r="E1039" s="1"/>
      <c r="F1039" s="1"/>
      <c r="G1039" s="1"/>
      <c r="H1039" s="1"/>
      <c r="I1039" s="1"/>
    </row>
    <row r="1040" spans="1:9">
      <c r="A1040" s="135"/>
      <c r="C1040" s="1"/>
      <c r="D1040" s="1"/>
      <c r="E1040" s="1"/>
      <c r="F1040" s="1"/>
      <c r="G1040" s="1"/>
      <c r="H1040" s="1"/>
      <c r="I1040" s="1"/>
    </row>
    <row r="1041" spans="1:9">
      <c r="A1041" s="135"/>
      <c r="C1041" s="1"/>
      <c r="D1041" s="1"/>
      <c r="E1041" s="1"/>
      <c r="F1041" s="1"/>
      <c r="G1041" s="1"/>
      <c r="H1041" s="1"/>
      <c r="I1041" s="1"/>
    </row>
    <row r="1042" spans="1:9">
      <c r="A1042" s="135"/>
      <c r="C1042" s="1"/>
      <c r="D1042" s="1"/>
      <c r="E1042" s="1"/>
      <c r="F1042" s="1"/>
      <c r="G1042" s="1"/>
      <c r="H1042" s="1"/>
      <c r="I1042" s="1"/>
    </row>
    <row r="1043" spans="1:9">
      <c r="A1043" s="135"/>
      <c r="C1043" s="1"/>
      <c r="D1043" s="1"/>
      <c r="E1043" s="1"/>
      <c r="F1043" s="1"/>
      <c r="G1043" s="1"/>
      <c r="H1043" s="1"/>
      <c r="I1043" s="1"/>
    </row>
    <row r="1044" spans="1:9">
      <c r="A1044" s="135"/>
      <c r="C1044" s="1"/>
      <c r="D1044" s="1"/>
      <c r="E1044" s="1"/>
      <c r="F1044" s="1"/>
      <c r="G1044" s="1"/>
      <c r="H1044" s="1"/>
      <c r="I1044" s="1"/>
    </row>
    <row r="1045" spans="1:9">
      <c r="A1045" s="135"/>
      <c r="C1045" s="1"/>
      <c r="D1045" s="1"/>
      <c r="E1045" s="1"/>
      <c r="F1045" s="1"/>
      <c r="G1045" s="1"/>
      <c r="H1045" s="1"/>
      <c r="I1045" s="1"/>
    </row>
    <row r="1046" spans="1:9">
      <c r="A1046" s="135"/>
      <c r="C1046" s="1"/>
      <c r="D1046" s="1"/>
      <c r="E1046" s="1"/>
      <c r="F1046" s="1"/>
      <c r="G1046" s="1"/>
      <c r="H1046" s="1"/>
      <c r="I1046" s="1"/>
    </row>
    <row r="1047" spans="1:9">
      <c r="A1047" s="135"/>
      <c r="C1047" s="1"/>
      <c r="D1047" s="1"/>
      <c r="E1047" s="1"/>
      <c r="F1047" s="1"/>
      <c r="G1047" s="1"/>
      <c r="H1047" s="1"/>
      <c r="I1047" s="1"/>
    </row>
    <row r="1048" spans="1:9">
      <c r="A1048" s="135"/>
      <c r="C1048" s="1"/>
      <c r="D1048" s="1"/>
      <c r="E1048" s="1"/>
      <c r="F1048" s="1"/>
      <c r="G1048" s="1"/>
      <c r="H1048" s="1"/>
      <c r="I1048" s="1"/>
    </row>
    <row r="1049" spans="1:9">
      <c r="A1049" s="135"/>
      <c r="C1049" s="1"/>
      <c r="D1049" s="1"/>
      <c r="E1049" s="1"/>
      <c r="F1049" s="1"/>
      <c r="G1049" s="1"/>
      <c r="H1049" s="1"/>
      <c r="I1049" s="1"/>
    </row>
    <row r="1050" spans="1:9">
      <c r="A1050" s="135"/>
      <c r="C1050" s="1"/>
      <c r="D1050" s="1"/>
      <c r="E1050" s="1"/>
      <c r="F1050" s="1"/>
      <c r="G1050" s="1"/>
      <c r="H1050" s="1"/>
      <c r="I1050" s="1"/>
    </row>
    <row r="1051" spans="1:9">
      <c r="A1051" s="135"/>
      <c r="C1051" s="1"/>
      <c r="D1051" s="1"/>
      <c r="E1051" s="1"/>
      <c r="F1051" s="1"/>
      <c r="G1051" s="1"/>
      <c r="H1051" s="1"/>
      <c r="I1051" s="1"/>
    </row>
    <row r="1052" spans="1:9">
      <c r="A1052" s="135"/>
      <c r="C1052" s="1"/>
      <c r="D1052" s="1"/>
      <c r="E1052" s="1"/>
      <c r="F1052" s="1"/>
      <c r="G1052" s="1"/>
      <c r="H1052" s="1"/>
      <c r="I1052" s="1"/>
    </row>
    <row r="1053" spans="1:9">
      <c r="A1053" s="135"/>
      <c r="C1053" s="1"/>
      <c r="D1053" s="1"/>
      <c r="E1053" s="1"/>
      <c r="F1053" s="1"/>
      <c r="G1053" s="1"/>
      <c r="H1053" s="1"/>
      <c r="I1053" s="1"/>
    </row>
    <row r="1054" spans="1:9">
      <c r="A1054" s="135"/>
      <c r="C1054" s="1"/>
      <c r="D1054" s="1"/>
      <c r="E1054" s="1"/>
      <c r="F1054" s="1"/>
      <c r="G1054" s="1"/>
      <c r="H1054" s="1"/>
      <c r="I1054" s="1"/>
    </row>
    <row r="1055" spans="1:9">
      <c r="A1055" s="135"/>
      <c r="C1055" s="1"/>
      <c r="D1055" s="1"/>
      <c r="E1055" s="1"/>
      <c r="F1055" s="1"/>
      <c r="G1055" s="1"/>
      <c r="H1055" s="1"/>
      <c r="I1055" s="1"/>
    </row>
    <row r="1056" spans="1:9">
      <c r="A1056" s="135"/>
      <c r="C1056" s="1"/>
      <c r="D1056" s="1"/>
      <c r="E1056" s="1"/>
      <c r="F1056" s="1"/>
      <c r="G1056" s="1"/>
      <c r="H1056" s="1"/>
      <c r="I1056" s="1"/>
    </row>
    <row r="1057" spans="1:9">
      <c r="A1057" s="135"/>
      <c r="C1057" s="1"/>
      <c r="D1057" s="1"/>
      <c r="E1057" s="1"/>
      <c r="F1057" s="1"/>
      <c r="G1057" s="1"/>
      <c r="H1057" s="1"/>
      <c r="I1057" s="1"/>
    </row>
    <row r="1058" spans="1:9">
      <c r="A1058" s="135"/>
      <c r="C1058" s="1"/>
      <c r="D1058" s="1"/>
      <c r="E1058" s="1"/>
      <c r="F1058" s="1"/>
      <c r="G1058" s="1"/>
      <c r="H1058" s="1"/>
      <c r="I1058" s="1"/>
    </row>
    <row r="1059" spans="1:9">
      <c r="A1059" s="135"/>
      <c r="C1059" s="1"/>
      <c r="D1059" s="1"/>
      <c r="E1059" s="1"/>
      <c r="F1059" s="1"/>
      <c r="G1059" s="1"/>
      <c r="H1059" s="1"/>
      <c r="I1059" s="1"/>
    </row>
    <row r="1060" spans="1:9">
      <c r="A1060" s="135"/>
      <c r="C1060" s="1"/>
      <c r="D1060" s="1"/>
      <c r="E1060" s="1"/>
      <c r="F1060" s="1"/>
      <c r="G1060" s="1"/>
      <c r="H1060" s="1"/>
      <c r="I1060" s="1"/>
    </row>
    <row r="1061" spans="1:9">
      <c r="A1061" s="135"/>
      <c r="C1061" s="1"/>
      <c r="D1061" s="1"/>
      <c r="E1061" s="1"/>
      <c r="F1061" s="1"/>
      <c r="G1061" s="1"/>
      <c r="H1061" s="1"/>
      <c r="I1061" s="1"/>
    </row>
    <row r="1062" spans="1:9">
      <c r="A1062" s="135"/>
      <c r="C1062" s="1"/>
      <c r="D1062" s="1"/>
      <c r="E1062" s="1"/>
      <c r="F1062" s="1"/>
      <c r="G1062" s="1"/>
      <c r="H1062" s="1"/>
      <c r="I1062" s="1"/>
    </row>
    <row r="1063" spans="1:9">
      <c r="A1063" s="135"/>
      <c r="C1063" s="1"/>
      <c r="D1063" s="1"/>
      <c r="E1063" s="1"/>
      <c r="F1063" s="1"/>
      <c r="G1063" s="1"/>
      <c r="H1063" s="1"/>
      <c r="I1063" s="1"/>
    </row>
    <row r="1064" spans="1:9">
      <c r="A1064" s="135"/>
      <c r="C1064" s="1"/>
      <c r="D1064" s="1"/>
      <c r="E1064" s="1"/>
      <c r="F1064" s="1"/>
      <c r="G1064" s="1"/>
      <c r="H1064" s="1"/>
      <c r="I1064" s="1"/>
    </row>
    <row r="1065" spans="1:9">
      <c r="A1065" s="135"/>
      <c r="C1065" s="1"/>
      <c r="D1065" s="1"/>
      <c r="E1065" s="1"/>
      <c r="F1065" s="1"/>
      <c r="G1065" s="1"/>
      <c r="H1065" s="1"/>
      <c r="I1065" s="1"/>
    </row>
    <row r="1066" spans="1:9">
      <c r="A1066" s="135"/>
      <c r="C1066" s="1"/>
      <c r="D1066" s="1"/>
      <c r="E1066" s="1"/>
      <c r="F1066" s="1"/>
      <c r="G1066" s="1"/>
      <c r="H1066" s="1"/>
      <c r="I1066" s="1"/>
    </row>
    <row r="1067" spans="1:9">
      <c r="A1067" s="135"/>
      <c r="C1067" s="1"/>
      <c r="D1067" s="1"/>
      <c r="E1067" s="1"/>
      <c r="F1067" s="1"/>
      <c r="G1067" s="1"/>
      <c r="H1067" s="1"/>
      <c r="I1067" s="1"/>
    </row>
    <row r="1068" spans="1:9">
      <c r="A1068" s="135"/>
      <c r="C1068" s="1"/>
      <c r="D1068" s="1"/>
      <c r="E1068" s="1"/>
      <c r="F1068" s="1"/>
      <c r="G1068" s="1"/>
      <c r="H1068" s="1"/>
      <c r="I1068" s="1"/>
    </row>
    <row r="1069" spans="1:9">
      <c r="A1069" s="135"/>
      <c r="C1069" s="1"/>
      <c r="D1069" s="1"/>
      <c r="E1069" s="1"/>
      <c r="F1069" s="1"/>
      <c r="G1069" s="1"/>
      <c r="H1069" s="1"/>
      <c r="I1069" s="1"/>
    </row>
    <row r="1070" spans="1:9">
      <c r="A1070" s="135"/>
      <c r="C1070" s="1"/>
      <c r="D1070" s="1"/>
      <c r="E1070" s="1"/>
      <c r="F1070" s="1"/>
      <c r="G1070" s="1"/>
      <c r="H1070" s="1"/>
      <c r="I1070" s="1"/>
    </row>
    <row r="1071" spans="1:9">
      <c r="A1071" s="135"/>
      <c r="C1071" s="1"/>
      <c r="D1071" s="1"/>
      <c r="E1071" s="1"/>
      <c r="F1071" s="1"/>
      <c r="G1071" s="1"/>
      <c r="H1071" s="1"/>
      <c r="I1071" s="1"/>
    </row>
    <row r="1072" spans="1:9">
      <c r="A1072" s="135"/>
      <c r="C1072" s="1"/>
      <c r="D1072" s="1"/>
      <c r="E1072" s="1"/>
      <c r="F1072" s="1"/>
      <c r="G1072" s="1"/>
      <c r="H1072" s="1"/>
      <c r="I1072" s="1"/>
    </row>
    <row r="1073" spans="1:9">
      <c r="A1073" s="135"/>
      <c r="C1073" s="1"/>
      <c r="D1073" s="1"/>
      <c r="E1073" s="1"/>
      <c r="F1073" s="1"/>
      <c r="G1073" s="1"/>
      <c r="H1073" s="1"/>
      <c r="I1073" s="1"/>
    </row>
    <row r="1074" spans="1:9">
      <c r="A1074" s="135"/>
      <c r="C1074" s="1"/>
      <c r="D1074" s="1"/>
      <c r="E1074" s="1"/>
      <c r="F1074" s="1"/>
      <c r="G1074" s="1"/>
      <c r="H1074" s="1"/>
      <c r="I1074" s="1"/>
    </row>
    <row r="1075" spans="1:9">
      <c r="A1075" s="135"/>
      <c r="C1075" s="1"/>
      <c r="D1075" s="1"/>
      <c r="E1075" s="1"/>
      <c r="F1075" s="1"/>
      <c r="G1075" s="1"/>
      <c r="H1075" s="1"/>
      <c r="I1075" s="1"/>
    </row>
    <row r="1076" spans="1:9">
      <c r="A1076" s="135"/>
      <c r="C1076" s="1"/>
      <c r="D1076" s="1"/>
      <c r="E1076" s="1"/>
      <c r="F1076" s="1"/>
      <c r="G1076" s="1"/>
      <c r="H1076" s="1"/>
      <c r="I1076" s="1"/>
    </row>
    <row r="1077" spans="1:9">
      <c r="A1077" s="135"/>
      <c r="C1077" s="1"/>
      <c r="D1077" s="1"/>
      <c r="E1077" s="1"/>
      <c r="F1077" s="1"/>
      <c r="G1077" s="1"/>
      <c r="H1077" s="1"/>
      <c r="I1077" s="1"/>
    </row>
    <row r="1078" spans="1:9">
      <c r="A1078" s="135"/>
      <c r="C1078" s="1"/>
      <c r="D1078" s="1"/>
      <c r="E1078" s="1"/>
      <c r="F1078" s="1"/>
      <c r="G1078" s="1"/>
      <c r="H1078" s="1"/>
      <c r="I1078" s="1"/>
    </row>
    <row r="1079" spans="1:9">
      <c r="A1079" s="135"/>
      <c r="C1079" s="1"/>
      <c r="D1079" s="1"/>
      <c r="E1079" s="1"/>
      <c r="F1079" s="1"/>
      <c r="G1079" s="1"/>
      <c r="H1079" s="1"/>
      <c r="I1079" s="1"/>
    </row>
    <row r="1080" spans="1:9">
      <c r="A1080" s="135"/>
      <c r="C1080" s="1"/>
      <c r="D1080" s="1"/>
      <c r="E1080" s="1"/>
      <c r="F1080" s="1"/>
      <c r="G1080" s="1"/>
      <c r="H1080" s="1"/>
      <c r="I1080" s="1"/>
    </row>
    <row r="1081" spans="1:9">
      <c r="A1081" s="135"/>
      <c r="C1081" s="1"/>
      <c r="D1081" s="1"/>
      <c r="E1081" s="1"/>
      <c r="F1081" s="1"/>
      <c r="G1081" s="1"/>
      <c r="H1081" s="1"/>
      <c r="I1081" s="1"/>
    </row>
    <row r="1082" spans="1:9">
      <c r="A1082" s="135"/>
      <c r="C1082" s="1"/>
      <c r="D1082" s="1"/>
      <c r="E1082" s="1"/>
      <c r="F1082" s="1"/>
      <c r="G1082" s="1"/>
      <c r="H1082" s="1"/>
      <c r="I1082" s="1"/>
    </row>
    <row r="1083" spans="1:9">
      <c r="A1083" s="135"/>
      <c r="C1083" s="1"/>
      <c r="D1083" s="1"/>
      <c r="E1083" s="1"/>
      <c r="F1083" s="1"/>
      <c r="G1083" s="1"/>
      <c r="H1083" s="1"/>
      <c r="I1083" s="1"/>
    </row>
    <row r="1084" spans="1:9">
      <c r="A1084" s="135"/>
      <c r="C1084" s="1"/>
      <c r="D1084" s="1"/>
      <c r="E1084" s="1"/>
      <c r="F1084" s="1"/>
      <c r="G1084" s="1"/>
      <c r="H1084" s="1"/>
      <c r="I1084" s="1"/>
    </row>
    <row r="1085" spans="1:9">
      <c r="A1085" s="135"/>
      <c r="C1085" s="1"/>
      <c r="D1085" s="1"/>
      <c r="E1085" s="1"/>
      <c r="F1085" s="1"/>
      <c r="G1085" s="1"/>
      <c r="H1085" s="1"/>
      <c r="I1085" s="1"/>
    </row>
    <row r="1086" spans="1:9">
      <c r="A1086" s="135"/>
      <c r="C1086" s="1"/>
      <c r="D1086" s="1"/>
      <c r="E1086" s="1"/>
      <c r="F1086" s="1"/>
      <c r="G1086" s="1"/>
      <c r="H1086" s="1"/>
      <c r="I1086" s="1"/>
    </row>
    <row r="1087" spans="1:9">
      <c r="A1087" s="135"/>
      <c r="C1087" s="1"/>
      <c r="D1087" s="1"/>
      <c r="E1087" s="1"/>
      <c r="F1087" s="1"/>
      <c r="G1087" s="1"/>
      <c r="H1087" s="1"/>
      <c r="I1087" s="1"/>
    </row>
    <row r="1088" spans="1:9">
      <c r="A1088" s="135"/>
      <c r="C1088" s="1"/>
      <c r="D1088" s="1"/>
      <c r="E1088" s="1"/>
      <c r="F1088" s="1"/>
      <c r="G1088" s="1"/>
      <c r="H1088" s="1"/>
      <c r="I1088" s="1"/>
    </row>
    <row r="1089" spans="1:9">
      <c r="A1089" s="135"/>
      <c r="C1089" s="1"/>
      <c r="D1089" s="1"/>
      <c r="E1089" s="1"/>
      <c r="F1089" s="1"/>
      <c r="G1089" s="1"/>
      <c r="H1089" s="1"/>
      <c r="I1089" s="1"/>
    </row>
    <row r="1090" spans="1:9">
      <c r="A1090" s="135"/>
      <c r="C1090" s="1"/>
      <c r="D1090" s="1"/>
      <c r="E1090" s="1"/>
      <c r="F1090" s="1"/>
      <c r="G1090" s="1"/>
      <c r="H1090" s="1"/>
      <c r="I1090" s="1"/>
    </row>
    <row r="1091" spans="1:9">
      <c r="A1091" s="135"/>
      <c r="C1091" s="1"/>
      <c r="D1091" s="1"/>
      <c r="E1091" s="1"/>
      <c r="F1091" s="1"/>
      <c r="G1091" s="1"/>
      <c r="H1091" s="1"/>
      <c r="I1091" s="1"/>
    </row>
    <row r="1092" spans="1:9">
      <c r="A1092" s="135"/>
      <c r="C1092" s="1"/>
      <c r="D1092" s="1"/>
      <c r="E1092" s="1"/>
      <c r="F1092" s="1"/>
      <c r="G1092" s="1"/>
      <c r="H1092" s="1"/>
      <c r="I1092" s="1"/>
    </row>
    <row r="1093" spans="1:9">
      <c r="A1093" s="135"/>
      <c r="C1093" s="1"/>
      <c r="D1093" s="1"/>
      <c r="E1093" s="1"/>
      <c r="F1093" s="1"/>
      <c r="G1093" s="1"/>
      <c r="H1093" s="1"/>
      <c r="I1093" s="1"/>
    </row>
    <row r="1094" spans="1:9">
      <c r="A1094" s="135"/>
      <c r="C1094" s="1"/>
      <c r="D1094" s="1"/>
      <c r="E1094" s="1"/>
      <c r="F1094" s="1"/>
      <c r="G1094" s="1"/>
      <c r="H1094" s="1"/>
      <c r="I1094" s="1"/>
    </row>
    <row r="1095" spans="1:9">
      <c r="A1095" s="135"/>
      <c r="C1095" s="1"/>
      <c r="D1095" s="1"/>
      <c r="E1095" s="1"/>
      <c r="F1095" s="1"/>
      <c r="G1095" s="1"/>
      <c r="H1095" s="1"/>
      <c r="I1095" s="1"/>
    </row>
    <row r="1096" spans="1:9">
      <c r="A1096" s="135"/>
      <c r="C1096" s="1"/>
      <c r="D1096" s="1"/>
      <c r="E1096" s="1"/>
      <c r="F1096" s="1"/>
      <c r="G1096" s="1"/>
      <c r="H1096" s="1"/>
      <c r="I1096" s="1"/>
    </row>
    <row r="1097" spans="1:9">
      <c r="A1097" s="135"/>
      <c r="C1097" s="1"/>
      <c r="D1097" s="1"/>
      <c r="E1097" s="1"/>
      <c r="F1097" s="1"/>
      <c r="G1097" s="1"/>
      <c r="H1097" s="1"/>
      <c r="I1097" s="1"/>
    </row>
    <row r="1098" spans="1:9">
      <c r="A1098" s="135"/>
      <c r="C1098" s="1"/>
      <c r="D1098" s="1"/>
      <c r="E1098" s="1"/>
      <c r="F1098" s="1"/>
      <c r="G1098" s="1"/>
      <c r="H1098" s="1"/>
      <c r="I1098" s="1"/>
    </row>
    <row r="1099" spans="1:9">
      <c r="A1099" s="135"/>
      <c r="C1099" s="1"/>
      <c r="D1099" s="1"/>
      <c r="E1099" s="1"/>
      <c r="F1099" s="1"/>
      <c r="G1099" s="1"/>
      <c r="H1099" s="1"/>
      <c r="I1099" s="1"/>
    </row>
    <row r="1100" spans="1:9">
      <c r="A1100" s="135"/>
      <c r="C1100" s="1"/>
      <c r="D1100" s="1"/>
      <c r="E1100" s="1"/>
      <c r="F1100" s="1"/>
      <c r="G1100" s="1"/>
      <c r="H1100" s="1"/>
      <c r="I1100" s="1"/>
    </row>
    <row r="1101" spans="1:9">
      <c r="A1101" s="135"/>
      <c r="C1101" s="1"/>
      <c r="D1101" s="1"/>
      <c r="E1101" s="1"/>
      <c r="F1101" s="1"/>
      <c r="G1101" s="1"/>
      <c r="H1101" s="1"/>
      <c r="I1101" s="1"/>
    </row>
    <row r="1102" spans="1:9">
      <c r="A1102" s="135"/>
      <c r="C1102" s="1"/>
      <c r="D1102" s="1"/>
      <c r="E1102" s="1"/>
      <c r="F1102" s="1"/>
      <c r="G1102" s="1"/>
      <c r="H1102" s="1"/>
      <c r="I1102" s="1"/>
    </row>
    <row r="1103" spans="1:9">
      <c r="A1103" s="135"/>
      <c r="C1103" s="1"/>
      <c r="D1103" s="1"/>
      <c r="E1103" s="1"/>
      <c r="F1103" s="1"/>
      <c r="G1103" s="1"/>
      <c r="H1103" s="1"/>
      <c r="I1103" s="1"/>
    </row>
    <row r="1104" spans="1:9">
      <c r="A1104" s="135"/>
      <c r="C1104" s="1"/>
      <c r="D1104" s="1"/>
      <c r="E1104" s="1"/>
      <c r="F1104" s="1"/>
      <c r="G1104" s="1"/>
      <c r="H1104" s="1"/>
      <c r="I1104" s="1"/>
    </row>
    <row r="1105" spans="1:9">
      <c r="A1105" s="135"/>
      <c r="C1105" s="1"/>
      <c r="D1105" s="1"/>
      <c r="E1105" s="1"/>
      <c r="F1105" s="1"/>
      <c r="G1105" s="1"/>
      <c r="H1105" s="1"/>
      <c r="I1105" s="1"/>
    </row>
    <row r="1106" spans="1:9">
      <c r="A1106" s="135"/>
      <c r="C1106" s="1"/>
      <c r="D1106" s="1"/>
      <c r="E1106" s="1"/>
      <c r="F1106" s="1"/>
      <c r="G1106" s="1"/>
      <c r="H1106" s="1"/>
      <c r="I1106" s="1"/>
    </row>
    <row r="1107" spans="1:9">
      <c r="A1107" s="135"/>
      <c r="C1107" s="1"/>
      <c r="D1107" s="1"/>
      <c r="E1107" s="1"/>
      <c r="F1107" s="1"/>
      <c r="G1107" s="1"/>
      <c r="H1107" s="1"/>
      <c r="I1107" s="1"/>
    </row>
    <row r="1108" spans="1:9">
      <c r="A1108" s="135"/>
      <c r="C1108" s="1"/>
      <c r="D1108" s="1"/>
      <c r="E1108" s="1"/>
      <c r="F1108" s="1"/>
      <c r="G1108" s="1"/>
      <c r="H1108" s="1"/>
      <c r="I1108" s="1"/>
    </row>
    <row r="1109" spans="1:9">
      <c r="A1109" s="135"/>
      <c r="C1109" s="1"/>
      <c r="D1109" s="1"/>
      <c r="E1109" s="1"/>
      <c r="F1109" s="1"/>
      <c r="G1109" s="1"/>
      <c r="H1109" s="1"/>
      <c r="I1109" s="1"/>
    </row>
    <row r="1110" spans="1:9">
      <c r="A1110" s="135"/>
      <c r="C1110" s="1"/>
      <c r="D1110" s="1"/>
      <c r="E1110" s="1"/>
      <c r="F1110" s="1"/>
      <c r="G1110" s="1"/>
      <c r="H1110" s="1"/>
      <c r="I1110" s="1"/>
    </row>
    <row r="1111" spans="1:9">
      <c r="A1111" s="135"/>
      <c r="C1111" s="1"/>
      <c r="D1111" s="1"/>
      <c r="E1111" s="1"/>
      <c r="F1111" s="1"/>
      <c r="G1111" s="1"/>
      <c r="H1111" s="1"/>
      <c r="I1111" s="1"/>
    </row>
    <row r="1112" spans="1:9">
      <c r="A1112" s="135"/>
      <c r="C1112" s="1"/>
      <c r="D1112" s="1"/>
      <c r="E1112" s="1"/>
      <c r="F1112" s="1"/>
      <c r="G1112" s="1"/>
      <c r="H1112" s="1"/>
      <c r="I1112" s="1"/>
    </row>
    <row r="1113" spans="1:9">
      <c r="A1113" s="135"/>
      <c r="C1113" s="1"/>
      <c r="D1113" s="1"/>
      <c r="E1113" s="1"/>
      <c r="F1113" s="1"/>
      <c r="G1113" s="1"/>
      <c r="H1113" s="1"/>
      <c r="I1113" s="1"/>
    </row>
    <row r="1114" spans="1:9">
      <c r="A1114" s="135"/>
      <c r="C1114" s="1"/>
      <c r="D1114" s="1"/>
      <c r="E1114" s="1"/>
      <c r="F1114" s="1"/>
      <c r="G1114" s="1"/>
      <c r="H1114" s="1"/>
      <c r="I1114" s="1"/>
    </row>
    <row r="1115" spans="1:9">
      <c r="A1115" s="135"/>
      <c r="C1115" s="1"/>
      <c r="D1115" s="1"/>
      <c r="E1115" s="1"/>
      <c r="F1115" s="1"/>
      <c r="G1115" s="1"/>
      <c r="H1115" s="1"/>
      <c r="I1115" s="1"/>
    </row>
    <row r="1116" spans="1:9">
      <c r="A1116" s="135"/>
      <c r="C1116" s="1"/>
      <c r="D1116" s="1"/>
      <c r="E1116" s="1"/>
      <c r="F1116" s="1"/>
      <c r="G1116" s="1"/>
      <c r="H1116" s="1"/>
      <c r="I1116" s="1"/>
    </row>
    <row r="1117" spans="1:9">
      <c r="A1117" s="135"/>
      <c r="C1117" s="1"/>
      <c r="D1117" s="1"/>
      <c r="E1117" s="1"/>
      <c r="F1117" s="1"/>
      <c r="G1117" s="1"/>
      <c r="H1117" s="1"/>
      <c r="I1117" s="1"/>
    </row>
    <row r="1118" spans="1:9">
      <c r="A1118" s="135"/>
      <c r="C1118" s="1"/>
      <c r="D1118" s="1"/>
      <c r="E1118" s="1"/>
      <c r="F1118" s="1"/>
      <c r="G1118" s="1"/>
      <c r="H1118" s="1"/>
      <c r="I1118" s="1"/>
    </row>
    <row r="1119" spans="1:9">
      <c r="A1119" s="135"/>
      <c r="C1119" s="1"/>
      <c r="D1119" s="1"/>
      <c r="E1119" s="1"/>
      <c r="F1119" s="1"/>
      <c r="G1119" s="1"/>
      <c r="H1119" s="1"/>
      <c r="I1119" s="1"/>
    </row>
    <row r="1120" spans="1:9">
      <c r="A1120" s="135"/>
      <c r="C1120" s="1"/>
      <c r="D1120" s="1"/>
      <c r="E1120" s="1"/>
      <c r="F1120" s="1"/>
      <c r="G1120" s="1"/>
      <c r="H1120" s="1"/>
      <c r="I1120" s="1"/>
    </row>
    <row r="1121" spans="1:9">
      <c r="A1121" s="135"/>
      <c r="C1121" s="1"/>
      <c r="D1121" s="1"/>
      <c r="E1121" s="1"/>
      <c r="F1121" s="1"/>
      <c r="G1121" s="1"/>
      <c r="H1121" s="1"/>
      <c r="I1121" s="1"/>
    </row>
    <row r="1122" spans="1:9">
      <c r="A1122" s="135"/>
      <c r="C1122" s="1"/>
      <c r="D1122" s="1"/>
      <c r="E1122" s="1"/>
      <c r="F1122" s="1"/>
      <c r="G1122" s="1"/>
      <c r="H1122" s="1"/>
      <c r="I1122" s="1"/>
    </row>
    <row r="1123" spans="1:9">
      <c r="A1123" s="135"/>
      <c r="C1123" s="1"/>
      <c r="D1123" s="1"/>
      <c r="E1123" s="1"/>
      <c r="F1123" s="1"/>
      <c r="G1123" s="1"/>
      <c r="H1123" s="1"/>
      <c r="I1123" s="1"/>
    </row>
    <row r="1124" spans="1:9">
      <c r="A1124" s="135"/>
      <c r="C1124" s="1"/>
      <c r="D1124" s="1"/>
      <c r="E1124" s="1"/>
      <c r="F1124" s="1"/>
      <c r="G1124" s="1"/>
      <c r="H1124" s="1"/>
      <c r="I1124" s="1"/>
    </row>
    <row r="1125" spans="1:9">
      <c r="A1125" s="135"/>
      <c r="C1125" s="1"/>
      <c r="D1125" s="1"/>
      <c r="E1125" s="1"/>
      <c r="F1125" s="1"/>
      <c r="G1125" s="1"/>
      <c r="H1125" s="1"/>
      <c r="I1125" s="1"/>
    </row>
    <row r="1126" spans="1:9">
      <c r="A1126" s="135"/>
      <c r="C1126" s="1"/>
      <c r="D1126" s="1"/>
      <c r="E1126" s="1"/>
      <c r="F1126" s="1"/>
      <c r="G1126" s="1"/>
      <c r="H1126" s="1"/>
      <c r="I1126" s="1"/>
    </row>
    <row r="1127" spans="1:9">
      <c r="A1127" s="135"/>
      <c r="C1127" s="1"/>
      <c r="D1127" s="1"/>
      <c r="E1127" s="1"/>
      <c r="F1127" s="1"/>
      <c r="G1127" s="1"/>
      <c r="H1127" s="1"/>
      <c r="I1127" s="1"/>
    </row>
    <row r="1128" spans="1:9">
      <c r="A1128" s="135"/>
      <c r="C1128" s="1"/>
      <c r="D1128" s="1"/>
      <c r="E1128" s="1"/>
      <c r="F1128" s="1"/>
      <c r="G1128" s="1"/>
      <c r="H1128" s="1"/>
      <c r="I1128" s="1"/>
    </row>
    <row r="1129" spans="1:9">
      <c r="A1129" s="135"/>
      <c r="C1129" s="1"/>
      <c r="D1129" s="1"/>
      <c r="E1129" s="1"/>
      <c r="F1129" s="1"/>
      <c r="G1129" s="1"/>
      <c r="H1129" s="1"/>
      <c r="I1129" s="1"/>
    </row>
    <row r="1130" spans="1:9">
      <c r="A1130" s="135"/>
      <c r="C1130" s="1"/>
      <c r="D1130" s="1"/>
      <c r="E1130" s="1"/>
      <c r="F1130" s="1"/>
      <c r="G1130" s="1"/>
      <c r="H1130" s="1"/>
      <c r="I1130" s="1"/>
    </row>
    <row r="1131" spans="1:9">
      <c r="A1131" s="135"/>
      <c r="C1131" s="1"/>
      <c r="D1131" s="1"/>
      <c r="E1131" s="1"/>
      <c r="F1131" s="1"/>
      <c r="G1131" s="1"/>
      <c r="H1131" s="1"/>
      <c r="I1131" s="1"/>
    </row>
    <row r="1132" spans="1:9">
      <c r="A1132" s="135"/>
      <c r="C1132" s="1"/>
      <c r="D1132" s="1"/>
      <c r="E1132" s="1"/>
      <c r="F1132" s="1"/>
      <c r="G1132" s="1"/>
      <c r="H1132" s="1"/>
      <c r="I1132" s="1"/>
    </row>
    <row r="1133" spans="1:9">
      <c r="A1133" s="135"/>
      <c r="C1133" s="1"/>
      <c r="D1133" s="1"/>
      <c r="E1133" s="1"/>
      <c r="F1133" s="1"/>
      <c r="G1133" s="1"/>
      <c r="H1133" s="1"/>
      <c r="I1133" s="1"/>
    </row>
    <row r="1134" spans="1:9">
      <c r="A1134" s="135"/>
      <c r="C1134" s="1"/>
      <c r="D1134" s="1"/>
      <c r="E1134" s="1"/>
      <c r="F1134" s="1"/>
      <c r="G1134" s="1"/>
      <c r="H1134" s="1"/>
      <c r="I1134" s="1"/>
    </row>
    <row r="1135" spans="1:9">
      <c r="A1135" s="135"/>
      <c r="C1135" s="1"/>
      <c r="D1135" s="1"/>
      <c r="E1135" s="1"/>
      <c r="F1135" s="1"/>
      <c r="G1135" s="1"/>
      <c r="H1135" s="1"/>
      <c r="I1135" s="1"/>
    </row>
    <row r="1136" spans="1:9">
      <c r="A1136" s="135"/>
      <c r="C1136" s="1"/>
      <c r="D1136" s="1"/>
      <c r="E1136" s="1"/>
      <c r="F1136" s="1"/>
      <c r="G1136" s="1"/>
      <c r="H1136" s="1"/>
      <c r="I1136" s="1"/>
    </row>
    <row r="1137" spans="1:9">
      <c r="A1137" s="135"/>
      <c r="C1137" s="1"/>
      <c r="D1137" s="1"/>
      <c r="E1137" s="1"/>
      <c r="F1137" s="1"/>
      <c r="G1137" s="1"/>
      <c r="H1137" s="1"/>
      <c r="I1137" s="1"/>
    </row>
    <row r="1138" spans="1:9">
      <c r="A1138" s="135"/>
      <c r="C1138" s="1"/>
      <c r="D1138" s="1"/>
      <c r="E1138" s="1"/>
      <c r="F1138" s="1"/>
      <c r="G1138" s="1"/>
      <c r="H1138" s="1"/>
      <c r="I1138" s="1"/>
    </row>
    <row r="1139" spans="1:9">
      <c r="A1139" s="135"/>
      <c r="C1139" s="1"/>
      <c r="D1139" s="1"/>
      <c r="E1139" s="1"/>
      <c r="F1139" s="1"/>
      <c r="G1139" s="1"/>
      <c r="H1139" s="1"/>
      <c r="I1139" s="1"/>
    </row>
    <row r="1140" spans="1:9">
      <c r="A1140" s="135"/>
      <c r="C1140" s="1"/>
      <c r="D1140" s="1"/>
      <c r="E1140" s="1"/>
      <c r="F1140" s="1"/>
      <c r="G1140" s="1"/>
      <c r="H1140" s="1"/>
      <c r="I1140" s="1"/>
    </row>
    <row r="1141" spans="1:9">
      <c r="A1141" s="135"/>
      <c r="C1141" s="1"/>
      <c r="D1141" s="1"/>
      <c r="E1141" s="1"/>
      <c r="F1141" s="1"/>
      <c r="G1141" s="1"/>
      <c r="H1141" s="1"/>
      <c r="I1141" s="1"/>
    </row>
    <row r="1142" spans="1:9">
      <c r="A1142" s="135"/>
      <c r="C1142" s="1"/>
      <c r="D1142" s="1"/>
      <c r="E1142" s="1"/>
      <c r="F1142" s="1"/>
      <c r="G1142" s="1"/>
      <c r="H1142" s="1"/>
      <c r="I1142" s="1"/>
    </row>
    <row r="1143" spans="1:9">
      <c r="A1143" s="135"/>
      <c r="C1143" s="1"/>
      <c r="D1143" s="1"/>
      <c r="E1143" s="1"/>
      <c r="F1143" s="1"/>
      <c r="G1143" s="1"/>
      <c r="H1143" s="1"/>
      <c r="I1143" s="1"/>
    </row>
    <row r="1144" spans="1:9">
      <c r="A1144" s="135"/>
      <c r="C1144" s="1"/>
      <c r="D1144" s="1"/>
      <c r="E1144" s="1"/>
      <c r="F1144" s="1"/>
      <c r="G1144" s="1"/>
      <c r="H1144" s="1"/>
      <c r="I1144" s="1"/>
    </row>
    <row r="1145" spans="1:9">
      <c r="A1145" s="135"/>
      <c r="C1145" s="1"/>
      <c r="D1145" s="1"/>
      <c r="E1145" s="1"/>
      <c r="F1145" s="1"/>
      <c r="G1145" s="1"/>
      <c r="H1145" s="1"/>
      <c r="I1145" s="1"/>
    </row>
    <row r="1146" spans="1:9">
      <c r="A1146" s="135"/>
      <c r="C1146" s="1"/>
      <c r="D1146" s="1"/>
      <c r="E1146" s="1"/>
      <c r="F1146" s="1"/>
      <c r="G1146" s="1"/>
      <c r="H1146" s="1"/>
      <c r="I1146" s="1"/>
    </row>
    <row r="1147" spans="1:9">
      <c r="A1147" s="135"/>
      <c r="C1147" s="1"/>
      <c r="D1147" s="1"/>
      <c r="E1147" s="1"/>
      <c r="F1147" s="1"/>
      <c r="G1147" s="1"/>
      <c r="H1147" s="1"/>
      <c r="I1147" s="1"/>
    </row>
    <row r="1148" spans="1:9">
      <c r="A1148" s="135"/>
      <c r="C1148" s="1"/>
      <c r="D1148" s="1"/>
      <c r="E1148" s="1"/>
      <c r="F1148" s="1"/>
      <c r="G1148" s="1"/>
      <c r="H1148" s="1"/>
      <c r="I1148" s="1"/>
    </row>
    <row r="1149" spans="1:9">
      <c r="A1149" s="135"/>
      <c r="C1149" s="1"/>
      <c r="D1149" s="1"/>
      <c r="E1149" s="1"/>
      <c r="F1149" s="1"/>
      <c r="G1149" s="1"/>
      <c r="H1149" s="1"/>
      <c r="I1149" s="1"/>
    </row>
    <row r="1150" spans="1:9">
      <c r="A1150" s="135"/>
      <c r="C1150" s="1"/>
      <c r="D1150" s="1"/>
      <c r="E1150" s="1"/>
      <c r="F1150" s="1"/>
      <c r="G1150" s="1"/>
      <c r="H1150" s="1"/>
      <c r="I1150" s="1"/>
    </row>
    <row r="1151" spans="1:9">
      <c r="A1151" s="135"/>
      <c r="C1151" s="1"/>
      <c r="D1151" s="1"/>
      <c r="E1151" s="1"/>
      <c r="F1151" s="1"/>
      <c r="G1151" s="1"/>
      <c r="H1151" s="1"/>
      <c r="I1151" s="1"/>
    </row>
    <row r="1152" spans="1:9">
      <c r="A1152" s="135"/>
      <c r="C1152" s="1"/>
      <c r="D1152" s="1"/>
      <c r="E1152" s="1"/>
      <c r="F1152" s="1"/>
      <c r="G1152" s="1"/>
      <c r="H1152" s="1"/>
      <c r="I1152" s="1"/>
    </row>
    <row r="1153" spans="1:9">
      <c r="A1153" s="135"/>
      <c r="C1153" s="1"/>
      <c r="D1153" s="1"/>
      <c r="E1153" s="1"/>
      <c r="F1153" s="1"/>
      <c r="G1153" s="1"/>
      <c r="H1153" s="1"/>
      <c r="I1153" s="1"/>
    </row>
    <row r="1154" spans="1:9">
      <c r="A1154" s="135"/>
      <c r="C1154" s="1"/>
      <c r="D1154" s="1"/>
      <c r="E1154" s="1"/>
      <c r="F1154" s="1"/>
      <c r="G1154" s="1"/>
      <c r="H1154" s="1"/>
      <c r="I1154" s="1"/>
    </row>
    <row r="1155" spans="1:9">
      <c r="A1155" s="135"/>
      <c r="C1155" s="1"/>
      <c r="D1155" s="1"/>
      <c r="E1155" s="1"/>
      <c r="F1155" s="1"/>
      <c r="G1155" s="1"/>
      <c r="H1155" s="1"/>
      <c r="I1155" s="1"/>
    </row>
    <row r="1156" spans="1:9">
      <c r="A1156" s="135"/>
      <c r="C1156" s="1"/>
      <c r="D1156" s="1"/>
      <c r="E1156" s="1"/>
      <c r="F1156" s="1"/>
      <c r="G1156" s="1"/>
      <c r="H1156" s="1"/>
      <c r="I1156" s="1"/>
    </row>
    <row r="1157" spans="1:9">
      <c r="A1157" s="135"/>
      <c r="C1157" s="1"/>
      <c r="D1157" s="1"/>
      <c r="E1157" s="1"/>
      <c r="F1157" s="1"/>
      <c r="G1157" s="1"/>
      <c r="H1157" s="1"/>
      <c r="I1157" s="1"/>
    </row>
    <row r="1158" spans="1:9">
      <c r="A1158" s="135"/>
      <c r="C1158" s="1"/>
      <c r="D1158" s="1"/>
      <c r="E1158" s="1"/>
      <c r="F1158" s="1"/>
      <c r="G1158" s="1"/>
      <c r="H1158" s="1"/>
      <c r="I1158" s="1"/>
    </row>
    <row r="1159" spans="1:9">
      <c r="A1159" s="135"/>
      <c r="C1159" s="1"/>
      <c r="D1159" s="1"/>
      <c r="E1159" s="1"/>
      <c r="F1159" s="1"/>
      <c r="G1159" s="1"/>
      <c r="H1159" s="1"/>
      <c r="I1159" s="1"/>
    </row>
    <row r="1160" spans="1:9">
      <c r="A1160" s="135"/>
      <c r="C1160" s="1"/>
      <c r="D1160" s="1"/>
      <c r="E1160" s="1"/>
      <c r="F1160" s="1"/>
      <c r="G1160" s="1"/>
      <c r="H1160" s="1"/>
      <c r="I1160" s="1"/>
    </row>
    <row r="1161" spans="1:9">
      <c r="A1161" s="135"/>
      <c r="C1161" s="1"/>
      <c r="D1161" s="1"/>
      <c r="E1161" s="1"/>
      <c r="F1161" s="1"/>
      <c r="G1161" s="1"/>
      <c r="H1161" s="1"/>
      <c r="I1161" s="1"/>
    </row>
    <row r="1162" spans="1:9">
      <c r="A1162" s="135"/>
      <c r="C1162" s="1"/>
      <c r="D1162" s="1"/>
      <c r="E1162" s="1"/>
      <c r="F1162" s="1"/>
      <c r="G1162" s="1"/>
      <c r="H1162" s="1"/>
      <c r="I1162" s="1"/>
    </row>
    <row r="1163" spans="1:9">
      <c r="A1163" s="135"/>
      <c r="C1163" s="1"/>
      <c r="D1163" s="1"/>
      <c r="E1163" s="1"/>
      <c r="F1163" s="1"/>
      <c r="G1163" s="1"/>
      <c r="H1163" s="1"/>
      <c r="I1163" s="1"/>
    </row>
    <row r="1164" spans="1:9">
      <c r="A1164" s="135"/>
      <c r="C1164" s="1"/>
      <c r="D1164" s="1"/>
      <c r="E1164" s="1"/>
      <c r="F1164" s="1"/>
      <c r="G1164" s="1"/>
      <c r="H1164" s="1"/>
      <c r="I1164" s="1"/>
    </row>
    <row r="1165" spans="1:9">
      <c r="A1165" s="135"/>
      <c r="C1165" s="1"/>
      <c r="D1165" s="1"/>
      <c r="E1165" s="1"/>
      <c r="F1165" s="1"/>
      <c r="G1165" s="1"/>
      <c r="H1165" s="1"/>
      <c r="I1165" s="1"/>
    </row>
    <row r="1166" spans="1:9">
      <c r="A1166" s="135"/>
      <c r="C1166" s="1"/>
      <c r="D1166" s="1"/>
      <c r="E1166" s="1"/>
      <c r="F1166" s="1"/>
      <c r="G1166" s="1"/>
      <c r="H1166" s="1"/>
      <c r="I1166" s="1"/>
    </row>
    <row r="1167" spans="1:9">
      <c r="A1167" s="135"/>
      <c r="C1167" s="1"/>
      <c r="D1167" s="1"/>
      <c r="E1167" s="1"/>
      <c r="F1167" s="1"/>
      <c r="G1167" s="1"/>
      <c r="H1167" s="1"/>
      <c r="I1167" s="1"/>
    </row>
    <row r="1168" spans="1:9">
      <c r="A1168" s="135"/>
      <c r="C1168" s="1"/>
      <c r="D1168" s="1"/>
      <c r="E1168" s="1"/>
      <c r="F1168" s="1"/>
      <c r="G1168" s="1"/>
      <c r="H1168" s="1"/>
      <c r="I1168" s="1"/>
    </row>
    <row r="1169" spans="1:9">
      <c r="A1169" s="135"/>
      <c r="C1169" s="1"/>
      <c r="D1169" s="1"/>
      <c r="E1169" s="1"/>
      <c r="F1169" s="1"/>
      <c r="G1169" s="1"/>
      <c r="H1169" s="1"/>
      <c r="I1169" s="1"/>
    </row>
    <row r="1170" spans="1:9">
      <c r="A1170" s="135"/>
      <c r="C1170" s="1"/>
      <c r="D1170" s="1"/>
      <c r="E1170" s="1"/>
      <c r="F1170" s="1"/>
      <c r="G1170" s="1"/>
      <c r="H1170" s="1"/>
      <c r="I1170" s="1"/>
    </row>
    <row r="1171" spans="1:9">
      <c r="A1171" s="135"/>
      <c r="C1171" s="1"/>
      <c r="D1171" s="1"/>
      <c r="E1171" s="1"/>
      <c r="F1171" s="1"/>
      <c r="G1171" s="1"/>
      <c r="H1171" s="1"/>
      <c r="I1171" s="1"/>
    </row>
    <row r="1172" spans="1:9">
      <c r="A1172" s="135"/>
      <c r="C1172" s="1"/>
      <c r="D1172" s="1"/>
      <c r="E1172" s="1"/>
      <c r="F1172" s="1"/>
      <c r="G1172" s="1"/>
      <c r="H1172" s="1"/>
      <c r="I1172" s="1"/>
    </row>
    <row r="1173" spans="1:9">
      <c r="A1173" s="135"/>
      <c r="C1173" s="1"/>
      <c r="D1173" s="1"/>
      <c r="E1173" s="1"/>
      <c r="F1173" s="1"/>
      <c r="G1173" s="1"/>
      <c r="H1173" s="1"/>
      <c r="I1173" s="1"/>
    </row>
    <row r="1174" spans="1:9">
      <c r="A1174" s="135"/>
      <c r="C1174" s="1"/>
      <c r="D1174" s="1"/>
      <c r="E1174" s="1"/>
      <c r="F1174" s="1"/>
      <c r="G1174" s="1"/>
      <c r="H1174" s="1"/>
      <c r="I1174" s="1"/>
    </row>
    <row r="1175" spans="1:9">
      <c r="A1175" s="135"/>
      <c r="C1175" s="1"/>
      <c r="D1175" s="1"/>
      <c r="E1175" s="1"/>
      <c r="F1175" s="1"/>
      <c r="G1175" s="1"/>
      <c r="H1175" s="1"/>
      <c r="I1175" s="1"/>
    </row>
    <row r="1176" spans="1:9">
      <c r="A1176" s="135"/>
      <c r="C1176" s="1"/>
      <c r="D1176" s="1"/>
      <c r="E1176" s="1"/>
      <c r="F1176" s="1"/>
      <c r="G1176" s="1"/>
      <c r="H1176" s="1"/>
      <c r="I1176" s="1"/>
    </row>
    <row r="1177" spans="1:9">
      <c r="A1177" s="135"/>
      <c r="C1177" s="1"/>
      <c r="D1177" s="1"/>
      <c r="E1177" s="1"/>
      <c r="F1177" s="1"/>
      <c r="G1177" s="1"/>
      <c r="H1177" s="1"/>
      <c r="I1177" s="1"/>
    </row>
    <row r="1178" spans="1:9">
      <c r="A1178" s="135"/>
      <c r="C1178" s="1"/>
      <c r="D1178" s="1"/>
      <c r="E1178" s="1"/>
      <c r="F1178" s="1"/>
      <c r="G1178" s="1"/>
      <c r="H1178" s="1"/>
      <c r="I1178" s="1"/>
    </row>
    <row r="1179" spans="1:9">
      <c r="A1179" s="135"/>
      <c r="C1179" s="1"/>
      <c r="D1179" s="1"/>
      <c r="E1179" s="1"/>
      <c r="F1179" s="1"/>
      <c r="G1179" s="1"/>
      <c r="H1179" s="1"/>
      <c r="I1179" s="1"/>
    </row>
    <row r="1180" spans="1:9">
      <c r="A1180" s="135"/>
      <c r="C1180" s="1"/>
      <c r="D1180" s="1"/>
      <c r="E1180" s="1"/>
      <c r="F1180" s="1"/>
      <c r="G1180" s="1"/>
      <c r="H1180" s="1"/>
      <c r="I1180" s="1"/>
    </row>
    <row r="1181" spans="1:9">
      <c r="A1181" s="135"/>
      <c r="C1181" s="1"/>
      <c r="D1181" s="1"/>
      <c r="E1181" s="1"/>
      <c r="F1181" s="1"/>
      <c r="G1181" s="1"/>
      <c r="H1181" s="1"/>
      <c r="I1181" s="1"/>
    </row>
    <row r="1182" spans="1:9">
      <c r="A1182" s="135"/>
      <c r="C1182" s="1"/>
      <c r="D1182" s="1"/>
      <c r="E1182" s="1"/>
      <c r="F1182" s="1"/>
      <c r="G1182" s="1"/>
      <c r="H1182" s="1"/>
      <c r="I1182" s="1"/>
    </row>
    <row r="1183" spans="1:9">
      <c r="A1183" s="135"/>
      <c r="C1183" s="1"/>
      <c r="D1183" s="1"/>
      <c r="E1183" s="1"/>
      <c r="F1183" s="1"/>
      <c r="G1183" s="1"/>
      <c r="H1183" s="1"/>
      <c r="I1183" s="1"/>
    </row>
    <row r="1184" spans="1:9">
      <c r="A1184" s="135"/>
      <c r="C1184" s="1"/>
      <c r="D1184" s="1"/>
      <c r="E1184" s="1"/>
      <c r="F1184" s="1"/>
      <c r="G1184" s="1"/>
      <c r="H1184" s="1"/>
      <c r="I1184" s="1"/>
    </row>
    <row r="1185" spans="1:9">
      <c r="A1185" s="135"/>
      <c r="C1185" s="1"/>
      <c r="D1185" s="1"/>
      <c r="E1185" s="1"/>
      <c r="F1185" s="1"/>
      <c r="G1185" s="1"/>
      <c r="H1185" s="1"/>
      <c r="I1185" s="1"/>
    </row>
    <row r="1186" spans="1:9">
      <c r="A1186" s="135"/>
      <c r="C1186" s="1"/>
      <c r="D1186" s="1"/>
      <c r="E1186" s="1"/>
      <c r="F1186" s="1"/>
      <c r="G1186" s="1"/>
      <c r="H1186" s="1"/>
      <c r="I1186" s="1"/>
    </row>
    <row r="1187" spans="1:9">
      <c r="A1187" s="135"/>
      <c r="C1187" s="1"/>
      <c r="D1187" s="1"/>
      <c r="E1187" s="1"/>
      <c r="F1187" s="1"/>
      <c r="G1187" s="1"/>
      <c r="H1187" s="1"/>
      <c r="I1187" s="1"/>
    </row>
    <row r="1188" spans="1:9">
      <c r="A1188" s="135"/>
      <c r="C1188" s="1"/>
      <c r="D1188" s="1"/>
      <c r="E1188" s="1"/>
      <c r="F1188" s="1"/>
      <c r="G1188" s="1"/>
      <c r="H1188" s="1"/>
      <c r="I1188" s="1"/>
    </row>
    <row r="1189" spans="1:9">
      <c r="A1189" s="135"/>
      <c r="C1189" s="1"/>
      <c r="D1189" s="1"/>
      <c r="E1189" s="1"/>
      <c r="F1189" s="1"/>
      <c r="G1189" s="1"/>
      <c r="H1189" s="1"/>
      <c r="I1189" s="1"/>
    </row>
    <row r="1190" spans="1:9">
      <c r="A1190" s="135"/>
      <c r="C1190" s="1"/>
      <c r="D1190" s="1"/>
      <c r="E1190" s="1"/>
      <c r="F1190" s="1"/>
      <c r="G1190" s="1"/>
      <c r="H1190" s="1"/>
      <c r="I1190" s="1"/>
    </row>
    <row r="1191" spans="1:9">
      <c r="A1191" s="135"/>
      <c r="C1191" s="1"/>
      <c r="D1191" s="1"/>
      <c r="E1191" s="1"/>
      <c r="F1191" s="1"/>
      <c r="G1191" s="1"/>
      <c r="H1191" s="1"/>
      <c r="I1191" s="1"/>
    </row>
    <row r="1192" spans="1:9">
      <c r="A1192" s="135"/>
      <c r="C1192" s="1"/>
      <c r="D1192" s="1"/>
      <c r="E1192" s="1"/>
      <c r="F1192" s="1"/>
      <c r="G1192" s="1"/>
      <c r="H1192" s="1"/>
      <c r="I1192" s="1"/>
    </row>
    <row r="1193" spans="1:9">
      <c r="A1193" s="135"/>
      <c r="C1193" s="1"/>
      <c r="D1193" s="1"/>
      <c r="E1193" s="1"/>
      <c r="F1193" s="1"/>
      <c r="G1193" s="1"/>
      <c r="H1193" s="1"/>
      <c r="I1193" s="1"/>
    </row>
    <row r="1194" spans="1:9">
      <c r="A1194" s="135"/>
      <c r="C1194" s="1"/>
      <c r="D1194" s="1"/>
      <c r="E1194" s="1"/>
      <c r="F1194" s="1"/>
      <c r="G1194" s="1"/>
      <c r="H1194" s="1"/>
      <c r="I1194" s="1"/>
    </row>
    <row r="1195" spans="1:9">
      <c r="A1195" s="135"/>
      <c r="C1195" s="1"/>
      <c r="D1195" s="1"/>
      <c r="E1195" s="1"/>
      <c r="F1195" s="1"/>
      <c r="G1195" s="1"/>
      <c r="H1195" s="1"/>
      <c r="I1195" s="1"/>
    </row>
    <row r="1196" spans="1:9">
      <c r="A1196" s="135"/>
      <c r="C1196" s="1"/>
      <c r="D1196" s="1"/>
      <c r="E1196" s="1"/>
      <c r="F1196" s="1"/>
      <c r="G1196" s="1"/>
      <c r="H1196" s="1"/>
      <c r="I1196" s="1"/>
    </row>
    <row r="1197" spans="1:9">
      <c r="A1197" s="135"/>
      <c r="C1197" s="1"/>
      <c r="D1197" s="1"/>
      <c r="E1197" s="1"/>
      <c r="F1197" s="1"/>
      <c r="G1197" s="1"/>
      <c r="H1197" s="1"/>
      <c r="I1197" s="1"/>
    </row>
    <row r="1198" spans="1:9">
      <c r="A1198" s="135"/>
      <c r="C1198" s="1"/>
      <c r="D1198" s="1"/>
      <c r="E1198" s="1"/>
      <c r="F1198" s="1"/>
      <c r="G1198" s="1"/>
      <c r="H1198" s="1"/>
      <c r="I1198" s="1"/>
    </row>
    <row r="1199" spans="1:9">
      <c r="A1199" s="135"/>
      <c r="C1199" s="1"/>
      <c r="D1199" s="1"/>
      <c r="E1199" s="1"/>
      <c r="F1199" s="1"/>
      <c r="G1199" s="1"/>
      <c r="H1199" s="1"/>
      <c r="I1199" s="1"/>
    </row>
    <row r="1200" spans="1:9">
      <c r="A1200" s="135"/>
      <c r="C1200" s="1"/>
      <c r="D1200" s="1"/>
      <c r="E1200" s="1"/>
      <c r="F1200" s="1"/>
      <c r="G1200" s="1"/>
      <c r="H1200" s="1"/>
      <c r="I1200" s="1"/>
    </row>
    <row r="1201" spans="1:9">
      <c r="A1201" s="135"/>
      <c r="C1201" s="1"/>
      <c r="D1201" s="1"/>
      <c r="E1201" s="1"/>
      <c r="F1201" s="1"/>
      <c r="G1201" s="1"/>
      <c r="H1201" s="1"/>
      <c r="I1201" s="1"/>
    </row>
    <row r="1202" spans="1:9">
      <c r="A1202" s="135"/>
      <c r="C1202" s="1"/>
      <c r="D1202" s="1"/>
      <c r="E1202" s="1"/>
      <c r="F1202" s="1"/>
      <c r="G1202" s="1"/>
      <c r="H1202" s="1"/>
      <c r="I1202" s="1"/>
    </row>
    <row r="1203" spans="1:9">
      <c r="A1203" s="135"/>
      <c r="C1203" s="1"/>
      <c r="D1203" s="1"/>
      <c r="E1203" s="1"/>
      <c r="F1203" s="1"/>
      <c r="G1203" s="1"/>
      <c r="H1203" s="1"/>
      <c r="I1203" s="1"/>
    </row>
    <row r="1204" spans="1:9">
      <c r="A1204" s="135"/>
      <c r="C1204" s="1"/>
      <c r="D1204" s="1"/>
      <c r="E1204" s="1"/>
      <c r="F1204" s="1"/>
      <c r="G1204" s="1"/>
      <c r="H1204" s="1"/>
      <c r="I1204" s="1"/>
    </row>
    <row r="1205" spans="1:9">
      <c r="A1205" s="135"/>
      <c r="C1205" s="1"/>
      <c r="D1205" s="1"/>
      <c r="E1205" s="1"/>
      <c r="F1205" s="1"/>
      <c r="G1205" s="1"/>
      <c r="H1205" s="1"/>
      <c r="I1205" s="1"/>
    </row>
    <row r="1206" spans="1:9">
      <c r="A1206" s="135"/>
      <c r="C1206" s="1"/>
      <c r="D1206" s="1"/>
      <c r="E1206" s="1"/>
      <c r="F1206" s="1"/>
      <c r="G1206" s="1"/>
      <c r="H1206" s="1"/>
      <c r="I1206" s="1"/>
    </row>
    <row r="1207" spans="1:9">
      <c r="A1207" s="135"/>
      <c r="C1207" s="1"/>
      <c r="D1207" s="1"/>
      <c r="E1207" s="1"/>
      <c r="F1207" s="1"/>
      <c r="G1207" s="1"/>
      <c r="H1207" s="1"/>
      <c r="I1207" s="1"/>
    </row>
    <row r="1208" spans="1:9">
      <c r="A1208" s="135"/>
      <c r="C1208" s="1"/>
      <c r="D1208" s="1"/>
      <c r="E1208" s="1"/>
      <c r="F1208" s="1"/>
      <c r="G1208" s="1"/>
      <c r="H1208" s="1"/>
      <c r="I1208" s="1"/>
    </row>
    <row r="1209" spans="1:9">
      <c r="A1209" s="135"/>
      <c r="C1209" s="1"/>
      <c r="D1209" s="1"/>
      <c r="E1209" s="1"/>
      <c r="F1209" s="1"/>
      <c r="G1209" s="1"/>
      <c r="H1209" s="1"/>
      <c r="I1209" s="1"/>
    </row>
    <row r="1210" spans="1:9">
      <c r="A1210" s="135"/>
      <c r="C1210" s="1"/>
      <c r="D1210" s="1"/>
      <c r="E1210" s="1"/>
      <c r="F1210" s="1"/>
      <c r="G1210" s="1"/>
      <c r="H1210" s="1"/>
      <c r="I1210" s="1"/>
    </row>
    <row r="1211" spans="1:9">
      <c r="A1211" s="135"/>
      <c r="C1211" s="1"/>
      <c r="D1211" s="1"/>
      <c r="E1211" s="1"/>
      <c r="F1211" s="1"/>
      <c r="G1211" s="1"/>
      <c r="H1211" s="1"/>
      <c r="I1211" s="1"/>
    </row>
    <row r="1212" spans="1:9">
      <c r="A1212" s="135"/>
      <c r="C1212" s="1"/>
      <c r="D1212" s="1"/>
      <c r="E1212" s="1"/>
      <c r="F1212" s="1"/>
      <c r="G1212" s="1"/>
      <c r="H1212" s="1"/>
      <c r="I1212" s="1"/>
    </row>
    <row r="1213" spans="1:9">
      <c r="A1213" s="135"/>
      <c r="C1213" s="1"/>
      <c r="D1213" s="1"/>
      <c r="E1213" s="1"/>
      <c r="F1213" s="1"/>
      <c r="G1213" s="1"/>
      <c r="H1213" s="1"/>
      <c r="I1213" s="1"/>
    </row>
    <row r="1214" spans="1:9">
      <c r="A1214" s="135"/>
      <c r="C1214" s="1"/>
      <c r="D1214" s="1"/>
      <c r="E1214" s="1"/>
      <c r="F1214" s="1"/>
      <c r="G1214" s="1"/>
      <c r="H1214" s="1"/>
      <c r="I1214" s="1"/>
    </row>
    <row r="1215" spans="1:9">
      <c r="A1215" s="135"/>
      <c r="C1215" s="1"/>
      <c r="D1215" s="1"/>
      <c r="E1215" s="1"/>
      <c r="F1215" s="1"/>
      <c r="G1215" s="1"/>
      <c r="H1215" s="1"/>
      <c r="I1215" s="1"/>
    </row>
    <row r="1216" spans="1:9">
      <c r="A1216" s="135"/>
      <c r="C1216" s="1"/>
      <c r="D1216" s="1"/>
      <c r="E1216" s="1"/>
      <c r="F1216" s="1"/>
      <c r="G1216" s="1"/>
      <c r="H1216" s="1"/>
      <c r="I1216" s="1"/>
    </row>
    <row r="1217" spans="1:9">
      <c r="A1217" s="135"/>
      <c r="C1217" s="1"/>
      <c r="D1217" s="1"/>
      <c r="E1217" s="1"/>
      <c r="F1217" s="1"/>
      <c r="G1217" s="1"/>
      <c r="H1217" s="1"/>
      <c r="I1217" s="1"/>
    </row>
    <row r="1218" spans="1:9">
      <c r="A1218" s="135"/>
      <c r="C1218" s="1"/>
      <c r="D1218" s="1"/>
      <c r="E1218" s="1"/>
      <c r="F1218" s="1"/>
      <c r="G1218" s="1"/>
      <c r="H1218" s="1"/>
      <c r="I1218" s="1"/>
    </row>
    <row r="1219" spans="1:9">
      <c r="A1219" s="135"/>
      <c r="C1219" s="1"/>
      <c r="D1219" s="1"/>
      <c r="E1219" s="1"/>
      <c r="F1219" s="1"/>
      <c r="G1219" s="1"/>
      <c r="H1219" s="1"/>
      <c r="I1219" s="1"/>
    </row>
    <row r="1220" spans="1:9">
      <c r="A1220" s="135"/>
      <c r="C1220" s="1"/>
      <c r="D1220" s="1"/>
      <c r="E1220" s="1"/>
      <c r="F1220" s="1"/>
      <c r="G1220" s="1"/>
      <c r="H1220" s="1"/>
      <c r="I1220" s="1"/>
    </row>
    <row r="1221" spans="1:9">
      <c r="A1221" s="135"/>
      <c r="C1221" s="1"/>
      <c r="D1221" s="1"/>
      <c r="E1221" s="1"/>
      <c r="F1221" s="1"/>
      <c r="G1221" s="1"/>
      <c r="H1221" s="1"/>
      <c r="I1221" s="1"/>
    </row>
    <row r="1222" spans="1:9">
      <c r="A1222" s="135"/>
      <c r="C1222" s="1"/>
      <c r="D1222" s="1"/>
      <c r="E1222" s="1"/>
      <c r="F1222" s="1"/>
      <c r="G1222" s="1"/>
      <c r="H1222" s="1"/>
      <c r="I1222" s="1"/>
    </row>
    <row r="1223" spans="1:9">
      <c r="A1223" s="135"/>
      <c r="C1223" s="1"/>
      <c r="D1223" s="1"/>
      <c r="E1223" s="1"/>
      <c r="F1223" s="1"/>
      <c r="G1223" s="1"/>
      <c r="H1223" s="1"/>
      <c r="I1223" s="1"/>
    </row>
    <row r="1224" spans="1:9">
      <c r="A1224" s="135"/>
      <c r="C1224" s="1"/>
      <c r="D1224" s="1"/>
      <c r="E1224" s="1"/>
      <c r="F1224" s="1"/>
      <c r="G1224" s="1"/>
      <c r="H1224" s="1"/>
      <c r="I1224" s="1"/>
    </row>
    <row r="1225" spans="1:9">
      <c r="A1225" s="135"/>
      <c r="C1225" s="1"/>
      <c r="D1225" s="1"/>
      <c r="E1225" s="1"/>
      <c r="F1225" s="1"/>
      <c r="G1225" s="1"/>
      <c r="H1225" s="1"/>
      <c r="I1225" s="1"/>
    </row>
    <row r="1226" spans="1:9">
      <c r="A1226" s="135"/>
      <c r="C1226" s="1"/>
      <c r="D1226" s="1"/>
      <c r="E1226" s="1"/>
      <c r="F1226" s="1"/>
      <c r="G1226" s="1"/>
      <c r="H1226" s="1"/>
      <c r="I1226" s="1"/>
    </row>
    <row r="1227" spans="1:9">
      <c r="A1227" s="135"/>
      <c r="C1227" s="1"/>
      <c r="D1227" s="1"/>
      <c r="E1227" s="1"/>
      <c r="F1227" s="1"/>
      <c r="G1227" s="1"/>
      <c r="H1227" s="1"/>
      <c r="I1227" s="1"/>
    </row>
    <row r="1228" spans="1:9">
      <c r="A1228" s="135"/>
      <c r="C1228" s="1"/>
      <c r="D1228" s="1"/>
      <c r="E1228" s="1"/>
      <c r="F1228" s="1"/>
      <c r="G1228" s="1"/>
      <c r="H1228" s="1"/>
      <c r="I1228" s="1"/>
    </row>
    <row r="1229" spans="1:9">
      <c r="A1229" s="135"/>
      <c r="C1229" s="1"/>
      <c r="D1229" s="1"/>
      <c r="E1229" s="1"/>
      <c r="F1229" s="1"/>
      <c r="G1229" s="1"/>
      <c r="H1229" s="1"/>
      <c r="I1229" s="1"/>
    </row>
    <row r="1230" spans="1:9">
      <c r="A1230" s="135"/>
      <c r="C1230" s="1"/>
      <c r="D1230" s="1"/>
      <c r="E1230" s="1"/>
      <c r="F1230" s="1"/>
      <c r="G1230" s="1"/>
      <c r="H1230" s="1"/>
      <c r="I1230" s="1"/>
    </row>
    <row r="1231" spans="1:9">
      <c r="A1231" s="135"/>
      <c r="C1231" s="1"/>
      <c r="D1231" s="1"/>
      <c r="E1231" s="1"/>
      <c r="F1231" s="1"/>
      <c r="G1231" s="1"/>
      <c r="H1231" s="1"/>
      <c r="I1231" s="1"/>
    </row>
    <row r="1232" spans="1:9">
      <c r="A1232" s="135"/>
      <c r="C1232" s="1"/>
      <c r="D1232" s="1"/>
      <c r="E1232" s="1"/>
      <c r="F1232" s="1"/>
      <c r="G1232" s="1"/>
      <c r="H1232" s="1"/>
      <c r="I1232" s="1"/>
    </row>
    <row r="1233" spans="1:9">
      <c r="A1233" s="135"/>
      <c r="C1233" s="1"/>
      <c r="D1233" s="1"/>
      <c r="E1233" s="1"/>
      <c r="F1233" s="1"/>
      <c r="G1233" s="1"/>
      <c r="H1233" s="1"/>
      <c r="I1233" s="1"/>
    </row>
    <row r="1234" spans="1:9">
      <c r="A1234" s="135"/>
      <c r="C1234" s="1"/>
      <c r="D1234" s="1"/>
      <c r="E1234" s="1"/>
      <c r="F1234" s="1"/>
      <c r="G1234" s="1"/>
      <c r="H1234" s="1"/>
      <c r="I1234" s="1"/>
    </row>
    <row r="1235" spans="1:9">
      <c r="A1235" s="135"/>
      <c r="C1235" s="1"/>
      <c r="D1235" s="1"/>
      <c r="E1235" s="1"/>
      <c r="F1235" s="1"/>
      <c r="G1235" s="1"/>
      <c r="H1235" s="1"/>
      <c r="I1235" s="1"/>
    </row>
    <row r="1236" spans="1:9">
      <c r="A1236" s="135"/>
      <c r="C1236" s="1"/>
      <c r="D1236" s="1"/>
      <c r="E1236" s="1"/>
      <c r="F1236" s="1"/>
      <c r="G1236" s="1"/>
      <c r="H1236" s="1"/>
      <c r="I1236" s="1"/>
    </row>
    <row r="1237" spans="1:9">
      <c r="A1237" s="135"/>
      <c r="C1237" s="1"/>
      <c r="D1237" s="1"/>
      <c r="E1237" s="1"/>
      <c r="F1237" s="1"/>
      <c r="G1237" s="1"/>
      <c r="H1237" s="1"/>
      <c r="I1237" s="1"/>
    </row>
    <row r="1238" spans="1:9">
      <c r="A1238" s="135"/>
      <c r="C1238" s="1"/>
      <c r="D1238" s="1"/>
      <c r="E1238" s="1"/>
      <c r="F1238" s="1"/>
      <c r="G1238" s="1"/>
      <c r="H1238" s="1"/>
      <c r="I1238" s="1"/>
    </row>
    <row r="1239" spans="1:9">
      <c r="A1239" s="135"/>
      <c r="C1239" s="1"/>
      <c r="D1239" s="1"/>
      <c r="E1239" s="1"/>
      <c r="F1239" s="1"/>
      <c r="G1239" s="1"/>
      <c r="H1239" s="1"/>
      <c r="I1239" s="1"/>
    </row>
    <row r="1240" spans="1:9">
      <c r="A1240" s="135"/>
      <c r="C1240" s="1"/>
      <c r="D1240" s="1"/>
      <c r="E1240" s="1"/>
      <c r="F1240" s="1"/>
      <c r="G1240" s="1"/>
      <c r="H1240" s="1"/>
      <c r="I1240" s="1"/>
    </row>
    <row r="1241" spans="1:9">
      <c r="A1241" s="135"/>
      <c r="C1241" s="1"/>
      <c r="D1241" s="1"/>
      <c r="E1241" s="1"/>
      <c r="F1241" s="1"/>
      <c r="G1241" s="1"/>
      <c r="H1241" s="1"/>
      <c r="I1241" s="1"/>
    </row>
    <row r="1242" spans="1:9">
      <c r="A1242" s="135"/>
      <c r="C1242" s="1"/>
      <c r="D1242" s="1"/>
      <c r="E1242" s="1"/>
      <c r="F1242" s="1"/>
      <c r="G1242" s="1"/>
      <c r="H1242" s="1"/>
      <c r="I1242" s="1"/>
    </row>
    <row r="1243" spans="1:9">
      <c r="A1243" s="135"/>
      <c r="C1243" s="1"/>
      <c r="D1243" s="1"/>
      <c r="E1243" s="1"/>
      <c r="F1243" s="1"/>
      <c r="G1243" s="1"/>
      <c r="H1243" s="1"/>
      <c r="I1243" s="1"/>
    </row>
    <row r="1244" spans="1:9">
      <c r="A1244" s="135"/>
      <c r="C1244" s="1"/>
      <c r="D1244" s="1"/>
      <c r="E1244" s="1"/>
      <c r="F1244" s="1"/>
      <c r="G1244" s="1"/>
      <c r="H1244" s="1"/>
      <c r="I1244" s="1"/>
    </row>
    <row r="1245" spans="1:9">
      <c r="A1245" s="135"/>
      <c r="C1245" s="1"/>
      <c r="D1245" s="1"/>
      <c r="E1245" s="1"/>
      <c r="F1245" s="1"/>
      <c r="G1245" s="1"/>
      <c r="H1245" s="1"/>
      <c r="I1245" s="1"/>
    </row>
    <row r="1246" spans="1:9">
      <c r="A1246" s="135"/>
      <c r="C1246" s="1"/>
      <c r="D1246" s="1"/>
      <c r="E1246" s="1"/>
      <c r="F1246" s="1"/>
      <c r="G1246" s="1"/>
      <c r="H1246" s="1"/>
      <c r="I1246" s="1"/>
    </row>
    <row r="1247" spans="1:9">
      <c r="A1247" s="135"/>
      <c r="C1247" s="1"/>
      <c r="D1247" s="1"/>
      <c r="E1247" s="1"/>
      <c r="F1247" s="1"/>
      <c r="G1247" s="1"/>
      <c r="H1247" s="1"/>
      <c r="I1247" s="1"/>
    </row>
    <row r="1248" spans="1:9">
      <c r="A1248" s="135"/>
      <c r="C1248" s="1"/>
      <c r="D1248" s="1"/>
      <c r="E1248" s="1"/>
      <c r="F1248" s="1"/>
      <c r="G1248" s="1"/>
      <c r="H1248" s="1"/>
      <c r="I1248" s="1"/>
    </row>
    <row r="1249" spans="1:9">
      <c r="A1249" s="135"/>
      <c r="C1249" s="1"/>
      <c r="D1249" s="1"/>
      <c r="E1249" s="1"/>
      <c r="F1249" s="1"/>
      <c r="G1249" s="1"/>
      <c r="H1249" s="1"/>
      <c r="I1249" s="1"/>
    </row>
    <row r="1250" spans="1:9">
      <c r="A1250" s="135"/>
      <c r="C1250" s="1"/>
      <c r="D1250" s="1"/>
      <c r="E1250" s="1"/>
      <c r="F1250" s="1"/>
      <c r="G1250" s="1"/>
      <c r="H1250" s="1"/>
      <c r="I1250" s="1"/>
    </row>
    <row r="1251" spans="1:9">
      <c r="A1251" s="135"/>
      <c r="C1251" s="1"/>
      <c r="D1251" s="1"/>
      <c r="E1251" s="1"/>
      <c r="F1251" s="1"/>
      <c r="G1251" s="1"/>
      <c r="H1251" s="1"/>
      <c r="I1251" s="1"/>
    </row>
    <row r="1252" spans="1:9">
      <c r="A1252" s="135"/>
      <c r="C1252" s="1"/>
      <c r="D1252" s="1"/>
      <c r="E1252" s="1"/>
      <c r="F1252" s="1"/>
      <c r="G1252" s="1"/>
      <c r="H1252" s="1"/>
      <c r="I1252" s="1"/>
    </row>
    <row r="1253" spans="1:9">
      <c r="A1253" s="135"/>
      <c r="C1253" s="1"/>
      <c r="D1253" s="1"/>
      <c r="E1253" s="1"/>
      <c r="F1253" s="1"/>
      <c r="G1253" s="1"/>
      <c r="H1253" s="1"/>
      <c r="I1253" s="1"/>
    </row>
    <row r="1254" spans="1:9">
      <c r="A1254" s="135"/>
      <c r="C1254" s="1"/>
      <c r="D1254" s="1"/>
      <c r="E1254" s="1"/>
      <c r="F1254" s="1"/>
      <c r="G1254" s="1"/>
      <c r="H1254" s="1"/>
      <c r="I1254" s="1"/>
    </row>
    <row r="1255" spans="1:9">
      <c r="A1255" s="135"/>
      <c r="C1255" s="1"/>
      <c r="D1255" s="1"/>
      <c r="E1255" s="1"/>
      <c r="F1255" s="1"/>
      <c r="G1255" s="1"/>
      <c r="H1255" s="1"/>
      <c r="I1255" s="1"/>
    </row>
    <row r="1256" spans="1:9">
      <c r="A1256" s="135"/>
      <c r="C1256" s="1"/>
      <c r="D1256" s="1"/>
      <c r="E1256" s="1"/>
      <c r="F1256" s="1"/>
      <c r="G1256" s="1"/>
      <c r="H1256" s="1"/>
      <c r="I1256" s="1"/>
    </row>
    <row r="1257" spans="1:9">
      <c r="A1257" s="135"/>
      <c r="C1257" s="1"/>
      <c r="D1257" s="1"/>
      <c r="E1257" s="1"/>
      <c r="F1257" s="1"/>
      <c r="G1257" s="1"/>
      <c r="H1257" s="1"/>
      <c r="I1257" s="1"/>
    </row>
    <row r="1258" spans="1:9">
      <c r="A1258" s="135"/>
      <c r="C1258" s="1"/>
      <c r="D1258" s="1"/>
      <c r="E1258" s="1"/>
      <c r="F1258" s="1"/>
      <c r="G1258" s="1"/>
      <c r="H1258" s="1"/>
      <c r="I1258" s="1"/>
    </row>
    <row r="1259" spans="1:9">
      <c r="A1259" s="135"/>
      <c r="C1259" s="1"/>
      <c r="D1259" s="1"/>
      <c r="E1259" s="1"/>
      <c r="F1259" s="1"/>
      <c r="G1259" s="1"/>
      <c r="H1259" s="1"/>
      <c r="I1259" s="1"/>
    </row>
    <row r="1260" spans="1:9">
      <c r="A1260" s="135"/>
      <c r="C1260" s="1"/>
      <c r="D1260" s="1"/>
      <c r="E1260" s="1"/>
      <c r="F1260" s="1"/>
      <c r="G1260" s="1"/>
      <c r="H1260" s="1"/>
      <c r="I1260" s="1"/>
    </row>
    <row r="1261" spans="1:9">
      <c r="A1261" s="135"/>
      <c r="C1261" s="1"/>
      <c r="D1261" s="1"/>
      <c r="E1261" s="1"/>
      <c r="F1261" s="1"/>
      <c r="G1261" s="1"/>
      <c r="H1261" s="1"/>
      <c r="I1261" s="1"/>
    </row>
    <row r="1262" spans="1:9">
      <c r="A1262" s="135"/>
      <c r="C1262" s="1"/>
      <c r="D1262" s="1"/>
      <c r="E1262" s="1"/>
      <c r="F1262" s="1"/>
      <c r="G1262" s="1"/>
      <c r="H1262" s="1"/>
      <c r="I1262" s="1"/>
    </row>
    <row r="1263" spans="1:9">
      <c r="A1263" s="135"/>
      <c r="C1263" s="1"/>
      <c r="D1263" s="1"/>
      <c r="E1263" s="1"/>
      <c r="F1263" s="1"/>
      <c r="G1263" s="1"/>
      <c r="H1263" s="1"/>
      <c r="I1263" s="1"/>
    </row>
    <row r="1264" spans="1:9">
      <c r="A1264" s="135"/>
      <c r="C1264" s="1"/>
      <c r="D1264" s="1"/>
      <c r="E1264" s="1"/>
      <c r="F1264" s="1"/>
      <c r="G1264" s="1"/>
      <c r="H1264" s="1"/>
      <c r="I1264" s="1"/>
    </row>
    <row r="1265" spans="1:9">
      <c r="A1265" s="135"/>
      <c r="C1265" s="1"/>
      <c r="D1265" s="1"/>
      <c r="E1265" s="1"/>
      <c r="F1265" s="1"/>
      <c r="G1265" s="1"/>
      <c r="H1265" s="1"/>
      <c r="I1265" s="1"/>
    </row>
    <row r="1266" spans="1:9">
      <c r="A1266" s="135"/>
      <c r="C1266" s="1"/>
      <c r="D1266" s="1"/>
      <c r="E1266" s="1"/>
      <c r="F1266" s="1"/>
      <c r="G1266" s="1"/>
      <c r="H1266" s="1"/>
      <c r="I1266" s="1"/>
    </row>
    <row r="1267" spans="1:9">
      <c r="A1267" s="135"/>
      <c r="C1267" s="1"/>
      <c r="D1267" s="1"/>
      <c r="E1267" s="1"/>
      <c r="F1267" s="1"/>
      <c r="G1267" s="1"/>
      <c r="H1267" s="1"/>
      <c r="I1267" s="1"/>
    </row>
    <row r="1268" spans="1:9">
      <c r="A1268" s="135"/>
      <c r="C1268" s="1"/>
      <c r="D1268" s="1"/>
      <c r="E1268" s="1"/>
      <c r="F1268" s="1"/>
      <c r="G1268" s="1"/>
      <c r="H1268" s="1"/>
      <c r="I1268" s="1"/>
    </row>
    <row r="1269" spans="1:9">
      <c r="A1269" s="135"/>
      <c r="C1269" s="1"/>
      <c r="D1269" s="1"/>
      <c r="E1269" s="1"/>
      <c r="F1269" s="1"/>
      <c r="G1269" s="1"/>
      <c r="H1269" s="1"/>
      <c r="I1269" s="1"/>
    </row>
    <row r="1270" spans="1:9">
      <c r="A1270" s="135"/>
      <c r="C1270" s="1"/>
      <c r="D1270" s="1"/>
      <c r="E1270" s="1"/>
      <c r="F1270" s="1"/>
      <c r="G1270" s="1"/>
      <c r="H1270" s="1"/>
      <c r="I1270" s="1"/>
    </row>
    <row r="1271" spans="1:9">
      <c r="A1271" s="135"/>
      <c r="C1271" s="1"/>
      <c r="D1271" s="1"/>
      <c r="E1271" s="1"/>
      <c r="F1271" s="1"/>
      <c r="G1271" s="1"/>
      <c r="H1271" s="1"/>
      <c r="I1271" s="1"/>
    </row>
    <row r="1272" spans="1:9">
      <c r="A1272" s="135"/>
      <c r="C1272" s="1"/>
      <c r="D1272" s="1"/>
      <c r="E1272" s="1"/>
      <c r="F1272" s="1"/>
      <c r="G1272" s="1"/>
      <c r="H1272" s="1"/>
      <c r="I1272" s="1"/>
    </row>
    <row r="1273" spans="1:9">
      <c r="A1273" s="135"/>
      <c r="C1273" s="1"/>
      <c r="D1273" s="1"/>
      <c r="E1273" s="1"/>
      <c r="F1273" s="1"/>
      <c r="G1273" s="1"/>
      <c r="H1273" s="1"/>
      <c r="I1273" s="1"/>
    </row>
    <row r="1274" spans="1:9">
      <c r="A1274" s="135"/>
      <c r="C1274" s="1"/>
      <c r="D1274" s="1"/>
      <c r="E1274" s="1"/>
      <c r="F1274" s="1"/>
      <c r="G1274" s="1"/>
      <c r="H1274" s="1"/>
      <c r="I1274" s="1"/>
    </row>
    <row r="1275" spans="1:9">
      <c r="A1275" s="135"/>
      <c r="C1275" s="1"/>
      <c r="D1275" s="1"/>
      <c r="E1275" s="1"/>
      <c r="F1275" s="1"/>
      <c r="G1275" s="1"/>
      <c r="H1275" s="1"/>
      <c r="I1275" s="1"/>
    </row>
    <row r="1276" spans="1:9">
      <c r="A1276" s="135"/>
      <c r="C1276" s="1"/>
      <c r="D1276" s="1"/>
      <c r="E1276" s="1"/>
      <c r="F1276" s="1"/>
      <c r="G1276" s="1"/>
      <c r="H1276" s="1"/>
      <c r="I1276" s="1"/>
    </row>
    <row r="1277" spans="1:9">
      <c r="A1277" s="135"/>
      <c r="C1277" s="1"/>
      <c r="D1277" s="1"/>
      <c r="E1277" s="1"/>
      <c r="F1277" s="1"/>
      <c r="G1277" s="1"/>
      <c r="H1277" s="1"/>
      <c r="I1277" s="1"/>
    </row>
    <row r="1278" spans="1:9">
      <c r="A1278" s="135"/>
      <c r="C1278" s="1"/>
      <c r="D1278" s="1"/>
      <c r="E1278" s="1"/>
      <c r="F1278" s="1"/>
      <c r="G1278" s="1"/>
      <c r="H1278" s="1"/>
      <c r="I1278" s="1"/>
    </row>
    <row r="1279" spans="1:9">
      <c r="A1279" s="135"/>
      <c r="C1279" s="1"/>
      <c r="D1279" s="1"/>
      <c r="E1279" s="1"/>
      <c r="F1279" s="1"/>
      <c r="G1279" s="1"/>
      <c r="H1279" s="1"/>
      <c r="I1279" s="1"/>
    </row>
    <row r="1280" spans="1:9">
      <c r="A1280" s="135"/>
      <c r="C1280" s="1"/>
      <c r="D1280" s="1"/>
      <c r="E1280" s="1"/>
      <c r="F1280" s="1"/>
      <c r="G1280" s="1"/>
      <c r="H1280" s="1"/>
      <c r="I1280" s="1"/>
    </row>
    <row r="1281" spans="1:9">
      <c r="A1281" s="135"/>
      <c r="C1281" s="1"/>
      <c r="D1281" s="1"/>
      <c r="E1281" s="1"/>
      <c r="F1281" s="1"/>
      <c r="G1281" s="1"/>
      <c r="H1281" s="1"/>
      <c r="I1281" s="1"/>
    </row>
    <row r="1282" spans="1:9">
      <c r="A1282" s="135"/>
      <c r="C1282" s="1"/>
      <c r="D1282" s="1"/>
      <c r="E1282" s="1"/>
      <c r="F1282" s="1"/>
      <c r="G1282" s="1"/>
      <c r="H1282" s="1"/>
      <c r="I1282" s="1"/>
    </row>
    <row r="1283" spans="1:9">
      <c r="A1283" s="135"/>
      <c r="C1283" s="1"/>
      <c r="D1283" s="1"/>
      <c r="E1283" s="1"/>
      <c r="F1283" s="1"/>
      <c r="G1283" s="1"/>
      <c r="H1283" s="1"/>
      <c r="I1283" s="1"/>
    </row>
    <row r="1284" spans="1:9">
      <c r="A1284" s="135"/>
      <c r="C1284" s="1"/>
      <c r="D1284" s="1"/>
      <c r="E1284" s="1"/>
      <c r="F1284" s="1"/>
      <c r="G1284" s="1"/>
      <c r="H1284" s="1"/>
      <c r="I1284" s="1"/>
    </row>
    <row r="1285" spans="1:9">
      <c r="A1285" s="135"/>
      <c r="C1285" s="1"/>
      <c r="D1285" s="1"/>
      <c r="E1285" s="1"/>
      <c r="F1285" s="1"/>
      <c r="G1285" s="1"/>
      <c r="H1285" s="1"/>
      <c r="I1285" s="1"/>
    </row>
    <row r="1286" spans="1:9">
      <c r="A1286" s="135"/>
      <c r="C1286" s="1"/>
      <c r="D1286" s="1"/>
      <c r="E1286" s="1"/>
      <c r="F1286" s="1"/>
      <c r="G1286" s="1"/>
      <c r="H1286" s="1"/>
      <c r="I1286" s="1"/>
    </row>
    <row r="1287" spans="1:9">
      <c r="A1287" s="135"/>
      <c r="C1287" s="1"/>
      <c r="D1287" s="1"/>
      <c r="E1287" s="1"/>
      <c r="F1287" s="1"/>
      <c r="G1287" s="1"/>
      <c r="H1287" s="1"/>
      <c r="I1287" s="1"/>
    </row>
    <row r="1288" spans="1:9">
      <c r="A1288" s="135"/>
      <c r="C1288" s="1"/>
      <c r="D1288" s="1"/>
      <c r="E1288" s="1"/>
      <c r="F1288" s="1"/>
      <c r="G1288" s="1"/>
      <c r="H1288" s="1"/>
      <c r="I1288" s="1"/>
    </row>
    <row r="1289" spans="1:9">
      <c r="A1289" s="135"/>
      <c r="C1289" s="1"/>
      <c r="D1289" s="1"/>
      <c r="E1289" s="1"/>
      <c r="F1289" s="1"/>
      <c r="G1289" s="1"/>
      <c r="H1289" s="1"/>
      <c r="I1289" s="1"/>
    </row>
    <row r="1290" spans="1:9">
      <c r="A1290" s="135"/>
      <c r="C1290" s="1"/>
      <c r="D1290" s="1"/>
      <c r="E1290" s="1"/>
      <c r="F1290" s="1"/>
      <c r="G1290" s="1"/>
      <c r="H1290" s="1"/>
      <c r="I1290" s="1"/>
    </row>
    <row r="1291" spans="1:9">
      <c r="A1291" s="135"/>
      <c r="C1291" s="1"/>
      <c r="D1291" s="1"/>
      <c r="E1291" s="1"/>
      <c r="F1291" s="1"/>
      <c r="G1291" s="1"/>
      <c r="H1291" s="1"/>
      <c r="I1291" s="1"/>
    </row>
    <row r="1292" spans="1:9">
      <c r="A1292" s="135"/>
      <c r="C1292" s="1"/>
      <c r="D1292" s="1"/>
      <c r="E1292" s="1"/>
      <c r="F1292" s="1"/>
      <c r="G1292" s="1"/>
      <c r="H1292" s="1"/>
      <c r="I1292" s="1"/>
    </row>
    <row r="1293" spans="1:9">
      <c r="A1293" s="135"/>
      <c r="C1293" s="1"/>
      <c r="D1293" s="1"/>
      <c r="E1293" s="1"/>
      <c r="F1293" s="1"/>
      <c r="G1293" s="1"/>
      <c r="H1293" s="1"/>
      <c r="I1293" s="1"/>
    </row>
    <row r="1294" spans="1:9">
      <c r="A1294" s="135"/>
      <c r="C1294" s="1"/>
      <c r="D1294" s="1"/>
      <c r="E1294" s="1"/>
      <c r="F1294" s="1"/>
      <c r="G1294" s="1"/>
      <c r="H1294" s="1"/>
      <c r="I1294" s="1"/>
    </row>
    <row r="1295" spans="1:9">
      <c r="A1295" s="135"/>
      <c r="C1295" s="1"/>
      <c r="D1295" s="1"/>
      <c r="E1295" s="1"/>
      <c r="F1295" s="1"/>
      <c r="G1295" s="1"/>
      <c r="H1295" s="1"/>
      <c r="I1295" s="1"/>
    </row>
    <row r="1296" spans="1:9">
      <c r="A1296" s="135"/>
      <c r="C1296" s="1"/>
      <c r="D1296" s="1"/>
      <c r="E1296" s="1"/>
      <c r="F1296" s="1"/>
      <c r="G1296" s="1"/>
      <c r="H1296" s="1"/>
      <c r="I1296" s="1"/>
    </row>
    <row r="1297" spans="1:9">
      <c r="A1297" s="135"/>
      <c r="C1297" s="1"/>
      <c r="D1297" s="1"/>
      <c r="E1297" s="1"/>
      <c r="F1297" s="1"/>
      <c r="G1297" s="1"/>
      <c r="H1297" s="1"/>
      <c r="I1297" s="1"/>
    </row>
    <row r="1298" spans="1:9">
      <c r="A1298" s="135"/>
      <c r="C1298" s="1"/>
      <c r="D1298" s="1"/>
      <c r="E1298" s="1"/>
      <c r="F1298" s="1"/>
      <c r="G1298" s="1"/>
      <c r="H1298" s="1"/>
      <c r="I1298" s="1"/>
    </row>
    <row r="1299" spans="1:9">
      <c r="A1299" s="135"/>
      <c r="C1299" s="1"/>
      <c r="D1299" s="1"/>
      <c r="E1299" s="1"/>
      <c r="F1299" s="1"/>
      <c r="G1299" s="1"/>
      <c r="H1299" s="1"/>
      <c r="I1299" s="1"/>
    </row>
    <row r="1300" spans="1:9">
      <c r="A1300" s="135"/>
      <c r="C1300" s="1"/>
      <c r="D1300" s="1"/>
      <c r="E1300" s="1"/>
      <c r="F1300" s="1"/>
      <c r="G1300" s="1"/>
      <c r="H1300" s="1"/>
      <c r="I1300" s="1"/>
    </row>
    <row r="1301" spans="1:9">
      <c r="A1301" s="135"/>
      <c r="C1301" s="1"/>
      <c r="D1301" s="1"/>
      <c r="E1301" s="1"/>
      <c r="F1301" s="1"/>
      <c r="G1301" s="1"/>
      <c r="H1301" s="1"/>
      <c r="I1301" s="1"/>
    </row>
    <row r="1302" spans="1:9">
      <c r="A1302" s="135"/>
      <c r="C1302" s="1"/>
      <c r="D1302" s="1"/>
      <c r="E1302" s="1"/>
      <c r="F1302" s="1"/>
      <c r="G1302" s="1"/>
      <c r="H1302" s="1"/>
      <c r="I1302" s="1"/>
    </row>
    <row r="1303" spans="1:9">
      <c r="A1303" s="135"/>
      <c r="C1303" s="1"/>
      <c r="D1303" s="1"/>
      <c r="E1303" s="1"/>
      <c r="F1303" s="1"/>
      <c r="G1303" s="1"/>
      <c r="H1303" s="1"/>
      <c r="I1303" s="1"/>
    </row>
    <row r="1304" spans="1:9">
      <c r="A1304" s="135"/>
      <c r="C1304" s="1"/>
      <c r="D1304" s="1"/>
      <c r="E1304" s="1"/>
      <c r="F1304" s="1"/>
      <c r="G1304" s="1"/>
      <c r="H1304" s="1"/>
      <c r="I1304" s="1"/>
    </row>
    <row r="1305" spans="1:9">
      <c r="A1305" s="135"/>
      <c r="C1305" s="1"/>
      <c r="D1305" s="1"/>
      <c r="E1305" s="1"/>
      <c r="F1305" s="1"/>
      <c r="G1305" s="1"/>
      <c r="H1305" s="1"/>
      <c r="I1305" s="1"/>
    </row>
    <row r="1306" spans="1:9">
      <c r="A1306" s="135"/>
      <c r="C1306" s="1"/>
      <c r="D1306" s="1"/>
      <c r="E1306" s="1"/>
      <c r="F1306" s="1"/>
      <c r="G1306" s="1"/>
      <c r="H1306" s="1"/>
      <c r="I1306" s="1"/>
    </row>
    <row r="1307" spans="1:9">
      <c r="A1307" s="135"/>
      <c r="C1307" s="1"/>
      <c r="D1307" s="1"/>
      <c r="E1307" s="1"/>
      <c r="F1307" s="1"/>
      <c r="G1307" s="1"/>
      <c r="H1307" s="1"/>
      <c r="I1307" s="1"/>
    </row>
    <row r="1308" spans="1:9">
      <c r="A1308" s="135"/>
      <c r="C1308" s="1"/>
      <c r="D1308" s="1"/>
      <c r="E1308" s="1"/>
      <c r="F1308" s="1"/>
      <c r="G1308" s="1"/>
      <c r="H1308" s="1"/>
      <c r="I1308" s="1"/>
    </row>
    <row r="1309" spans="1:9">
      <c r="A1309" s="135"/>
      <c r="C1309" s="1"/>
      <c r="D1309" s="1"/>
      <c r="E1309" s="1"/>
      <c r="F1309" s="1"/>
      <c r="G1309" s="1"/>
      <c r="H1309" s="1"/>
      <c r="I1309" s="1"/>
    </row>
    <row r="1310" spans="1:9">
      <c r="A1310" s="135"/>
      <c r="C1310" s="1"/>
      <c r="D1310" s="1"/>
      <c r="E1310" s="1"/>
      <c r="F1310" s="1"/>
      <c r="G1310" s="1"/>
      <c r="H1310" s="1"/>
      <c r="I1310" s="1"/>
    </row>
    <row r="1311" spans="1:9">
      <c r="A1311" s="135"/>
      <c r="C1311" s="1"/>
      <c r="D1311" s="1"/>
      <c r="E1311" s="1"/>
      <c r="F1311" s="1"/>
      <c r="G1311" s="1"/>
      <c r="H1311" s="1"/>
      <c r="I1311" s="1"/>
    </row>
    <row r="1312" spans="1:9">
      <c r="A1312" s="135"/>
      <c r="C1312" s="1"/>
      <c r="D1312" s="1"/>
      <c r="E1312" s="1"/>
      <c r="F1312" s="1"/>
      <c r="G1312" s="1"/>
      <c r="H1312" s="1"/>
      <c r="I1312" s="1"/>
    </row>
    <row r="1313" spans="1:9">
      <c r="A1313" s="135"/>
      <c r="C1313" s="1"/>
      <c r="D1313" s="1"/>
      <c r="E1313" s="1"/>
      <c r="F1313" s="1"/>
      <c r="G1313" s="1"/>
      <c r="H1313" s="1"/>
      <c r="I1313" s="1"/>
    </row>
    <row r="1314" spans="1:9">
      <c r="A1314" s="135"/>
      <c r="C1314" s="1"/>
      <c r="D1314" s="1"/>
      <c r="E1314" s="1"/>
      <c r="F1314" s="1"/>
      <c r="G1314" s="1"/>
      <c r="H1314" s="1"/>
      <c r="I1314" s="1"/>
    </row>
    <row r="1315" spans="1:9">
      <c r="A1315" s="135"/>
      <c r="C1315" s="1"/>
      <c r="D1315" s="1"/>
      <c r="E1315" s="1"/>
      <c r="F1315" s="1"/>
      <c r="G1315" s="1"/>
      <c r="H1315" s="1"/>
      <c r="I1315" s="1"/>
    </row>
    <row r="1316" spans="1:9">
      <c r="A1316" s="135"/>
      <c r="C1316" s="1"/>
      <c r="D1316" s="1"/>
      <c r="E1316" s="1"/>
      <c r="F1316" s="1"/>
      <c r="G1316" s="1"/>
      <c r="H1316" s="1"/>
      <c r="I1316" s="1"/>
    </row>
    <row r="1317" spans="1:9">
      <c r="A1317" s="135"/>
      <c r="C1317" s="1"/>
      <c r="D1317" s="1"/>
      <c r="E1317" s="1"/>
      <c r="F1317" s="1"/>
      <c r="G1317" s="1"/>
      <c r="H1317" s="1"/>
      <c r="I1317" s="1"/>
    </row>
    <row r="1318" spans="1:9">
      <c r="A1318" s="135"/>
      <c r="C1318" s="1"/>
      <c r="D1318" s="1"/>
      <c r="E1318" s="1"/>
      <c r="F1318" s="1"/>
      <c r="G1318" s="1"/>
      <c r="H1318" s="1"/>
      <c r="I1318" s="1"/>
    </row>
    <row r="1319" spans="1:9">
      <c r="A1319" s="135"/>
      <c r="C1319" s="1"/>
      <c r="D1319" s="1"/>
      <c r="E1319" s="1"/>
      <c r="F1319" s="1"/>
      <c r="G1319" s="1"/>
      <c r="H1319" s="1"/>
      <c r="I1319" s="1"/>
    </row>
    <row r="1320" spans="1:9">
      <c r="A1320" s="135"/>
      <c r="C1320" s="1"/>
      <c r="D1320" s="1"/>
      <c r="E1320" s="1"/>
      <c r="F1320" s="1"/>
      <c r="G1320" s="1"/>
      <c r="H1320" s="1"/>
      <c r="I1320" s="1"/>
    </row>
    <row r="1321" spans="1:9">
      <c r="A1321" s="135"/>
      <c r="C1321" s="1"/>
      <c r="D1321" s="1"/>
      <c r="E1321" s="1"/>
      <c r="F1321" s="1"/>
      <c r="G1321" s="1"/>
      <c r="H1321" s="1"/>
      <c r="I1321" s="1"/>
    </row>
    <row r="1322" spans="1:9">
      <c r="A1322" s="135"/>
      <c r="C1322" s="1"/>
      <c r="D1322" s="1"/>
      <c r="E1322" s="1"/>
      <c r="F1322" s="1"/>
      <c r="G1322" s="1"/>
      <c r="H1322" s="1"/>
      <c r="I1322" s="1"/>
    </row>
    <row r="1323" spans="1:9">
      <c r="A1323" s="135"/>
      <c r="C1323" s="1"/>
      <c r="D1323" s="1"/>
      <c r="E1323" s="1"/>
      <c r="F1323" s="1"/>
      <c r="G1323" s="1"/>
      <c r="H1323" s="1"/>
      <c r="I1323" s="1"/>
    </row>
    <row r="1324" spans="1:9">
      <c r="A1324" s="135"/>
      <c r="C1324" s="1"/>
      <c r="D1324" s="1"/>
      <c r="E1324" s="1"/>
      <c r="F1324" s="1"/>
      <c r="G1324" s="1"/>
      <c r="H1324" s="1"/>
      <c r="I1324" s="1"/>
    </row>
    <row r="1325" spans="1:9">
      <c r="A1325" s="135"/>
      <c r="C1325" s="1"/>
      <c r="D1325" s="1"/>
      <c r="E1325" s="1"/>
      <c r="F1325" s="1"/>
      <c r="G1325" s="1"/>
      <c r="H1325" s="1"/>
      <c r="I1325" s="1"/>
    </row>
    <row r="1326" spans="1:9">
      <c r="A1326" s="135"/>
      <c r="C1326" s="1"/>
      <c r="D1326" s="1"/>
      <c r="E1326" s="1"/>
      <c r="F1326" s="1"/>
      <c r="G1326" s="1"/>
      <c r="H1326" s="1"/>
      <c r="I1326" s="1"/>
    </row>
    <row r="1327" spans="1:9">
      <c r="A1327" s="135"/>
      <c r="C1327" s="1"/>
      <c r="D1327" s="1"/>
      <c r="E1327" s="1"/>
      <c r="F1327" s="1"/>
      <c r="G1327" s="1"/>
      <c r="H1327" s="1"/>
      <c r="I1327" s="1"/>
    </row>
    <row r="1328" spans="1:9">
      <c r="A1328" s="135"/>
      <c r="C1328" s="1"/>
      <c r="D1328" s="1"/>
      <c r="E1328" s="1"/>
      <c r="F1328" s="1"/>
      <c r="G1328" s="1"/>
      <c r="H1328" s="1"/>
      <c r="I1328" s="1"/>
    </row>
    <row r="1329" spans="1:9">
      <c r="A1329" s="135"/>
      <c r="C1329" s="1"/>
      <c r="D1329" s="1"/>
      <c r="E1329" s="1"/>
      <c r="F1329" s="1"/>
      <c r="G1329" s="1"/>
      <c r="H1329" s="1"/>
      <c r="I1329" s="1"/>
    </row>
    <row r="1330" spans="1:9">
      <c r="A1330" s="135"/>
      <c r="C1330" s="1"/>
      <c r="D1330" s="1"/>
      <c r="E1330" s="1"/>
      <c r="F1330" s="1"/>
      <c r="G1330" s="1"/>
      <c r="H1330" s="1"/>
      <c r="I1330" s="1"/>
    </row>
    <row r="1331" spans="1:9">
      <c r="A1331" s="135"/>
      <c r="C1331" s="1"/>
      <c r="D1331" s="1"/>
      <c r="E1331" s="1"/>
      <c r="F1331" s="1"/>
      <c r="G1331" s="1"/>
      <c r="H1331" s="1"/>
      <c r="I1331" s="1"/>
    </row>
    <row r="1332" spans="1:9">
      <c r="A1332" s="135"/>
      <c r="C1332" s="1"/>
      <c r="D1332" s="1"/>
      <c r="E1332" s="1"/>
      <c r="F1332" s="1"/>
      <c r="G1332" s="1"/>
      <c r="H1332" s="1"/>
      <c r="I1332" s="1"/>
    </row>
    <row r="1333" spans="1:9">
      <c r="A1333" s="135"/>
      <c r="C1333" s="1"/>
      <c r="D1333" s="1"/>
      <c r="E1333" s="1"/>
      <c r="F1333" s="1"/>
      <c r="G1333" s="1"/>
      <c r="H1333" s="1"/>
      <c r="I1333" s="1"/>
    </row>
    <row r="1334" spans="1:9">
      <c r="A1334" s="135"/>
      <c r="C1334" s="1"/>
      <c r="D1334" s="1"/>
      <c r="E1334" s="1"/>
      <c r="F1334" s="1"/>
      <c r="G1334" s="1"/>
      <c r="H1334" s="1"/>
      <c r="I1334" s="1"/>
    </row>
    <row r="1335" spans="1:9">
      <c r="A1335" s="135"/>
      <c r="C1335" s="1"/>
      <c r="D1335" s="1"/>
      <c r="E1335" s="1"/>
      <c r="F1335" s="1"/>
      <c r="G1335" s="1"/>
      <c r="H1335" s="1"/>
      <c r="I1335" s="1"/>
    </row>
    <row r="1336" spans="1:9">
      <c r="A1336" s="135"/>
      <c r="C1336" s="1"/>
      <c r="D1336" s="1"/>
      <c r="E1336" s="1"/>
      <c r="F1336" s="1"/>
      <c r="G1336" s="1"/>
      <c r="H1336" s="1"/>
      <c r="I1336" s="1"/>
    </row>
    <row r="1337" spans="1:9">
      <c r="A1337" s="135"/>
      <c r="C1337" s="1"/>
      <c r="D1337" s="1"/>
      <c r="E1337" s="1"/>
      <c r="F1337" s="1"/>
      <c r="G1337" s="1"/>
      <c r="H1337" s="1"/>
      <c r="I1337" s="1"/>
    </row>
    <row r="1338" spans="1:9">
      <c r="A1338" s="135"/>
      <c r="C1338" s="1"/>
      <c r="D1338" s="1"/>
      <c r="E1338" s="1"/>
      <c r="F1338" s="1"/>
      <c r="G1338" s="1"/>
      <c r="H1338" s="1"/>
      <c r="I1338" s="1"/>
    </row>
    <row r="1339" spans="1:9">
      <c r="A1339" s="135"/>
      <c r="C1339" s="1"/>
      <c r="D1339" s="1"/>
      <c r="E1339" s="1"/>
      <c r="F1339" s="1"/>
      <c r="G1339" s="1"/>
      <c r="H1339" s="1"/>
      <c r="I1339" s="1"/>
    </row>
    <row r="1340" spans="1:9">
      <c r="A1340" s="135"/>
      <c r="C1340" s="1"/>
      <c r="D1340" s="1"/>
      <c r="E1340" s="1"/>
      <c r="F1340" s="1"/>
      <c r="G1340" s="1"/>
      <c r="H1340" s="1"/>
      <c r="I1340" s="1"/>
    </row>
    <row r="1341" spans="1:9">
      <c r="A1341" s="135"/>
      <c r="C1341" s="1"/>
      <c r="D1341" s="1"/>
      <c r="E1341" s="1"/>
      <c r="F1341" s="1"/>
      <c r="G1341" s="1"/>
      <c r="H1341" s="1"/>
      <c r="I1341" s="1"/>
    </row>
    <row r="1342" spans="1:9">
      <c r="A1342" s="135"/>
      <c r="C1342" s="1"/>
      <c r="D1342" s="1"/>
      <c r="E1342" s="1"/>
      <c r="F1342" s="1"/>
      <c r="G1342" s="1"/>
      <c r="H1342" s="1"/>
      <c r="I1342" s="1"/>
    </row>
    <row r="1343" spans="1:9">
      <c r="A1343" s="135"/>
      <c r="C1343" s="1"/>
      <c r="D1343" s="1"/>
      <c r="E1343" s="1"/>
      <c r="F1343" s="1"/>
      <c r="G1343" s="1"/>
      <c r="H1343" s="1"/>
      <c r="I1343" s="1"/>
    </row>
    <row r="1344" spans="1:9">
      <c r="A1344" s="135"/>
      <c r="C1344" s="1"/>
      <c r="D1344" s="1"/>
      <c r="E1344" s="1"/>
      <c r="F1344" s="1"/>
      <c r="G1344" s="1"/>
      <c r="H1344" s="1"/>
      <c r="I1344" s="1"/>
    </row>
    <row r="1345" spans="1:9">
      <c r="A1345" s="135"/>
      <c r="C1345" s="1"/>
      <c r="D1345" s="1"/>
      <c r="E1345" s="1"/>
      <c r="F1345" s="1"/>
      <c r="G1345" s="1"/>
      <c r="H1345" s="1"/>
      <c r="I1345" s="1"/>
    </row>
    <row r="1346" spans="1:9">
      <c r="A1346" s="135"/>
      <c r="C1346" s="1"/>
      <c r="D1346" s="1"/>
      <c r="E1346" s="1"/>
      <c r="F1346" s="1"/>
      <c r="G1346" s="1"/>
      <c r="H1346" s="1"/>
      <c r="I1346" s="1"/>
    </row>
    <row r="1347" spans="1:9">
      <c r="A1347" s="135"/>
      <c r="C1347" s="1"/>
      <c r="D1347" s="1"/>
      <c r="E1347" s="1"/>
      <c r="F1347" s="1"/>
      <c r="G1347" s="1"/>
      <c r="H1347" s="1"/>
      <c r="I1347" s="1"/>
    </row>
    <row r="1348" spans="1:9">
      <c r="A1348" s="135"/>
      <c r="C1348" s="1"/>
      <c r="D1348" s="1"/>
      <c r="E1348" s="1"/>
      <c r="F1348" s="1"/>
      <c r="G1348" s="1"/>
      <c r="H1348" s="1"/>
      <c r="I1348" s="1"/>
    </row>
    <row r="1349" spans="1:9">
      <c r="A1349" s="135"/>
      <c r="C1349" s="1"/>
      <c r="D1349" s="1"/>
      <c r="E1349" s="1"/>
      <c r="F1349" s="1"/>
      <c r="G1349" s="1"/>
      <c r="H1349" s="1"/>
      <c r="I1349" s="1"/>
    </row>
    <row r="1350" spans="1:9">
      <c r="A1350" s="135"/>
      <c r="C1350" s="1"/>
      <c r="D1350" s="1"/>
      <c r="E1350" s="1"/>
      <c r="F1350" s="1"/>
      <c r="G1350" s="1"/>
      <c r="H1350" s="1"/>
      <c r="I1350" s="1"/>
    </row>
    <row r="1351" spans="1:9">
      <c r="A1351" s="135"/>
      <c r="C1351" s="1"/>
      <c r="D1351" s="1"/>
      <c r="E1351" s="1"/>
      <c r="F1351" s="1"/>
      <c r="G1351" s="1"/>
      <c r="H1351" s="1"/>
      <c r="I1351" s="1"/>
    </row>
    <row r="1352" spans="1:9">
      <c r="A1352" s="135"/>
      <c r="C1352" s="1"/>
      <c r="D1352" s="1"/>
      <c r="E1352" s="1"/>
      <c r="F1352" s="1"/>
      <c r="G1352" s="1"/>
      <c r="H1352" s="1"/>
      <c r="I1352" s="1"/>
    </row>
    <row r="1353" spans="1:9">
      <c r="A1353" s="135"/>
      <c r="C1353" s="1"/>
      <c r="D1353" s="1"/>
      <c r="E1353" s="1"/>
      <c r="F1353" s="1"/>
      <c r="G1353" s="1"/>
      <c r="H1353" s="1"/>
      <c r="I1353" s="1"/>
    </row>
    <row r="1354" spans="1:9">
      <c r="A1354" s="135"/>
      <c r="C1354" s="1"/>
      <c r="D1354" s="1"/>
      <c r="E1354" s="1"/>
      <c r="F1354" s="1"/>
      <c r="G1354" s="1"/>
      <c r="H1354" s="1"/>
      <c r="I1354" s="1"/>
    </row>
    <row r="1355" spans="1:9">
      <c r="A1355" s="135"/>
      <c r="C1355" s="1"/>
      <c r="D1355" s="1"/>
      <c r="E1355" s="1"/>
      <c r="F1355" s="1"/>
      <c r="G1355" s="1"/>
      <c r="H1355" s="1"/>
      <c r="I1355" s="1"/>
    </row>
    <row r="1356" spans="1:9">
      <c r="A1356" s="135"/>
      <c r="C1356" s="1"/>
      <c r="D1356" s="1"/>
      <c r="E1356" s="1"/>
      <c r="F1356" s="1"/>
      <c r="G1356" s="1"/>
      <c r="H1356" s="1"/>
      <c r="I1356" s="1"/>
    </row>
    <row r="1357" spans="1:9">
      <c r="A1357" s="135"/>
      <c r="C1357" s="1"/>
      <c r="D1357" s="1"/>
      <c r="E1357" s="1"/>
      <c r="F1357" s="1"/>
      <c r="G1357" s="1"/>
      <c r="H1357" s="1"/>
      <c r="I1357" s="1"/>
    </row>
    <row r="1358" spans="1:9">
      <c r="A1358" s="135"/>
      <c r="C1358" s="1"/>
      <c r="D1358" s="1"/>
      <c r="E1358" s="1"/>
      <c r="F1358" s="1"/>
      <c r="G1358" s="1"/>
      <c r="H1358" s="1"/>
      <c r="I1358" s="1"/>
    </row>
    <row r="1359" spans="1:9">
      <c r="A1359" s="135"/>
      <c r="C1359" s="1"/>
      <c r="D1359" s="1"/>
      <c r="E1359" s="1"/>
      <c r="F1359" s="1"/>
      <c r="G1359" s="1"/>
      <c r="H1359" s="1"/>
      <c r="I1359" s="1"/>
    </row>
    <row r="1360" spans="1:9">
      <c r="A1360" s="135"/>
      <c r="C1360" s="1"/>
      <c r="D1360" s="1"/>
      <c r="E1360" s="1"/>
      <c r="F1360" s="1"/>
      <c r="G1360" s="1"/>
      <c r="H1360" s="1"/>
      <c r="I1360" s="1"/>
    </row>
    <row r="1361" spans="1:9">
      <c r="A1361" s="135"/>
      <c r="C1361" s="1"/>
      <c r="D1361" s="1"/>
      <c r="E1361" s="1"/>
      <c r="F1361" s="1"/>
      <c r="G1361" s="1"/>
      <c r="H1361" s="1"/>
      <c r="I1361" s="1"/>
    </row>
    <row r="1362" spans="1:9">
      <c r="A1362" s="135"/>
      <c r="C1362" s="1"/>
      <c r="D1362" s="1"/>
      <c r="E1362" s="1"/>
      <c r="F1362" s="1"/>
      <c r="G1362" s="1"/>
      <c r="H1362" s="1"/>
      <c r="I1362" s="1"/>
    </row>
    <row r="1363" spans="1:9">
      <c r="A1363" s="135"/>
      <c r="C1363" s="1"/>
      <c r="D1363" s="1"/>
      <c r="E1363" s="1"/>
      <c r="F1363" s="1"/>
      <c r="G1363" s="1"/>
      <c r="H1363" s="1"/>
      <c r="I1363" s="1"/>
    </row>
    <row r="1364" spans="1:9">
      <c r="A1364" s="135"/>
      <c r="C1364" s="1"/>
      <c r="D1364" s="1"/>
      <c r="E1364" s="1"/>
      <c r="F1364" s="1"/>
      <c r="G1364" s="1"/>
      <c r="H1364" s="1"/>
      <c r="I1364" s="1"/>
    </row>
    <row r="1365" spans="1:9">
      <c r="A1365" s="135"/>
      <c r="C1365" s="1"/>
      <c r="D1365" s="1"/>
      <c r="E1365" s="1"/>
      <c r="F1365" s="1"/>
      <c r="G1365" s="1"/>
      <c r="H1365" s="1"/>
      <c r="I1365" s="1"/>
    </row>
    <row r="1366" spans="1:9">
      <c r="A1366" s="135"/>
      <c r="C1366" s="1"/>
      <c r="D1366" s="1"/>
      <c r="E1366" s="1"/>
      <c r="F1366" s="1"/>
      <c r="G1366" s="1"/>
      <c r="H1366" s="1"/>
      <c r="I1366" s="1"/>
    </row>
    <row r="1367" spans="1:9">
      <c r="A1367" s="135"/>
      <c r="C1367" s="1"/>
      <c r="D1367" s="1"/>
      <c r="E1367" s="1"/>
      <c r="F1367" s="1"/>
      <c r="G1367" s="1"/>
      <c r="H1367" s="1"/>
      <c r="I1367" s="1"/>
    </row>
    <row r="1368" spans="1:9">
      <c r="A1368" s="135"/>
      <c r="C1368" s="1"/>
      <c r="D1368" s="1"/>
      <c r="E1368" s="1"/>
      <c r="F1368" s="1"/>
      <c r="G1368" s="1"/>
      <c r="H1368" s="1"/>
      <c r="I1368" s="1"/>
    </row>
    <row r="1369" spans="1:9">
      <c r="A1369" s="135"/>
      <c r="C1369" s="1"/>
      <c r="D1369" s="1"/>
      <c r="E1369" s="1"/>
      <c r="F1369" s="1"/>
      <c r="G1369" s="1"/>
      <c r="H1369" s="1"/>
      <c r="I1369" s="1"/>
    </row>
    <row r="1370" spans="1:9">
      <c r="A1370" s="135"/>
      <c r="C1370" s="1"/>
      <c r="D1370" s="1"/>
      <c r="E1370" s="1"/>
      <c r="F1370" s="1"/>
      <c r="G1370" s="1"/>
      <c r="H1370" s="1"/>
      <c r="I1370" s="1"/>
    </row>
    <row r="1371" spans="1:9">
      <c r="A1371" s="135"/>
      <c r="C1371" s="1"/>
      <c r="D1371" s="1"/>
      <c r="E1371" s="1"/>
      <c r="F1371" s="1"/>
      <c r="G1371" s="1"/>
      <c r="H1371" s="1"/>
      <c r="I1371" s="1"/>
    </row>
    <row r="1372" spans="1:9">
      <c r="A1372" s="135"/>
      <c r="C1372" s="1"/>
      <c r="D1372" s="1"/>
      <c r="E1372" s="1"/>
      <c r="F1372" s="1"/>
      <c r="G1372" s="1"/>
      <c r="H1372" s="1"/>
      <c r="I1372" s="1"/>
    </row>
    <row r="1373" spans="1:9">
      <c r="A1373" s="135"/>
      <c r="C1373" s="1"/>
      <c r="D1373" s="1"/>
      <c r="E1373" s="1"/>
      <c r="F1373" s="1"/>
      <c r="G1373" s="1"/>
      <c r="H1373" s="1"/>
      <c r="I1373" s="1"/>
    </row>
    <row r="1374" spans="1:9">
      <c r="A1374" s="135"/>
      <c r="C1374" s="1"/>
      <c r="D1374" s="1"/>
      <c r="E1374" s="1"/>
      <c r="F1374" s="1"/>
      <c r="G1374" s="1"/>
      <c r="H1374" s="1"/>
      <c r="I1374" s="1"/>
    </row>
    <row r="1375" spans="1:9">
      <c r="A1375" s="135"/>
      <c r="C1375" s="1"/>
      <c r="D1375" s="1"/>
      <c r="E1375" s="1"/>
      <c r="F1375" s="1"/>
      <c r="G1375" s="1"/>
      <c r="H1375" s="1"/>
      <c r="I1375" s="1"/>
    </row>
    <row r="1376" spans="1:9">
      <c r="A1376" s="135"/>
      <c r="C1376" s="1"/>
      <c r="D1376" s="1"/>
      <c r="E1376" s="1"/>
      <c r="F1376" s="1"/>
      <c r="G1376" s="1"/>
      <c r="H1376" s="1"/>
      <c r="I1376" s="1"/>
    </row>
    <row r="1377" spans="1:9">
      <c r="A1377" s="135"/>
      <c r="C1377" s="1"/>
      <c r="D1377" s="1"/>
      <c r="E1377" s="1"/>
      <c r="F1377" s="1"/>
      <c r="G1377" s="1"/>
      <c r="H1377" s="1"/>
      <c r="I1377" s="1"/>
    </row>
    <row r="1378" spans="1:9">
      <c r="A1378" s="135"/>
      <c r="C1378" s="1"/>
      <c r="D1378" s="1"/>
      <c r="E1378" s="1"/>
      <c r="F1378" s="1"/>
      <c r="G1378" s="1"/>
      <c r="H1378" s="1"/>
      <c r="I1378" s="1"/>
    </row>
    <row r="1379" spans="1:9">
      <c r="A1379" s="135"/>
      <c r="C1379" s="1"/>
      <c r="D1379" s="1"/>
      <c r="E1379" s="1"/>
      <c r="F1379" s="1"/>
      <c r="G1379" s="1"/>
      <c r="H1379" s="1"/>
      <c r="I1379" s="1"/>
    </row>
    <row r="1380" spans="1:9">
      <c r="A1380" s="135"/>
      <c r="C1380" s="1"/>
      <c r="D1380" s="1"/>
      <c r="E1380" s="1"/>
      <c r="F1380" s="1"/>
      <c r="G1380" s="1"/>
      <c r="H1380" s="1"/>
      <c r="I1380" s="1"/>
    </row>
    <row r="1381" spans="1:9">
      <c r="A1381" s="135"/>
      <c r="C1381" s="1"/>
      <c r="D1381" s="1"/>
      <c r="E1381" s="1"/>
      <c r="F1381" s="1"/>
      <c r="G1381" s="1"/>
      <c r="H1381" s="1"/>
      <c r="I1381" s="1"/>
    </row>
    <row r="1382" spans="1:9">
      <c r="A1382" s="135"/>
      <c r="C1382" s="1"/>
      <c r="D1382" s="1"/>
      <c r="E1382" s="1"/>
      <c r="F1382" s="1"/>
      <c r="G1382" s="1"/>
      <c r="H1382" s="1"/>
      <c r="I1382" s="1"/>
    </row>
    <row r="1383" spans="1:9">
      <c r="A1383" s="135"/>
      <c r="C1383" s="1"/>
      <c r="D1383" s="1"/>
      <c r="E1383" s="1"/>
      <c r="F1383" s="1"/>
      <c r="G1383" s="1"/>
      <c r="H1383" s="1"/>
      <c r="I1383" s="1"/>
    </row>
    <row r="1384" spans="1:9">
      <c r="A1384" s="135"/>
      <c r="C1384" s="1"/>
      <c r="D1384" s="1"/>
      <c r="E1384" s="1"/>
      <c r="F1384" s="1"/>
      <c r="G1384" s="1"/>
      <c r="H1384" s="1"/>
      <c r="I1384" s="1"/>
    </row>
    <row r="1385" spans="1:9">
      <c r="A1385" s="135"/>
      <c r="C1385" s="1"/>
      <c r="D1385" s="1"/>
      <c r="E1385" s="1"/>
      <c r="F1385" s="1"/>
      <c r="G1385" s="1"/>
      <c r="H1385" s="1"/>
      <c r="I1385" s="1"/>
    </row>
    <row r="1386" spans="1:9">
      <c r="A1386" s="135"/>
      <c r="C1386" s="1"/>
      <c r="D1386" s="1"/>
      <c r="E1386" s="1"/>
      <c r="F1386" s="1"/>
      <c r="G1386" s="1"/>
      <c r="H1386" s="1"/>
      <c r="I1386" s="1"/>
    </row>
    <row r="1387" spans="1:9">
      <c r="A1387" s="135"/>
      <c r="C1387" s="1"/>
      <c r="D1387" s="1"/>
      <c r="E1387" s="1"/>
      <c r="F1387" s="1"/>
      <c r="G1387" s="1"/>
      <c r="H1387" s="1"/>
      <c r="I1387" s="1"/>
    </row>
    <row r="1388" spans="1:9">
      <c r="A1388" s="135"/>
      <c r="C1388" s="1"/>
      <c r="D1388" s="1"/>
      <c r="E1388" s="1"/>
      <c r="F1388" s="1"/>
      <c r="G1388" s="1"/>
      <c r="H1388" s="1"/>
      <c r="I1388" s="1"/>
    </row>
    <row r="1389" spans="1:9">
      <c r="A1389" s="135"/>
      <c r="C1389" s="1"/>
      <c r="D1389" s="1"/>
      <c r="E1389" s="1"/>
      <c r="F1389" s="1"/>
      <c r="G1389" s="1"/>
      <c r="H1389" s="1"/>
      <c r="I1389" s="1"/>
    </row>
    <row r="1390" spans="1:9">
      <c r="A1390" s="135"/>
      <c r="C1390" s="1"/>
      <c r="D1390" s="1"/>
      <c r="E1390" s="1"/>
      <c r="F1390" s="1"/>
      <c r="G1390" s="1"/>
      <c r="H1390" s="1"/>
      <c r="I1390" s="1"/>
    </row>
    <row r="1391" spans="1:9">
      <c r="A1391" s="135"/>
      <c r="C1391" s="1"/>
      <c r="D1391" s="1"/>
      <c r="E1391" s="1"/>
      <c r="F1391" s="1"/>
      <c r="G1391" s="1"/>
      <c r="H1391" s="1"/>
      <c r="I1391" s="1"/>
    </row>
    <row r="1392" spans="1:9">
      <c r="A1392" s="135"/>
      <c r="C1392" s="1"/>
      <c r="D1392" s="1"/>
      <c r="E1392" s="1"/>
      <c r="F1392" s="1"/>
      <c r="G1392" s="1"/>
      <c r="H1392" s="1"/>
      <c r="I1392" s="1"/>
    </row>
    <row r="1393" spans="1:9">
      <c r="A1393" s="135"/>
      <c r="C1393" s="1"/>
      <c r="D1393" s="1"/>
      <c r="E1393" s="1"/>
      <c r="F1393" s="1"/>
      <c r="G1393" s="1"/>
      <c r="H1393" s="1"/>
      <c r="I1393" s="1"/>
    </row>
    <row r="1394" spans="1:9">
      <c r="A1394" s="135"/>
      <c r="C1394" s="1"/>
      <c r="D1394" s="1"/>
      <c r="E1394" s="1"/>
      <c r="F1394" s="1"/>
      <c r="G1394" s="1"/>
      <c r="H1394" s="1"/>
      <c r="I1394" s="1"/>
    </row>
    <row r="1395" spans="1:9">
      <c r="A1395" s="135"/>
      <c r="C1395" s="1"/>
      <c r="D1395" s="1"/>
      <c r="E1395" s="1"/>
      <c r="F1395" s="1"/>
      <c r="G1395" s="1"/>
      <c r="H1395" s="1"/>
      <c r="I1395" s="1"/>
    </row>
    <row r="1396" spans="1:9">
      <c r="A1396" s="135"/>
      <c r="C1396" s="1"/>
      <c r="D1396" s="1"/>
      <c r="E1396" s="1"/>
      <c r="F1396" s="1"/>
      <c r="G1396" s="1"/>
      <c r="H1396" s="1"/>
      <c r="I1396" s="1"/>
    </row>
    <row r="1397" spans="1:9">
      <c r="A1397" s="135"/>
      <c r="C1397" s="1"/>
      <c r="D1397" s="1"/>
      <c r="E1397" s="1"/>
      <c r="F1397" s="1"/>
      <c r="G1397" s="1"/>
      <c r="H1397" s="1"/>
      <c r="I1397" s="1"/>
    </row>
    <row r="1398" spans="1:9">
      <c r="A1398" s="135"/>
      <c r="C1398" s="1"/>
      <c r="D1398" s="1"/>
      <c r="E1398" s="1"/>
      <c r="F1398" s="1"/>
      <c r="G1398" s="1"/>
      <c r="H1398" s="1"/>
      <c r="I1398" s="1"/>
    </row>
    <row r="1399" spans="1:9">
      <c r="A1399" s="135"/>
      <c r="C1399" s="1"/>
      <c r="D1399" s="1"/>
      <c r="E1399" s="1"/>
      <c r="F1399" s="1"/>
      <c r="G1399" s="1"/>
      <c r="H1399" s="1"/>
      <c r="I1399" s="1"/>
    </row>
    <row r="1400" spans="1:9">
      <c r="A1400" s="135"/>
      <c r="C1400" s="1"/>
      <c r="D1400" s="1"/>
      <c r="E1400" s="1"/>
      <c r="F1400" s="1"/>
      <c r="G1400" s="1"/>
      <c r="H1400" s="1"/>
      <c r="I1400" s="1"/>
    </row>
    <row r="1401" spans="1:9">
      <c r="A1401" s="135"/>
      <c r="C1401" s="1"/>
      <c r="D1401" s="1"/>
      <c r="E1401" s="1"/>
      <c r="F1401" s="1"/>
      <c r="G1401" s="1"/>
      <c r="H1401" s="1"/>
      <c r="I1401" s="1"/>
    </row>
    <row r="1402" spans="1:9">
      <c r="A1402" s="135"/>
      <c r="C1402" s="1"/>
      <c r="D1402" s="1"/>
      <c r="E1402" s="1"/>
      <c r="F1402" s="1"/>
      <c r="G1402" s="1"/>
      <c r="H1402" s="1"/>
      <c r="I1402" s="1"/>
    </row>
    <row r="1403" spans="1:9">
      <c r="A1403" s="135"/>
      <c r="C1403" s="1"/>
      <c r="D1403" s="1"/>
      <c r="E1403" s="1"/>
      <c r="F1403" s="1"/>
      <c r="G1403" s="1"/>
      <c r="H1403" s="1"/>
      <c r="I1403" s="1"/>
    </row>
    <row r="1404" spans="1:9">
      <c r="A1404" s="135"/>
      <c r="C1404" s="1"/>
      <c r="D1404" s="1"/>
      <c r="E1404" s="1"/>
      <c r="F1404" s="1"/>
      <c r="G1404" s="1"/>
      <c r="H1404" s="1"/>
      <c r="I1404" s="1"/>
    </row>
    <row r="1405" spans="1:9">
      <c r="A1405" s="135"/>
      <c r="C1405" s="1"/>
      <c r="D1405" s="1"/>
      <c r="E1405" s="1"/>
      <c r="F1405" s="1"/>
      <c r="G1405" s="1"/>
      <c r="H1405" s="1"/>
      <c r="I1405" s="1"/>
    </row>
    <row r="1406" spans="1:9">
      <c r="A1406" s="135"/>
      <c r="C1406" s="1"/>
      <c r="D1406" s="1"/>
      <c r="E1406" s="1"/>
      <c r="F1406" s="1"/>
      <c r="G1406" s="1"/>
      <c r="H1406" s="1"/>
      <c r="I1406" s="1"/>
    </row>
    <row r="1407" spans="1:9">
      <c r="A1407" s="135"/>
      <c r="C1407" s="1"/>
      <c r="D1407" s="1"/>
      <c r="E1407" s="1"/>
      <c r="F1407" s="1"/>
      <c r="G1407" s="1"/>
      <c r="H1407" s="1"/>
      <c r="I1407" s="1"/>
    </row>
    <row r="1408" spans="1:9">
      <c r="A1408" s="135"/>
      <c r="C1408" s="1"/>
      <c r="D1408" s="1"/>
      <c r="E1408" s="1"/>
      <c r="F1408" s="1"/>
      <c r="G1408" s="1"/>
      <c r="H1408" s="1"/>
      <c r="I1408" s="1"/>
    </row>
    <row r="1409" spans="1:9">
      <c r="A1409" s="135"/>
      <c r="C1409" s="1"/>
      <c r="D1409" s="1"/>
      <c r="E1409" s="1"/>
      <c r="F1409" s="1"/>
      <c r="G1409" s="1"/>
      <c r="H1409" s="1"/>
      <c r="I1409" s="1"/>
    </row>
    <row r="1410" spans="1:9">
      <c r="A1410" s="135"/>
      <c r="C1410" s="1"/>
      <c r="D1410" s="1"/>
      <c r="E1410" s="1"/>
      <c r="F1410" s="1"/>
      <c r="G1410" s="1"/>
      <c r="H1410" s="1"/>
      <c r="I1410" s="1"/>
    </row>
    <row r="1411" spans="1:9">
      <c r="A1411" s="135"/>
      <c r="C1411" s="1"/>
      <c r="D1411" s="1"/>
      <c r="E1411" s="1"/>
      <c r="F1411" s="1"/>
      <c r="G1411" s="1"/>
      <c r="H1411" s="1"/>
      <c r="I1411" s="1"/>
    </row>
    <row r="1412" spans="1:9">
      <c r="A1412" s="135"/>
      <c r="C1412" s="1"/>
      <c r="D1412" s="1"/>
      <c r="E1412" s="1"/>
      <c r="F1412" s="1"/>
      <c r="G1412" s="1"/>
      <c r="H1412" s="1"/>
      <c r="I1412" s="1"/>
    </row>
    <row r="1413" spans="1:9">
      <c r="A1413" s="135"/>
      <c r="C1413" s="1"/>
      <c r="D1413" s="1"/>
      <c r="E1413" s="1"/>
      <c r="F1413" s="1"/>
      <c r="G1413" s="1"/>
      <c r="H1413" s="1"/>
      <c r="I1413" s="1"/>
    </row>
    <row r="1414" spans="1:9">
      <c r="A1414" s="135"/>
      <c r="C1414" s="1"/>
      <c r="D1414" s="1"/>
      <c r="E1414" s="1"/>
      <c r="F1414" s="1"/>
      <c r="G1414" s="1"/>
      <c r="H1414" s="1"/>
      <c r="I1414" s="1"/>
    </row>
    <row r="1415" spans="1:9">
      <c r="A1415" s="135"/>
      <c r="C1415" s="1"/>
      <c r="D1415" s="1"/>
      <c r="E1415" s="1"/>
      <c r="F1415" s="1"/>
      <c r="G1415" s="1"/>
      <c r="H1415" s="1"/>
      <c r="I1415" s="1"/>
    </row>
    <row r="1416" spans="1:9">
      <c r="A1416" s="135"/>
      <c r="C1416" s="1"/>
      <c r="D1416" s="1"/>
      <c r="E1416" s="1"/>
      <c r="F1416" s="1"/>
      <c r="G1416" s="1"/>
      <c r="H1416" s="1"/>
      <c r="I1416" s="1"/>
    </row>
    <row r="1417" spans="1:9">
      <c r="A1417" s="135"/>
      <c r="C1417" s="1"/>
      <c r="D1417" s="1"/>
      <c r="E1417" s="1"/>
      <c r="F1417" s="1"/>
      <c r="G1417" s="1"/>
      <c r="H1417" s="1"/>
      <c r="I1417" s="1"/>
    </row>
    <row r="1418" spans="1:9">
      <c r="A1418" s="135"/>
      <c r="C1418" s="1"/>
      <c r="D1418" s="1"/>
      <c r="E1418" s="1"/>
      <c r="F1418" s="1"/>
      <c r="G1418" s="1"/>
      <c r="H1418" s="1"/>
      <c r="I1418" s="1"/>
    </row>
    <row r="1419" spans="1:9">
      <c r="A1419" s="135"/>
      <c r="C1419" s="1"/>
      <c r="D1419" s="1"/>
      <c r="E1419" s="1"/>
      <c r="F1419" s="1"/>
      <c r="G1419" s="1"/>
      <c r="H1419" s="1"/>
      <c r="I1419" s="1"/>
    </row>
    <row r="1420" spans="1:9">
      <c r="A1420" s="135"/>
      <c r="C1420" s="1"/>
      <c r="D1420" s="1"/>
      <c r="E1420" s="1"/>
      <c r="F1420" s="1"/>
      <c r="G1420" s="1"/>
      <c r="H1420" s="1"/>
      <c r="I1420" s="1"/>
    </row>
    <row r="1421" spans="1:9">
      <c r="A1421" s="135"/>
      <c r="C1421" s="1"/>
      <c r="D1421" s="1"/>
      <c r="E1421" s="1"/>
      <c r="F1421" s="1"/>
      <c r="G1421" s="1"/>
      <c r="H1421" s="1"/>
      <c r="I1421" s="1"/>
    </row>
    <row r="1422" spans="1:9">
      <c r="A1422" s="135"/>
      <c r="C1422" s="1"/>
      <c r="D1422" s="1"/>
      <c r="E1422" s="1"/>
      <c r="F1422" s="1"/>
      <c r="G1422" s="1"/>
      <c r="H1422" s="1"/>
      <c r="I1422" s="1"/>
    </row>
    <row r="1423" spans="1:9">
      <c r="A1423" s="135"/>
      <c r="C1423" s="1"/>
      <c r="D1423" s="1"/>
      <c r="E1423" s="1"/>
      <c r="F1423" s="1"/>
      <c r="G1423" s="1"/>
      <c r="H1423" s="1"/>
      <c r="I1423" s="1"/>
    </row>
    <row r="1424" spans="1:9">
      <c r="A1424" s="135"/>
      <c r="C1424" s="1"/>
      <c r="D1424" s="1"/>
      <c r="E1424" s="1"/>
      <c r="F1424" s="1"/>
      <c r="G1424" s="1"/>
      <c r="H1424" s="1"/>
      <c r="I1424" s="1"/>
    </row>
    <row r="1425" spans="1:9">
      <c r="A1425" s="135"/>
      <c r="C1425" s="1"/>
      <c r="D1425" s="1"/>
      <c r="E1425" s="1"/>
      <c r="F1425" s="1"/>
      <c r="G1425" s="1"/>
      <c r="H1425" s="1"/>
      <c r="I1425" s="1"/>
    </row>
    <row r="1426" spans="1:9">
      <c r="A1426" s="135"/>
      <c r="C1426" s="1"/>
      <c r="D1426" s="1"/>
      <c r="E1426" s="1"/>
      <c r="F1426" s="1"/>
      <c r="G1426" s="1"/>
      <c r="H1426" s="1"/>
      <c r="I1426" s="1"/>
    </row>
    <row r="1427" spans="1:9">
      <c r="A1427" s="135"/>
      <c r="C1427" s="1"/>
      <c r="D1427" s="1"/>
      <c r="E1427" s="1"/>
      <c r="F1427" s="1"/>
      <c r="G1427" s="1"/>
      <c r="H1427" s="1"/>
      <c r="I1427" s="1"/>
    </row>
    <row r="1428" spans="1:9">
      <c r="A1428" s="135"/>
      <c r="C1428" s="1"/>
      <c r="D1428" s="1"/>
      <c r="E1428" s="1"/>
      <c r="F1428" s="1"/>
      <c r="G1428" s="1"/>
      <c r="H1428" s="1"/>
      <c r="I1428" s="1"/>
    </row>
    <row r="1429" spans="1:9">
      <c r="A1429" s="135"/>
      <c r="C1429" s="1"/>
      <c r="D1429" s="1"/>
      <c r="E1429" s="1"/>
      <c r="F1429" s="1"/>
      <c r="G1429" s="1"/>
      <c r="H1429" s="1"/>
      <c r="I1429" s="1"/>
    </row>
    <row r="1430" spans="1:9">
      <c r="A1430" s="135"/>
      <c r="C1430" s="1"/>
      <c r="D1430" s="1"/>
      <c r="E1430" s="1"/>
      <c r="F1430" s="1"/>
      <c r="G1430" s="1"/>
      <c r="H1430" s="1"/>
      <c r="I1430" s="1"/>
    </row>
    <row r="1431" spans="1:9">
      <c r="A1431" s="135"/>
      <c r="C1431" s="1"/>
      <c r="D1431" s="1"/>
      <c r="E1431" s="1"/>
      <c r="F1431" s="1"/>
      <c r="G1431" s="1"/>
      <c r="H1431" s="1"/>
      <c r="I1431" s="1"/>
    </row>
    <row r="1432" spans="1:9">
      <c r="A1432" s="135"/>
      <c r="C1432" s="1"/>
      <c r="D1432" s="1"/>
      <c r="E1432" s="1"/>
      <c r="F1432" s="1"/>
      <c r="G1432" s="1"/>
      <c r="H1432" s="1"/>
      <c r="I1432" s="1"/>
    </row>
    <row r="1433" spans="1:9">
      <c r="A1433" s="135"/>
      <c r="C1433" s="1"/>
      <c r="D1433" s="1"/>
      <c r="E1433" s="1"/>
      <c r="F1433" s="1"/>
      <c r="G1433" s="1"/>
      <c r="H1433" s="1"/>
      <c r="I1433" s="1"/>
    </row>
    <row r="1434" spans="1:9">
      <c r="A1434" s="135"/>
      <c r="C1434" s="1"/>
      <c r="D1434" s="1"/>
      <c r="E1434" s="1"/>
      <c r="F1434" s="1"/>
      <c r="G1434" s="1"/>
      <c r="H1434" s="1"/>
      <c r="I1434" s="1"/>
    </row>
    <row r="1435" spans="1:9">
      <c r="A1435" s="135"/>
      <c r="C1435" s="1"/>
      <c r="D1435" s="1"/>
      <c r="E1435" s="1"/>
      <c r="F1435" s="1"/>
      <c r="G1435" s="1"/>
      <c r="H1435" s="1"/>
      <c r="I1435" s="1"/>
    </row>
    <row r="1436" spans="1:9">
      <c r="A1436" s="135"/>
      <c r="C1436" s="1"/>
      <c r="D1436" s="1"/>
      <c r="E1436" s="1"/>
      <c r="F1436" s="1"/>
      <c r="G1436" s="1"/>
      <c r="H1436" s="1"/>
      <c r="I1436" s="1"/>
    </row>
    <row r="1437" spans="1:9">
      <c r="A1437" s="135"/>
      <c r="C1437" s="1"/>
      <c r="D1437" s="1"/>
      <c r="E1437" s="1"/>
      <c r="F1437" s="1"/>
      <c r="G1437" s="1"/>
      <c r="H1437" s="1"/>
      <c r="I1437" s="1"/>
    </row>
    <row r="1438" spans="1:9">
      <c r="A1438" s="135"/>
      <c r="C1438" s="1"/>
      <c r="D1438" s="1"/>
      <c r="E1438" s="1"/>
      <c r="F1438" s="1"/>
      <c r="G1438" s="1"/>
      <c r="H1438" s="1"/>
      <c r="I1438" s="1"/>
    </row>
    <row r="1439" spans="1:9">
      <c r="A1439" s="135"/>
      <c r="C1439" s="1"/>
      <c r="D1439" s="1"/>
      <c r="E1439" s="1"/>
      <c r="F1439" s="1"/>
      <c r="G1439" s="1"/>
      <c r="H1439" s="1"/>
      <c r="I1439" s="1"/>
    </row>
    <row r="1440" spans="1:9">
      <c r="A1440" s="135"/>
      <c r="C1440" s="1"/>
      <c r="D1440" s="1"/>
      <c r="E1440" s="1"/>
      <c r="F1440" s="1"/>
      <c r="G1440" s="1"/>
      <c r="H1440" s="1"/>
      <c r="I1440" s="1"/>
    </row>
    <row r="1441" spans="1:9">
      <c r="A1441" s="135"/>
      <c r="C1441" s="1"/>
      <c r="D1441" s="1"/>
      <c r="E1441" s="1"/>
      <c r="F1441" s="1"/>
      <c r="G1441" s="1"/>
      <c r="H1441" s="1"/>
      <c r="I1441" s="1"/>
    </row>
    <row r="1442" spans="1:9">
      <c r="A1442" s="135"/>
      <c r="C1442" s="1"/>
      <c r="D1442" s="1"/>
      <c r="E1442" s="1"/>
      <c r="F1442" s="1"/>
      <c r="G1442" s="1"/>
      <c r="H1442" s="1"/>
      <c r="I1442" s="1"/>
    </row>
    <row r="1443" spans="1:9">
      <c r="A1443" s="135"/>
      <c r="C1443" s="1"/>
      <c r="D1443" s="1"/>
      <c r="E1443" s="1"/>
      <c r="F1443" s="1"/>
      <c r="G1443" s="1"/>
      <c r="H1443" s="1"/>
      <c r="I1443" s="1"/>
    </row>
    <row r="1444" spans="1:9">
      <c r="A1444" s="135"/>
      <c r="C1444" s="1"/>
      <c r="D1444" s="1"/>
      <c r="E1444" s="1"/>
      <c r="F1444" s="1"/>
      <c r="G1444" s="1"/>
      <c r="H1444" s="1"/>
      <c r="I1444" s="1"/>
    </row>
    <row r="1445" spans="1:9">
      <c r="A1445" s="135"/>
      <c r="C1445" s="1"/>
      <c r="D1445" s="1"/>
      <c r="E1445" s="1"/>
      <c r="F1445" s="1"/>
      <c r="G1445" s="1"/>
      <c r="H1445" s="1"/>
      <c r="I1445" s="1"/>
    </row>
    <row r="1446" spans="1:9">
      <c r="A1446" s="135"/>
      <c r="C1446" s="1"/>
      <c r="D1446" s="1"/>
      <c r="E1446" s="1"/>
      <c r="F1446" s="1"/>
      <c r="G1446" s="1"/>
      <c r="H1446" s="1"/>
      <c r="I1446" s="1"/>
    </row>
    <row r="1447" spans="1:9">
      <c r="A1447" s="135"/>
      <c r="C1447" s="1"/>
      <c r="D1447" s="1"/>
      <c r="E1447" s="1"/>
      <c r="F1447" s="1"/>
      <c r="G1447" s="1"/>
      <c r="H1447" s="1"/>
      <c r="I1447" s="1"/>
    </row>
    <row r="1448" spans="1:9">
      <c r="A1448" s="135"/>
      <c r="C1448" s="1"/>
      <c r="D1448" s="1"/>
      <c r="E1448" s="1"/>
      <c r="F1448" s="1"/>
      <c r="G1448" s="1"/>
      <c r="H1448" s="1"/>
      <c r="I1448" s="1"/>
    </row>
    <row r="1449" spans="1:9">
      <c r="A1449" s="135"/>
      <c r="C1449" s="1"/>
      <c r="D1449" s="1"/>
      <c r="E1449" s="1"/>
      <c r="F1449" s="1"/>
      <c r="G1449" s="1"/>
      <c r="H1449" s="1"/>
      <c r="I1449" s="1"/>
    </row>
    <row r="1450" spans="1:9">
      <c r="A1450" s="135"/>
      <c r="C1450" s="1"/>
      <c r="D1450" s="1"/>
      <c r="E1450" s="1"/>
      <c r="F1450" s="1"/>
      <c r="G1450" s="1"/>
      <c r="H1450" s="1"/>
      <c r="I1450" s="1"/>
    </row>
    <row r="1451" spans="1:9">
      <c r="A1451" s="135"/>
      <c r="C1451" s="1"/>
      <c r="D1451" s="1"/>
      <c r="E1451" s="1"/>
      <c r="F1451" s="1"/>
      <c r="G1451" s="1"/>
      <c r="H1451" s="1"/>
      <c r="I1451" s="1"/>
    </row>
    <row r="1452" spans="1:9">
      <c r="A1452" s="135"/>
      <c r="C1452" s="1"/>
      <c r="D1452" s="1"/>
      <c r="E1452" s="1"/>
      <c r="F1452" s="1"/>
      <c r="G1452" s="1"/>
      <c r="H1452" s="1"/>
      <c r="I1452" s="1"/>
    </row>
    <row r="1453" spans="1:9">
      <c r="A1453" s="135"/>
      <c r="C1453" s="1"/>
      <c r="D1453" s="1"/>
      <c r="E1453" s="1"/>
      <c r="F1453" s="1"/>
      <c r="G1453" s="1"/>
      <c r="H1453" s="1"/>
      <c r="I1453" s="1"/>
    </row>
    <row r="1454" spans="1:9">
      <c r="A1454" s="135"/>
      <c r="C1454" s="1"/>
      <c r="D1454" s="1"/>
      <c r="E1454" s="1"/>
      <c r="F1454" s="1"/>
      <c r="G1454" s="1"/>
      <c r="H1454" s="1"/>
      <c r="I1454" s="1"/>
    </row>
    <row r="1455" spans="1:9">
      <c r="A1455" s="135"/>
      <c r="C1455" s="1"/>
      <c r="D1455" s="1"/>
      <c r="E1455" s="1"/>
      <c r="F1455" s="1"/>
      <c r="G1455" s="1"/>
      <c r="H1455" s="1"/>
      <c r="I1455" s="1"/>
    </row>
    <row r="1456" spans="1:9">
      <c r="A1456" s="135"/>
      <c r="C1456" s="1"/>
      <c r="D1456" s="1"/>
      <c r="E1456" s="1"/>
      <c r="F1456" s="1"/>
      <c r="G1456" s="1"/>
      <c r="H1456" s="1"/>
      <c r="I1456" s="1"/>
    </row>
    <row r="1457" spans="1:9">
      <c r="A1457" s="135"/>
      <c r="C1457" s="1"/>
      <c r="D1457" s="1"/>
      <c r="E1457" s="1"/>
      <c r="F1457" s="1"/>
      <c r="G1457" s="1"/>
      <c r="H1457" s="1"/>
      <c r="I1457" s="1"/>
    </row>
    <row r="1458" spans="1:9">
      <c r="A1458" s="135"/>
      <c r="C1458" s="1"/>
      <c r="D1458" s="1"/>
      <c r="E1458" s="1"/>
      <c r="F1458" s="1"/>
      <c r="G1458" s="1"/>
      <c r="H1458" s="1"/>
      <c r="I1458" s="1"/>
    </row>
    <row r="1459" spans="1:9">
      <c r="A1459" s="135"/>
      <c r="C1459" s="1"/>
      <c r="D1459" s="1"/>
      <c r="E1459" s="1"/>
      <c r="F1459" s="1"/>
      <c r="G1459" s="1"/>
      <c r="H1459" s="1"/>
      <c r="I1459" s="1"/>
    </row>
    <row r="1460" spans="1:9">
      <c r="A1460" s="135"/>
      <c r="C1460" s="1"/>
      <c r="D1460" s="1"/>
      <c r="E1460" s="1"/>
      <c r="F1460" s="1"/>
      <c r="G1460" s="1"/>
      <c r="H1460" s="1"/>
      <c r="I1460" s="1"/>
    </row>
    <row r="1461" spans="1:9">
      <c r="A1461" s="135"/>
      <c r="C1461" s="1"/>
      <c r="D1461" s="1"/>
      <c r="E1461" s="1"/>
      <c r="F1461" s="1"/>
      <c r="G1461" s="1"/>
      <c r="H1461" s="1"/>
      <c r="I1461" s="1"/>
    </row>
    <row r="1462" spans="1:9">
      <c r="A1462" s="135"/>
      <c r="C1462" s="1"/>
      <c r="D1462" s="1"/>
      <c r="E1462" s="1"/>
      <c r="F1462" s="1"/>
      <c r="G1462" s="1"/>
      <c r="H1462" s="1"/>
      <c r="I1462" s="1"/>
    </row>
    <row r="1463" spans="1:9">
      <c r="A1463" s="135"/>
      <c r="C1463" s="1"/>
      <c r="D1463" s="1"/>
      <c r="E1463" s="1"/>
      <c r="F1463" s="1"/>
      <c r="G1463" s="1"/>
      <c r="H1463" s="1"/>
      <c r="I1463" s="1"/>
    </row>
    <row r="1464" spans="1:9">
      <c r="A1464" s="135"/>
      <c r="C1464" s="1"/>
      <c r="D1464" s="1"/>
      <c r="E1464" s="1"/>
      <c r="F1464" s="1"/>
      <c r="G1464" s="1"/>
      <c r="H1464" s="1"/>
      <c r="I1464" s="1"/>
    </row>
    <row r="1465" spans="1:9">
      <c r="A1465" s="135"/>
      <c r="C1465" s="1"/>
      <c r="D1465" s="1"/>
      <c r="E1465" s="1"/>
      <c r="F1465" s="1"/>
      <c r="G1465" s="1"/>
      <c r="H1465" s="1"/>
      <c r="I1465" s="1"/>
    </row>
    <row r="1466" spans="1:9">
      <c r="A1466" s="135"/>
      <c r="C1466" s="1"/>
      <c r="D1466" s="1"/>
      <c r="E1466" s="1"/>
      <c r="F1466" s="1"/>
      <c r="G1466" s="1"/>
      <c r="H1466" s="1"/>
      <c r="I1466" s="1"/>
    </row>
    <row r="1467" spans="1:9">
      <c r="A1467" s="135"/>
      <c r="C1467" s="1"/>
      <c r="D1467" s="1"/>
      <c r="E1467" s="1"/>
      <c r="F1467" s="1"/>
      <c r="G1467" s="1"/>
      <c r="H1467" s="1"/>
      <c r="I1467" s="1"/>
    </row>
    <row r="1468" spans="1:9">
      <c r="A1468" s="135"/>
      <c r="C1468" s="1"/>
      <c r="D1468" s="1"/>
      <c r="E1468" s="1"/>
      <c r="F1468" s="1"/>
      <c r="G1468" s="1"/>
      <c r="H1468" s="1"/>
      <c r="I1468" s="1"/>
    </row>
    <row r="1469" spans="1:9">
      <c r="A1469" s="135"/>
      <c r="C1469" s="1"/>
      <c r="D1469" s="1"/>
      <c r="E1469" s="1"/>
      <c r="F1469" s="1"/>
      <c r="G1469" s="1"/>
      <c r="H1469" s="1"/>
      <c r="I1469" s="1"/>
    </row>
    <row r="1470" spans="1:9">
      <c r="A1470" s="135"/>
      <c r="C1470" s="1"/>
      <c r="D1470" s="1"/>
      <c r="E1470" s="1"/>
      <c r="F1470" s="1"/>
      <c r="G1470" s="1"/>
      <c r="H1470" s="1"/>
      <c r="I1470" s="1"/>
    </row>
    <row r="1471" spans="1:9">
      <c r="A1471" s="135"/>
      <c r="C1471" s="1"/>
      <c r="D1471" s="1"/>
      <c r="E1471" s="1"/>
      <c r="F1471" s="1"/>
      <c r="G1471" s="1"/>
      <c r="H1471" s="1"/>
      <c r="I1471" s="1"/>
    </row>
    <row r="1472" spans="1:9">
      <c r="A1472" s="135"/>
      <c r="C1472" s="1"/>
      <c r="D1472" s="1"/>
      <c r="E1472" s="1"/>
      <c r="F1472" s="1"/>
      <c r="G1472" s="1"/>
      <c r="H1472" s="1"/>
      <c r="I1472" s="1"/>
    </row>
    <row r="1473" spans="1:9">
      <c r="A1473" s="135"/>
      <c r="C1473" s="1"/>
      <c r="D1473" s="1"/>
      <c r="E1473" s="1"/>
      <c r="F1473" s="1"/>
      <c r="G1473" s="1"/>
      <c r="H1473" s="1"/>
      <c r="I1473" s="1"/>
    </row>
    <row r="1474" spans="1:9">
      <c r="A1474" s="135"/>
      <c r="C1474" s="1"/>
      <c r="D1474" s="1"/>
      <c r="E1474" s="1"/>
      <c r="F1474" s="1"/>
      <c r="G1474" s="1"/>
      <c r="H1474" s="1"/>
      <c r="I1474" s="1"/>
    </row>
    <row r="1475" spans="1:9">
      <c r="A1475" s="135"/>
      <c r="C1475" s="1"/>
      <c r="D1475" s="1"/>
      <c r="E1475" s="1"/>
      <c r="F1475" s="1"/>
      <c r="G1475" s="1"/>
      <c r="H1475" s="1"/>
      <c r="I1475" s="1"/>
    </row>
    <row r="1476" spans="1:9">
      <c r="A1476" s="135"/>
      <c r="C1476" s="1"/>
      <c r="D1476" s="1"/>
      <c r="E1476" s="1"/>
      <c r="F1476" s="1"/>
      <c r="G1476" s="1"/>
      <c r="H1476" s="1"/>
      <c r="I1476" s="1"/>
    </row>
    <row r="1477" spans="1:9">
      <c r="A1477" s="135"/>
      <c r="C1477" s="1"/>
      <c r="D1477" s="1"/>
      <c r="E1477" s="1"/>
      <c r="F1477" s="1"/>
      <c r="G1477" s="1"/>
      <c r="H1477" s="1"/>
      <c r="I1477" s="1"/>
    </row>
    <row r="1478" spans="1:9">
      <c r="A1478" s="135"/>
      <c r="C1478" s="1"/>
      <c r="D1478" s="1"/>
      <c r="E1478" s="1"/>
      <c r="F1478" s="1"/>
      <c r="G1478" s="1"/>
      <c r="H1478" s="1"/>
      <c r="I1478" s="1"/>
    </row>
    <row r="1479" spans="1:9">
      <c r="A1479" s="135"/>
      <c r="C1479" s="1"/>
      <c r="D1479" s="1"/>
      <c r="E1479" s="1"/>
      <c r="F1479" s="1"/>
      <c r="G1479" s="1"/>
      <c r="H1479" s="1"/>
      <c r="I1479" s="1"/>
    </row>
    <row r="1480" spans="1:9">
      <c r="A1480" s="135"/>
      <c r="C1480" s="1"/>
      <c r="D1480" s="1"/>
      <c r="E1480" s="1"/>
      <c r="F1480" s="1"/>
      <c r="G1480" s="1"/>
      <c r="H1480" s="1"/>
      <c r="I1480" s="1"/>
    </row>
    <row r="1481" spans="1:9">
      <c r="A1481" s="135"/>
      <c r="C1481" s="1"/>
      <c r="D1481" s="1"/>
      <c r="E1481" s="1"/>
      <c r="F1481" s="1"/>
      <c r="G1481" s="1"/>
      <c r="H1481" s="1"/>
      <c r="I1481" s="1"/>
    </row>
    <row r="1482" spans="1:9">
      <c r="A1482" s="135"/>
      <c r="C1482" s="1"/>
      <c r="D1482" s="1"/>
      <c r="E1482" s="1"/>
      <c r="F1482" s="1"/>
      <c r="G1482" s="1"/>
      <c r="H1482" s="1"/>
      <c r="I1482" s="1"/>
    </row>
    <row r="1483" spans="1:9">
      <c r="A1483" s="135"/>
      <c r="C1483" s="1"/>
      <c r="D1483" s="1"/>
      <c r="E1483" s="1"/>
      <c r="F1483" s="1"/>
      <c r="G1483" s="1"/>
      <c r="H1483" s="1"/>
      <c r="I1483" s="1"/>
    </row>
    <row r="1484" spans="1:9">
      <c r="A1484" s="135"/>
      <c r="C1484" s="1"/>
      <c r="D1484" s="1"/>
      <c r="E1484" s="1"/>
      <c r="F1484" s="1"/>
      <c r="G1484" s="1"/>
      <c r="H1484" s="1"/>
      <c r="I1484" s="1"/>
    </row>
    <row r="1485" spans="1:9">
      <c r="A1485" s="135"/>
      <c r="C1485" s="1"/>
      <c r="D1485" s="1"/>
      <c r="E1485" s="1"/>
      <c r="F1485" s="1"/>
      <c r="G1485" s="1"/>
      <c r="H1485" s="1"/>
      <c r="I1485" s="1"/>
    </row>
    <row r="1486" spans="1:9">
      <c r="A1486" s="135"/>
      <c r="C1486" s="1"/>
      <c r="D1486" s="1"/>
      <c r="E1486" s="1"/>
      <c r="F1486" s="1"/>
      <c r="G1486" s="1"/>
      <c r="H1486" s="1"/>
      <c r="I1486" s="1"/>
    </row>
    <row r="1487" spans="1:9">
      <c r="A1487" s="135"/>
      <c r="C1487" s="1"/>
      <c r="D1487" s="1"/>
      <c r="E1487" s="1"/>
      <c r="F1487" s="1"/>
      <c r="G1487" s="1"/>
      <c r="H1487" s="1"/>
      <c r="I1487" s="1"/>
    </row>
    <row r="1488" spans="1:9">
      <c r="A1488" s="135"/>
      <c r="C1488" s="1"/>
      <c r="D1488" s="1"/>
      <c r="E1488" s="1"/>
      <c r="F1488" s="1"/>
      <c r="G1488" s="1"/>
      <c r="H1488" s="1"/>
      <c r="I1488" s="1"/>
    </row>
    <row r="1489" spans="1:9">
      <c r="A1489" s="135"/>
      <c r="C1489" s="1"/>
      <c r="D1489" s="1"/>
      <c r="E1489" s="1"/>
      <c r="F1489" s="1"/>
      <c r="G1489" s="1"/>
      <c r="H1489" s="1"/>
      <c r="I1489" s="1"/>
    </row>
    <row r="1490" spans="1:9">
      <c r="A1490" s="135"/>
      <c r="C1490" s="1"/>
      <c r="D1490" s="1"/>
      <c r="E1490" s="1"/>
      <c r="F1490" s="1"/>
      <c r="G1490" s="1"/>
      <c r="H1490" s="1"/>
      <c r="I1490" s="1"/>
    </row>
    <row r="1491" spans="1:9">
      <c r="A1491" s="135"/>
      <c r="C1491" s="1"/>
      <c r="D1491" s="1"/>
      <c r="E1491" s="1"/>
      <c r="F1491" s="1"/>
      <c r="G1491" s="1"/>
      <c r="H1491" s="1"/>
      <c r="I1491" s="1"/>
    </row>
    <row r="1492" spans="1:9">
      <c r="A1492" s="135"/>
      <c r="C1492" s="1"/>
      <c r="D1492" s="1"/>
      <c r="E1492" s="1"/>
      <c r="F1492" s="1"/>
      <c r="G1492" s="1"/>
      <c r="H1492" s="1"/>
      <c r="I1492" s="1"/>
    </row>
    <row r="1493" spans="1:9">
      <c r="A1493" s="135"/>
      <c r="C1493" s="1"/>
      <c r="D1493" s="1"/>
      <c r="E1493" s="1"/>
      <c r="F1493" s="1"/>
      <c r="G1493" s="1"/>
      <c r="H1493" s="1"/>
      <c r="I1493" s="1"/>
    </row>
    <row r="1494" spans="1:9">
      <c r="A1494" s="135"/>
      <c r="C1494" s="1"/>
      <c r="D1494" s="1"/>
      <c r="E1494" s="1"/>
      <c r="F1494" s="1"/>
      <c r="G1494" s="1"/>
      <c r="H1494" s="1"/>
      <c r="I1494" s="1"/>
    </row>
    <row r="1495" spans="1:9">
      <c r="A1495" s="135"/>
      <c r="C1495" s="1"/>
      <c r="D1495" s="1"/>
      <c r="E1495" s="1"/>
      <c r="F1495" s="1"/>
      <c r="G1495" s="1"/>
      <c r="H1495" s="1"/>
      <c r="I1495" s="1"/>
    </row>
    <row r="1496" spans="1:9">
      <c r="A1496" s="135"/>
      <c r="C1496" s="1"/>
      <c r="D1496" s="1"/>
      <c r="E1496" s="1"/>
      <c r="F1496" s="1"/>
      <c r="G1496" s="1"/>
      <c r="H1496" s="1"/>
      <c r="I1496" s="1"/>
    </row>
    <row r="1497" spans="1:9">
      <c r="A1497" s="135"/>
      <c r="C1497" s="1"/>
      <c r="D1497" s="1"/>
      <c r="E1497" s="1"/>
      <c r="F1497" s="1"/>
      <c r="G1497" s="1"/>
      <c r="H1497" s="1"/>
      <c r="I1497" s="1"/>
    </row>
    <row r="1498" spans="1:9">
      <c r="A1498" s="135"/>
      <c r="C1498" s="1"/>
      <c r="D1498" s="1"/>
      <c r="E1498" s="1"/>
      <c r="F1498" s="1"/>
      <c r="G1498" s="1"/>
      <c r="H1498" s="1"/>
      <c r="I1498" s="1"/>
    </row>
    <row r="1499" spans="1:9">
      <c r="A1499" s="135"/>
      <c r="C1499" s="1"/>
      <c r="D1499" s="1"/>
      <c r="E1499" s="1"/>
      <c r="F1499" s="1"/>
      <c r="G1499" s="1"/>
      <c r="H1499" s="1"/>
      <c r="I1499" s="1"/>
    </row>
    <row r="1500" spans="1:9">
      <c r="A1500" s="135"/>
      <c r="C1500" s="1"/>
      <c r="D1500" s="1"/>
      <c r="E1500" s="1"/>
      <c r="F1500" s="1"/>
      <c r="G1500" s="1"/>
      <c r="H1500" s="1"/>
      <c r="I1500" s="1"/>
    </row>
    <row r="1501" spans="1:9">
      <c r="A1501" s="135"/>
      <c r="C1501" s="1"/>
      <c r="D1501" s="1"/>
      <c r="E1501" s="1"/>
      <c r="F1501" s="1"/>
      <c r="G1501" s="1"/>
      <c r="H1501" s="1"/>
      <c r="I1501" s="1"/>
    </row>
    <row r="1502" spans="1:9">
      <c r="A1502" s="135"/>
      <c r="C1502" s="1"/>
      <c r="D1502" s="1"/>
      <c r="E1502" s="1"/>
      <c r="F1502" s="1"/>
      <c r="G1502" s="1"/>
      <c r="H1502" s="1"/>
      <c r="I1502" s="1"/>
    </row>
    <row r="1503" spans="1:9">
      <c r="A1503" s="135"/>
      <c r="C1503" s="1"/>
      <c r="D1503" s="1"/>
      <c r="E1503" s="1"/>
      <c r="F1503" s="1"/>
      <c r="G1503" s="1"/>
      <c r="H1503" s="1"/>
      <c r="I1503" s="1"/>
    </row>
    <row r="1504" spans="1:9">
      <c r="A1504" s="135"/>
      <c r="C1504" s="1"/>
      <c r="D1504" s="1"/>
      <c r="E1504" s="1"/>
      <c r="F1504" s="1"/>
      <c r="G1504" s="1"/>
      <c r="H1504" s="1"/>
      <c r="I1504" s="1"/>
    </row>
    <row r="1505" spans="1:9">
      <c r="A1505" s="135"/>
      <c r="C1505" s="1"/>
      <c r="D1505" s="1"/>
      <c r="E1505" s="1"/>
      <c r="F1505" s="1"/>
      <c r="G1505" s="1"/>
      <c r="H1505" s="1"/>
      <c r="I1505" s="1"/>
    </row>
    <row r="1506" spans="1:9">
      <c r="A1506" s="135"/>
      <c r="C1506" s="1"/>
      <c r="D1506" s="1"/>
      <c r="E1506" s="1"/>
      <c r="F1506" s="1"/>
      <c r="G1506" s="1"/>
      <c r="H1506" s="1"/>
      <c r="I1506" s="1"/>
    </row>
    <row r="1507" spans="1:9">
      <c r="A1507" s="135"/>
      <c r="C1507" s="1"/>
      <c r="D1507" s="1"/>
      <c r="E1507" s="1"/>
      <c r="F1507" s="1"/>
      <c r="G1507" s="1"/>
      <c r="H1507" s="1"/>
      <c r="I1507" s="1"/>
    </row>
    <row r="1508" spans="1:9">
      <c r="A1508" s="135"/>
      <c r="C1508" s="1"/>
      <c r="D1508" s="1"/>
      <c r="E1508" s="1"/>
      <c r="F1508" s="1"/>
      <c r="G1508" s="1"/>
      <c r="H1508" s="1"/>
      <c r="I1508" s="1"/>
    </row>
    <row r="1509" spans="1:9">
      <c r="A1509" s="135"/>
      <c r="C1509" s="1"/>
      <c r="D1509" s="1"/>
      <c r="E1509" s="1"/>
      <c r="F1509" s="1"/>
      <c r="G1509" s="1"/>
      <c r="H1509" s="1"/>
      <c r="I1509" s="1"/>
    </row>
    <row r="1510" spans="1:9">
      <c r="A1510" s="135"/>
      <c r="C1510" s="1"/>
      <c r="D1510" s="1"/>
      <c r="E1510" s="1"/>
      <c r="F1510" s="1"/>
      <c r="G1510" s="1"/>
      <c r="H1510" s="1"/>
      <c r="I1510" s="1"/>
    </row>
    <row r="1511" spans="1:9">
      <c r="A1511" s="135"/>
      <c r="C1511" s="1"/>
      <c r="D1511" s="1"/>
      <c r="E1511" s="1"/>
      <c r="F1511" s="1"/>
      <c r="G1511" s="1"/>
      <c r="H1511" s="1"/>
      <c r="I1511" s="1"/>
    </row>
    <row r="1512" spans="1:9">
      <c r="A1512" s="135"/>
      <c r="C1512" s="1"/>
      <c r="D1512" s="1"/>
      <c r="E1512" s="1"/>
      <c r="F1512" s="1"/>
      <c r="G1512" s="1"/>
      <c r="H1512" s="1"/>
      <c r="I1512" s="1"/>
    </row>
    <row r="1513" spans="1:9">
      <c r="A1513" s="135"/>
      <c r="C1513" s="1"/>
      <c r="D1513" s="1"/>
      <c r="E1513" s="1"/>
      <c r="F1513" s="1"/>
      <c r="G1513" s="1"/>
      <c r="H1513" s="1"/>
      <c r="I1513" s="1"/>
    </row>
    <row r="1514" spans="1:9">
      <c r="A1514" s="135"/>
      <c r="C1514" s="1"/>
      <c r="D1514" s="1"/>
      <c r="E1514" s="1"/>
      <c r="F1514" s="1"/>
      <c r="G1514" s="1"/>
      <c r="H1514" s="1"/>
      <c r="I1514" s="1"/>
    </row>
    <row r="1515" spans="1:9">
      <c r="A1515" s="135"/>
      <c r="C1515" s="1"/>
      <c r="D1515" s="1"/>
      <c r="E1515" s="1"/>
      <c r="F1515" s="1"/>
      <c r="G1515" s="1"/>
      <c r="H1515" s="1"/>
      <c r="I1515" s="1"/>
    </row>
    <row r="1516" spans="1:9">
      <c r="A1516" s="135"/>
      <c r="C1516" s="1"/>
      <c r="D1516" s="1"/>
      <c r="E1516" s="1"/>
      <c r="F1516" s="1"/>
      <c r="G1516" s="1"/>
      <c r="H1516" s="1"/>
      <c r="I1516" s="1"/>
    </row>
    <row r="1517" spans="1:9">
      <c r="A1517" s="135"/>
      <c r="C1517" s="1"/>
      <c r="D1517" s="1"/>
      <c r="E1517" s="1"/>
      <c r="F1517" s="1"/>
      <c r="G1517" s="1"/>
      <c r="H1517" s="1"/>
      <c r="I1517" s="1"/>
    </row>
    <row r="1518" spans="1:9">
      <c r="A1518" s="135"/>
      <c r="C1518" s="1"/>
      <c r="D1518" s="1"/>
      <c r="E1518" s="1"/>
      <c r="F1518" s="1"/>
      <c r="G1518" s="1"/>
      <c r="H1518" s="1"/>
      <c r="I1518" s="1"/>
    </row>
    <row r="1519" spans="1:9">
      <c r="A1519" s="135"/>
      <c r="C1519" s="1"/>
      <c r="D1519" s="1"/>
      <c r="E1519" s="1"/>
      <c r="F1519" s="1"/>
      <c r="G1519" s="1"/>
      <c r="H1519" s="1"/>
      <c r="I1519" s="1"/>
    </row>
    <row r="1520" spans="1:9">
      <c r="A1520" s="135"/>
      <c r="C1520" s="1"/>
      <c r="D1520" s="1"/>
      <c r="E1520" s="1"/>
      <c r="F1520" s="1"/>
      <c r="G1520" s="1"/>
      <c r="H1520" s="1"/>
      <c r="I1520" s="1"/>
    </row>
    <row r="1521" spans="1:9">
      <c r="A1521" s="135"/>
      <c r="C1521" s="1"/>
      <c r="D1521" s="1"/>
      <c r="E1521" s="1"/>
      <c r="F1521" s="1"/>
      <c r="G1521" s="1"/>
      <c r="H1521" s="1"/>
      <c r="I1521" s="1"/>
    </row>
    <row r="1522" spans="1:9">
      <c r="A1522" s="135"/>
      <c r="C1522" s="1"/>
      <c r="D1522" s="1"/>
      <c r="E1522" s="1"/>
      <c r="F1522" s="1"/>
      <c r="G1522" s="1"/>
      <c r="H1522" s="1"/>
      <c r="I1522" s="1"/>
    </row>
    <row r="1523" spans="1:9">
      <c r="A1523" s="135"/>
      <c r="C1523" s="1"/>
      <c r="D1523" s="1"/>
      <c r="E1523" s="1"/>
      <c r="F1523" s="1"/>
      <c r="G1523" s="1"/>
      <c r="H1523" s="1"/>
      <c r="I1523" s="1"/>
    </row>
    <row r="1524" spans="1:9">
      <c r="A1524" s="135"/>
      <c r="C1524" s="1"/>
      <c r="D1524" s="1"/>
      <c r="E1524" s="1"/>
      <c r="F1524" s="1"/>
      <c r="G1524" s="1"/>
      <c r="H1524" s="1"/>
      <c r="I1524" s="1"/>
    </row>
    <row r="1525" spans="1:9">
      <c r="A1525" s="135"/>
      <c r="C1525" s="1"/>
      <c r="D1525" s="1"/>
      <c r="E1525" s="1"/>
      <c r="F1525" s="1"/>
      <c r="G1525" s="1"/>
      <c r="H1525" s="1"/>
      <c r="I1525" s="1"/>
    </row>
    <row r="1526" spans="1:9">
      <c r="A1526" s="135"/>
      <c r="C1526" s="1"/>
      <c r="D1526" s="1"/>
      <c r="E1526" s="1"/>
      <c r="F1526" s="1"/>
      <c r="G1526" s="1"/>
      <c r="H1526" s="1"/>
      <c r="I1526" s="1"/>
    </row>
    <row r="1527" spans="1:9">
      <c r="A1527" s="135"/>
      <c r="C1527" s="1"/>
      <c r="D1527" s="1"/>
      <c r="E1527" s="1"/>
      <c r="F1527" s="1"/>
      <c r="G1527" s="1"/>
      <c r="H1527" s="1"/>
      <c r="I1527" s="1"/>
    </row>
    <row r="1528" spans="1:9">
      <c r="A1528" s="135"/>
      <c r="C1528" s="1"/>
      <c r="D1528" s="1"/>
      <c r="E1528" s="1"/>
      <c r="F1528" s="1"/>
      <c r="G1528" s="1"/>
      <c r="H1528" s="1"/>
      <c r="I1528" s="1"/>
    </row>
    <row r="1529" spans="1:9">
      <c r="A1529" s="135"/>
      <c r="C1529" s="1"/>
      <c r="D1529" s="1"/>
      <c r="E1529" s="1"/>
      <c r="F1529" s="1"/>
      <c r="G1529" s="1"/>
      <c r="H1529" s="1"/>
      <c r="I1529" s="1"/>
    </row>
    <row r="1530" spans="1:9">
      <c r="A1530" s="135"/>
      <c r="C1530" s="1"/>
      <c r="D1530" s="1"/>
      <c r="E1530" s="1"/>
      <c r="F1530" s="1"/>
      <c r="G1530" s="1"/>
      <c r="H1530" s="1"/>
      <c r="I1530" s="1"/>
    </row>
    <row r="1531" spans="1:9">
      <c r="A1531" s="135"/>
      <c r="C1531" s="1"/>
      <c r="D1531" s="1"/>
      <c r="E1531" s="1"/>
      <c r="F1531" s="1"/>
      <c r="G1531" s="1"/>
      <c r="H1531" s="1"/>
      <c r="I1531" s="1"/>
    </row>
    <row r="1532" spans="1:9">
      <c r="A1532" s="135"/>
      <c r="C1532" s="1"/>
      <c r="D1532" s="1"/>
      <c r="E1532" s="1"/>
      <c r="F1532" s="1"/>
      <c r="G1532" s="1"/>
      <c r="H1532" s="1"/>
      <c r="I1532" s="1"/>
    </row>
    <row r="1533" spans="1:9">
      <c r="A1533" s="135"/>
      <c r="C1533" s="1"/>
      <c r="D1533" s="1"/>
      <c r="E1533" s="1"/>
      <c r="F1533" s="1"/>
      <c r="G1533" s="1"/>
      <c r="H1533" s="1"/>
      <c r="I1533" s="1"/>
    </row>
    <row r="1534" spans="1:9">
      <c r="A1534" s="135"/>
      <c r="C1534" s="1"/>
      <c r="D1534" s="1"/>
      <c r="E1534" s="1"/>
      <c r="F1534" s="1"/>
      <c r="G1534" s="1"/>
      <c r="H1534" s="1"/>
      <c r="I1534" s="1"/>
    </row>
    <row r="1535" spans="1:9">
      <c r="A1535" s="135"/>
      <c r="C1535" s="1"/>
      <c r="D1535" s="1"/>
      <c r="E1535" s="1"/>
      <c r="F1535" s="1"/>
      <c r="G1535" s="1"/>
      <c r="H1535" s="1"/>
      <c r="I1535" s="1"/>
    </row>
    <row r="1536" spans="1:9">
      <c r="A1536" s="135"/>
      <c r="C1536" s="1"/>
      <c r="D1536" s="1"/>
      <c r="E1536" s="1"/>
      <c r="F1536" s="1"/>
      <c r="G1536" s="1"/>
      <c r="H1536" s="1"/>
      <c r="I1536" s="1"/>
    </row>
    <row r="1537" spans="1:9">
      <c r="A1537" s="135"/>
      <c r="C1537" s="1"/>
      <c r="D1537" s="1"/>
      <c r="E1537" s="1"/>
      <c r="F1537" s="1"/>
      <c r="G1537" s="1"/>
      <c r="H1537" s="1"/>
      <c r="I1537" s="1"/>
    </row>
    <row r="1538" spans="1:9">
      <c r="A1538" s="135"/>
      <c r="C1538" s="1"/>
      <c r="D1538" s="1"/>
      <c r="E1538" s="1"/>
      <c r="F1538" s="1"/>
      <c r="G1538" s="1"/>
      <c r="H1538" s="1"/>
      <c r="I1538" s="1"/>
    </row>
    <row r="1539" spans="1:9">
      <c r="A1539" s="135"/>
      <c r="C1539" s="1"/>
      <c r="D1539" s="1"/>
      <c r="E1539" s="1"/>
      <c r="F1539" s="1"/>
      <c r="G1539" s="1"/>
      <c r="H1539" s="1"/>
      <c r="I1539" s="1"/>
    </row>
    <row r="1540" spans="1:9">
      <c r="A1540" s="135"/>
      <c r="C1540" s="1"/>
      <c r="D1540" s="1"/>
      <c r="E1540" s="1"/>
      <c r="F1540" s="1"/>
      <c r="G1540" s="1"/>
      <c r="H1540" s="1"/>
      <c r="I1540" s="1"/>
    </row>
    <row r="1541" spans="1:9">
      <c r="A1541" s="135"/>
      <c r="C1541" s="1"/>
      <c r="D1541" s="1"/>
      <c r="E1541" s="1"/>
      <c r="F1541" s="1"/>
      <c r="G1541" s="1"/>
      <c r="H1541" s="1"/>
      <c r="I1541" s="1"/>
    </row>
    <row r="1542" spans="1:9">
      <c r="A1542" s="135"/>
      <c r="C1542" s="1"/>
      <c r="D1542" s="1"/>
      <c r="E1542" s="1"/>
      <c r="F1542" s="1"/>
      <c r="G1542" s="1"/>
      <c r="H1542" s="1"/>
      <c r="I1542" s="1"/>
    </row>
    <row r="1543" spans="1:9">
      <c r="A1543" s="135"/>
      <c r="C1543" s="1"/>
      <c r="D1543" s="1"/>
      <c r="E1543" s="1"/>
      <c r="F1543" s="1"/>
      <c r="G1543" s="1"/>
      <c r="H1543" s="1"/>
      <c r="I1543" s="1"/>
    </row>
    <row r="1544" spans="1:9">
      <c r="A1544" s="135"/>
      <c r="C1544" s="1"/>
      <c r="D1544" s="1"/>
      <c r="E1544" s="1"/>
      <c r="F1544" s="1"/>
      <c r="G1544" s="1"/>
      <c r="H1544" s="1"/>
      <c r="I1544" s="1"/>
    </row>
    <row r="1545" spans="1:9">
      <c r="A1545" s="135"/>
      <c r="C1545" s="1"/>
      <c r="D1545" s="1"/>
      <c r="E1545" s="1"/>
      <c r="F1545" s="1"/>
      <c r="G1545" s="1"/>
      <c r="H1545" s="1"/>
      <c r="I1545" s="1"/>
    </row>
    <row r="1546" spans="1:9">
      <c r="A1546" s="135"/>
      <c r="C1546" s="1"/>
      <c r="D1546" s="1"/>
      <c r="E1546" s="1"/>
      <c r="F1546" s="1"/>
      <c r="G1546" s="1"/>
      <c r="H1546" s="1"/>
      <c r="I1546" s="1"/>
    </row>
    <row r="1547" spans="1:9">
      <c r="A1547" s="135"/>
      <c r="C1547" s="1"/>
      <c r="D1547" s="1"/>
      <c r="E1547" s="1"/>
      <c r="F1547" s="1"/>
      <c r="G1547" s="1"/>
      <c r="H1547" s="1"/>
      <c r="I1547" s="1"/>
    </row>
    <row r="1548" spans="1:9">
      <c r="A1548" s="135"/>
      <c r="C1548" s="1"/>
      <c r="D1548" s="1"/>
      <c r="E1548" s="1"/>
      <c r="F1548" s="1"/>
      <c r="G1548" s="1"/>
      <c r="H1548" s="1"/>
      <c r="I1548" s="1"/>
    </row>
    <row r="1549" spans="1:9">
      <c r="A1549" s="135"/>
      <c r="C1549" s="1"/>
      <c r="D1549" s="1"/>
      <c r="E1549" s="1"/>
      <c r="F1549" s="1"/>
      <c r="G1549" s="1"/>
      <c r="H1549" s="1"/>
      <c r="I1549" s="1"/>
    </row>
    <row r="1550" spans="1:9">
      <c r="A1550" s="135"/>
      <c r="C1550" s="1"/>
      <c r="D1550" s="1"/>
      <c r="E1550" s="1"/>
      <c r="F1550" s="1"/>
      <c r="G1550" s="1"/>
      <c r="H1550" s="1"/>
      <c r="I1550" s="1"/>
    </row>
    <row r="1551" spans="1:9">
      <c r="A1551" s="135"/>
      <c r="C1551" s="1"/>
      <c r="D1551" s="1"/>
      <c r="E1551" s="1"/>
      <c r="F1551" s="1"/>
      <c r="G1551" s="1"/>
      <c r="H1551" s="1"/>
      <c r="I1551" s="1"/>
    </row>
    <row r="1552" spans="1:9">
      <c r="A1552" s="135"/>
      <c r="C1552" s="1"/>
      <c r="D1552" s="1"/>
      <c r="E1552" s="1"/>
      <c r="F1552" s="1"/>
      <c r="G1552" s="1"/>
      <c r="H1552" s="1"/>
      <c r="I1552" s="1"/>
    </row>
    <row r="1553" spans="1:9">
      <c r="A1553" s="135"/>
      <c r="C1553" s="1"/>
      <c r="D1553" s="1"/>
      <c r="E1553" s="1"/>
      <c r="F1553" s="1"/>
      <c r="G1553" s="1"/>
      <c r="H1553" s="1"/>
      <c r="I1553" s="1"/>
    </row>
    <row r="1554" spans="1:9">
      <c r="A1554" s="135"/>
      <c r="C1554" s="1"/>
      <c r="D1554" s="1"/>
      <c r="E1554" s="1"/>
      <c r="F1554" s="1"/>
      <c r="G1554" s="1"/>
      <c r="H1554" s="1"/>
      <c r="I1554" s="1"/>
    </row>
    <row r="1555" spans="1:9">
      <c r="A1555" s="135"/>
      <c r="C1555" s="1"/>
      <c r="D1555" s="1"/>
      <c r="E1555" s="1"/>
      <c r="F1555" s="1"/>
      <c r="G1555" s="1"/>
      <c r="H1555" s="1"/>
      <c r="I1555" s="1"/>
    </row>
    <row r="1556" spans="1:9">
      <c r="A1556" s="135"/>
      <c r="C1556" s="1"/>
      <c r="D1556" s="1"/>
      <c r="E1556" s="1"/>
      <c r="F1556" s="1"/>
      <c r="G1556" s="1"/>
      <c r="H1556" s="1"/>
      <c r="I1556" s="1"/>
    </row>
    <row r="1557" spans="1:9">
      <c r="A1557" s="135"/>
      <c r="C1557" s="1"/>
      <c r="D1557" s="1"/>
      <c r="E1557" s="1"/>
      <c r="F1557" s="1"/>
      <c r="G1557" s="1"/>
      <c r="H1557" s="1"/>
      <c r="I1557" s="1"/>
    </row>
    <row r="1558" spans="1:9">
      <c r="A1558" s="135"/>
      <c r="C1558" s="1"/>
      <c r="D1558" s="1"/>
      <c r="E1558" s="1"/>
      <c r="F1558" s="1"/>
      <c r="G1558" s="1"/>
      <c r="H1558" s="1"/>
      <c r="I1558" s="1"/>
    </row>
    <row r="1559" spans="1:9">
      <c r="A1559" s="135"/>
      <c r="C1559" s="1"/>
      <c r="D1559" s="1"/>
      <c r="E1559" s="1"/>
      <c r="F1559" s="1"/>
      <c r="G1559" s="1"/>
      <c r="H1559" s="1"/>
      <c r="I1559" s="1"/>
    </row>
    <row r="1560" spans="1:9">
      <c r="A1560" s="135"/>
      <c r="C1560" s="1"/>
      <c r="D1560" s="1"/>
      <c r="E1560" s="1"/>
      <c r="F1560" s="1"/>
      <c r="G1560" s="1"/>
      <c r="H1560" s="1"/>
      <c r="I1560" s="1"/>
    </row>
    <row r="1561" spans="1:9">
      <c r="A1561" s="135"/>
      <c r="C1561" s="1"/>
      <c r="D1561" s="1"/>
      <c r="E1561" s="1"/>
      <c r="F1561" s="1"/>
      <c r="G1561" s="1"/>
      <c r="H1561" s="1"/>
      <c r="I1561" s="1"/>
    </row>
    <row r="1562" spans="1:9">
      <c r="A1562" s="135"/>
      <c r="C1562" s="1"/>
      <c r="D1562" s="1"/>
      <c r="E1562" s="1"/>
      <c r="F1562" s="1"/>
      <c r="G1562" s="1"/>
      <c r="H1562" s="1"/>
      <c r="I1562" s="1"/>
    </row>
    <row r="1563" spans="1:9">
      <c r="A1563" s="135"/>
      <c r="C1563" s="1"/>
      <c r="D1563" s="1"/>
      <c r="E1563" s="1"/>
      <c r="F1563" s="1"/>
      <c r="G1563" s="1"/>
      <c r="H1563" s="1"/>
      <c r="I1563" s="1"/>
    </row>
    <row r="1564" spans="1:9">
      <c r="A1564" s="135"/>
      <c r="C1564" s="1"/>
      <c r="D1564" s="1"/>
      <c r="E1564" s="1"/>
      <c r="F1564" s="1"/>
      <c r="G1564" s="1"/>
      <c r="H1564" s="1"/>
      <c r="I1564" s="1"/>
    </row>
    <row r="1565" spans="1:9">
      <c r="A1565" s="135"/>
      <c r="C1565" s="1"/>
      <c r="D1565" s="1"/>
      <c r="E1565" s="1"/>
      <c r="F1565" s="1"/>
      <c r="G1565" s="1"/>
      <c r="H1565" s="1"/>
      <c r="I1565" s="1"/>
    </row>
    <row r="1566" spans="1:9">
      <c r="A1566" s="135"/>
      <c r="C1566" s="1"/>
      <c r="D1566" s="1"/>
      <c r="E1566" s="1"/>
      <c r="F1566" s="1"/>
      <c r="G1566" s="1"/>
      <c r="H1566" s="1"/>
      <c r="I1566" s="1"/>
    </row>
    <row r="1567" spans="1:9">
      <c r="A1567" s="135"/>
      <c r="C1567" s="1"/>
      <c r="D1567" s="1"/>
      <c r="E1567" s="1"/>
      <c r="F1567" s="1"/>
      <c r="G1567" s="1"/>
      <c r="H1567" s="1"/>
      <c r="I1567" s="1"/>
    </row>
    <row r="1568" spans="1:9">
      <c r="A1568" s="135"/>
      <c r="C1568" s="1"/>
      <c r="D1568" s="1"/>
      <c r="E1568" s="1"/>
      <c r="F1568" s="1"/>
      <c r="G1568" s="1"/>
      <c r="H1568" s="1"/>
      <c r="I1568" s="1"/>
    </row>
    <row r="1569" spans="1:9">
      <c r="A1569" s="135"/>
      <c r="C1569" s="1"/>
      <c r="D1569" s="1"/>
      <c r="E1569" s="1"/>
      <c r="F1569" s="1"/>
      <c r="G1569" s="1"/>
      <c r="H1569" s="1"/>
      <c r="I1569" s="1"/>
    </row>
    <row r="1570" spans="1:9">
      <c r="A1570" s="135"/>
      <c r="C1570" s="1"/>
      <c r="D1570" s="1"/>
      <c r="E1570" s="1"/>
      <c r="F1570" s="1"/>
      <c r="G1570" s="1"/>
      <c r="H1570" s="1"/>
      <c r="I1570" s="1"/>
    </row>
    <row r="1571" spans="1:9">
      <c r="A1571" s="135"/>
      <c r="C1571" s="1"/>
      <c r="D1571" s="1"/>
      <c r="E1571" s="1"/>
      <c r="F1571" s="1"/>
      <c r="G1571" s="1"/>
      <c r="H1571" s="1"/>
      <c r="I1571" s="1"/>
    </row>
    <row r="1572" spans="1:9">
      <c r="A1572" s="135"/>
      <c r="C1572" s="1"/>
      <c r="D1572" s="1"/>
      <c r="E1572" s="1"/>
      <c r="F1572" s="1"/>
      <c r="G1572" s="1"/>
      <c r="H1572" s="1"/>
      <c r="I1572" s="1"/>
    </row>
    <row r="1573" spans="1:9">
      <c r="A1573" s="135"/>
      <c r="C1573" s="1"/>
      <c r="D1573" s="1"/>
      <c r="E1573" s="1"/>
      <c r="F1573" s="1"/>
      <c r="G1573" s="1"/>
      <c r="H1573" s="1"/>
      <c r="I1573" s="1"/>
    </row>
    <row r="1574" spans="1:9">
      <c r="A1574" s="135"/>
      <c r="C1574" s="1"/>
      <c r="D1574" s="1"/>
      <c r="E1574" s="1"/>
      <c r="F1574" s="1"/>
      <c r="G1574" s="1"/>
      <c r="H1574" s="1"/>
      <c r="I1574" s="1"/>
    </row>
    <row r="1575" spans="1:9">
      <c r="A1575" s="135"/>
      <c r="C1575" s="1"/>
      <c r="D1575" s="1"/>
      <c r="E1575" s="1"/>
      <c r="F1575" s="1"/>
      <c r="G1575" s="1"/>
      <c r="H1575" s="1"/>
      <c r="I1575" s="1"/>
    </row>
    <row r="1576" spans="1:9">
      <c r="A1576" s="135"/>
      <c r="C1576" s="1"/>
      <c r="D1576" s="1"/>
      <c r="E1576" s="1"/>
      <c r="F1576" s="1"/>
      <c r="G1576" s="1"/>
      <c r="H1576" s="1"/>
      <c r="I1576" s="1"/>
    </row>
    <row r="1577" spans="1:9">
      <c r="A1577" s="135"/>
      <c r="C1577" s="1"/>
      <c r="D1577" s="1"/>
      <c r="E1577" s="1"/>
      <c r="F1577" s="1"/>
      <c r="G1577" s="1"/>
      <c r="H1577" s="1"/>
      <c r="I1577" s="1"/>
    </row>
    <row r="1578" spans="1:9">
      <c r="A1578" s="135"/>
      <c r="C1578" s="1"/>
      <c r="D1578" s="1"/>
      <c r="E1578" s="1"/>
      <c r="F1578" s="1"/>
      <c r="G1578" s="1"/>
      <c r="H1578" s="1"/>
      <c r="I1578" s="1"/>
    </row>
    <row r="1579" spans="1:9">
      <c r="A1579" s="135"/>
      <c r="C1579" s="1"/>
      <c r="D1579" s="1"/>
      <c r="E1579" s="1"/>
      <c r="F1579" s="1"/>
      <c r="G1579" s="1"/>
      <c r="H1579" s="1"/>
      <c r="I1579" s="1"/>
    </row>
    <row r="1580" spans="1:9">
      <c r="A1580" s="135"/>
      <c r="C1580" s="1"/>
      <c r="D1580" s="1"/>
      <c r="E1580" s="1"/>
      <c r="F1580" s="1"/>
      <c r="G1580" s="1"/>
      <c r="H1580" s="1"/>
      <c r="I1580" s="1"/>
    </row>
    <row r="1581" spans="1:9">
      <c r="A1581" s="135"/>
      <c r="C1581" s="1"/>
      <c r="D1581" s="1"/>
      <c r="E1581" s="1"/>
      <c r="F1581" s="1"/>
      <c r="G1581" s="1"/>
      <c r="H1581" s="1"/>
      <c r="I1581" s="1"/>
    </row>
    <row r="1582" spans="1:9">
      <c r="A1582" s="135"/>
      <c r="C1582" s="1"/>
      <c r="D1582" s="1"/>
      <c r="E1582" s="1"/>
      <c r="F1582" s="1"/>
      <c r="G1582" s="1"/>
      <c r="H1582" s="1"/>
      <c r="I1582" s="1"/>
    </row>
    <row r="1583" spans="1:9">
      <c r="A1583" s="135"/>
      <c r="C1583" s="1"/>
      <c r="D1583" s="1"/>
      <c r="E1583" s="1"/>
      <c r="F1583" s="1"/>
      <c r="G1583" s="1"/>
      <c r="H1583" s="1"/>
      <c r="I1583" s="1"/>
    </row>
    <row r="1584" spans="1:9">
      <c r="A1584" s="135"/>
      <c r="C1584" s="1"/>
      <c r="D1584" s="1"/>
      <c r="E1584" s="1"/>
      <c r="F1584" s="1"/>
      <c r="G1584" s="1"/>
      <c r="H1584" s="1"/>
      <c r="I1584" s="1"/>
    </row>
    <row r="1585" spans="1:9">
      <c r="A1585" s="135"/>
      <c r="C1585" s="1"/>
      <c r="D1585" s="1"/>
      <c r="E1585" s="1"/>
      <c r="F1585" s="1"/>
      <c r="G1585" s="1"/>
      <c r="H1585" s="1"/>
      <c r="I1585" s="1"/>
    </row>
    <row r="1586" spans="1:9">
      <c r="A1586" s="135"/>
      <c r="C1586" s="1"/>
      <c r="D1586" s="1"/>
      <c r="E1586" s="1"/>
      <c r="F1586" s="1"/>
      <c r="G1586" s="1"/>
      <c r="H1586" s="1"/>
      <c r="I1586" s="1"/>
    </row>
    <row r="1587" spans="1:9">
      <c r="A1587" s="135"/>
      <c r="C1587" s="1"/>
      <c r="D1587" s="1"/>
      <c r="E1587" s="1"/>
      <c r="F1587" s="1"/>
      <c r="G1587" s="1"/>
      <c r="H1587" s="1"/>
      <c r="I1587" s="1"/>
    </row>
    <row r="1588" spans="1:9">
      <c r="A1588" s="135"/>
      <c r="C1588" s="1"/>
      <c r="D1588" s="1"/>
      <c r="E1588" s="1"/>
      <c r="F1588" s="1"/>
      <c r="G1588" s="1"/>
      <c r="H1588" s="1"/>
      <c r="I1588" s="1"/>
    </row>
    <row r="1589" spans="1:9">
      <c r="A1589" s="135"/>
      <c r="C1589" s="1"/>
      <c r="D1589" s="1"/>
      <c r="E1589" s="1"/>
      <c r="F1589" s="1"/>
      <c r="G1589" s="1"/>
      <c r="H1589" s="1"/>
      <c r="I1589" s="1"/>
    </row>
    <row r="1590" spans="1:9">
      <c r="A1590" s="135"/>
      <c r="C1590" s="1"/>
      <c r="D1590" s="1"/>
      <c r="E1590" s="1"/>
      <c r="F1590" s="1"/>
      <c r="G1590" s="1"/>
      <c r="H1590" s="1"/>
      <c r="I1590" s="1"/>
    </row>
    <row r="1591" spans="1:9">
      <c r="A1591" s="135"/>
      <c r="C1591" s="1"/>
      <c r="D1591" s="1"/>
      <c r="E1591" s="1"/>
      <c r="F1591" s="1"/>
      <c r="G1591" s="1"/>
      <c r="H1591" s="1"/>
      <c r="I1591" s="1"/>
    </row>
    <row r="1592" spans="1:9">
      <c r="A1592" s="135"/>
      <c r="C1592" s="1"/>
      <c r="D1592" s="1"/>
      <c r="E1592" s="1"/>
      <c r="F1592" s="1"/>
      <c r="G1592" s="1"/>
      <c r="H1592" s="1"/>
      <c r="I1592" s="1"/>
    </row>
    <row r="1593" spans="1:9">
      <c r="A1593" s="135"/>
      <c r="C1593" s="1"/>
      <c r="D1593" s="1"/>
      <c r="E1593" s="1"/>
      <c r="F1593" s="1"/>
      <c r="G1593" s="1"/>
      <c r="H1593" s="1"/>
      <c r="I1593" s="1"/>
    </row>
    <row r="1594" spans="1:9">
      <c r="A1594" s="135"/>
      <c r="C1594" s="1"/>
      <c r="D1594" s="1"/>
      <c r="E1594" s="1"/>
      <c r="F1594" s="1"/>
      <c r="G1594" s="1"/>
      <c r="H1594" s="1"/>
      <c r="I1594" s="1"/>
    </row>
    <row r="1595" spans="1:9">
      <c r="A1595" s="135"/>
      <c r="C1595" s="1"/>
      <c r="D1595" s="1"/>
      <c r="E1595" s="1"/>
      <c r="F1595" s="1"/>
      <c r="G1595" s="1"/>
      <c r="H1595" s="1"/>
      <c r="I1595" s="1"/>
    </row>
    <row r="1596" spans="1:9">
      <c r="A1596" s="135"/>
      <c r="C1596" s="1"/>
      <c r="D1596" s="1"/>
      <c r="E1596" s="1"/>
      <c r="F1596" s="1"/>
      <c r="G1596" s="1"/>
      <c r="H1596" s="1"/>
      <c r="I1596" s="1"/>
    </row>
    <row r="1597" spans="1:9">
      <c r="A1597" s="135"/>
      <c r="C1597" s="1"/>
      <c r="D1597" s="1"/>
      <c r="E1597" s="1"/>
      <c r="F1597" s="1"/>
      <c r="G1597" s="1"/>
      <c r="H1597" s="1"/>
      <c r="I1597" s="1"/>
    </row>
    <row r="1598" spans="1:9">
      <c r="A1598" s="135"/>
      <c r="C1598" s="1"/>
      <c r="D1598" s="1"/>
      <c r="E1598" s="1"/>
      <c r="F1598" s="1"/>
      <c r="G1598" s="1"/>
      <c r="H1598" s="1"/>
      <c r="I1598" s="1"/>
    </row>
    <row r="1599" spans="1:9">
      <c r="A1599" s="135"/>
      <c r="C1599" s="1"/>
      <c r="D1599" s="1"/>
      <c r="E1599" s="1"/>
      <c r="F1599" s="1"/>
      <c r="G1599" s="1"/>
      <c r="H1599" s="1"/>
      <c r="I1599" s="1"/>
    </row>
    <row r="1600" spans="1:9">
      <c r="A1600" s="135"/>
      <c r="C1600" s="1"/>
      <c r="D1600" s="1"/>
      <c r="E1600" s="1"/>
      <c r="F1600" s="1"/>
      <c r="G1600" s="1"/>
      <c r="H1600" s="1"/>
      <c r="I1600" s="1"/>
    </row>
    <row r="1601" spans="1:9">
      <c r="A1601" s="135"/>
      <c r="C1601" s="1"/>
      <c r="D1601" s="1"/>
      <c r="E1601" s="1"/>
      <c r="F1601" s="1"/>
      <c r="G1601" s="1"/>
      <c r="H1601" s="1"/>
      <c r="I1601" s="1"/>
    </row>
    <row r="1602" spans="1:9">
      <c r="A1602" s="135"/>
      <c r="C1602" s="1"/>
      <c r="D1602" s="1"/>
      <c r="E1602" s="1"/>
      <c r="F1602" s="1"/>
      <c r="G1602" s="1"/>
      <c r="H1602" s="1"/>
      <c r="I1602" s="1"/>
    </row>
    <row r="1603" spans="1:9">
      <c r="A1603" s="135"/>
      <c r="C1603" s="1"/>
      <c r="D1603" s="1"/>
      <c r="E1603" s="1"/>
      <c r="F1603" s="1"/>
      <c r="G1603" s="1"/>
      <c r="H1603" s="1"/>
      <c r="I1603" s="1"/>
    </row>
    <row r="1604" spans="1:9">
      <c r="A1604" s="135"/>
      <c r="C1604" s="1"/>
      <c r="D1604" s="1"/>
      <c r="E1604" s="1"/>
      <c r="F1604" s="1"/>
      <c r="G1604" s="1"/>
      <c r="H1604" s="1"/>
      <c r="I1604" s="1"/>
    </row>
    <row r="1605" spans="1:9">
      <c r="A1605" s="135"/>
      <c r="C1605" s="1"/>
      <c r="D1605" s="1"/>
      <c r="E1605" s="1"/>
      <c r="F1605" s="1"/>
      <c r="G1605" s="1"/>
      <c r="H1605" s="1"/>
      <c r="I1605" s="1"/>
    </row>
    <row r="1606" spans="1:9">
      <c r="A1606" s="135"/>
      <c r="C1606" s="1"/>
      <c r="D1606" s="1"/>
      <c r="E1606" s="1"/>
      <c r="F1606" s="1"/>
      <c r="G1606" s="1"/>
      <c r="H1606" s="1"/>
      <c r="I1606" s="1"/>
    </row>
    <row r="1607" spans="1:9">
      <c r="A1607" s="135"/>
      <c r="C1607" s="1"/>
      <c r="D1607" s="1"/>
      <c r="E1607" s="1"/>
      <c r="F1607" s="1"/>
      <c r="G1607" s="1"/>
      <c r="H1607" s="1"/>
      <c r="I1607" s="1"/>
    </row>
    <row r="1608" spans="1:9">
      <c r="A1608" s="135"/>
      <c r="C1608" s="1"/>
      <c r="D1608" s="1"/>
      <c r="E1608" s="1"/>
      <c r="F1608" s="1"/>
      <c r="G1608" s="1"/>
      <c r="H1608" s="1"/>
      <c r="I1608" s="1"/>
    </row>
    <row r="1609" spans="1:9">
      <c r="A1609" s="135"/>
      <c r="C1609" s="1"/>
      <c r="D1609" s="1"/>
      <c r="E1609" s="1"/>
      <c r="F1609" s="1"/>
      <c r="G1609" s="1"/>
      <c r="H1609" s="1"/>
      <c r="I1609" s="1"/>
    </row>
    <row r="1610" spans="1:9">
      <c r="A1610" s="135"/>
      <c r="C1610" s="1"/>
      <c r="D1610" s="1"/>
      <c r="E1610" s="1"/>
      <c r="F1610" s="1"/>
      <c r="G1610" s="1"/>
      <c r="H1610" s="1"/>
      <c r="I1610" s="1"/>
    </row>
    <row r="1611" spans="1:9">
      <c r="A1611" s="135"/>
      <c r="C1611" s="1"/>
      <c r="D1611" s="1"/>
      <c r="E1611" s="1"/>
      <c r="F1611" s="1"/>
      <c r="G1611" s="1"/>
      <c r="H1611" s="1"/>
      <c r="I1611" s="1"/>
    </row>
    <row r="1612" spans="1:9">
      <c r="A1612" s="135"/>
      <c r="C1612" s="1"/>
      <c r="D1612" s="1"/>
      <c r="E1612" s="1"/>
      <c r="F1612" s="1"/>
      <c r="G1612" s="1"/>
      <c r="H1612" s="1"/>
      <c r="I1612" s="1"/>
    </row>
    <row r="1613" spans="1:9">
      <c r="A1613" s="135"/>
      <c r="C1613" s="1"/>
      <c r="D1613" s="1"/>
      <c r="E1613" s="1"/>
      <c r="F1613" s="1"/>
      <c r="G1613" s="1"/>
      <c r="H1613" s="1"/>
      <c r="I1613" s="1"/>
    </row>
    <row r="1614" spans="1:9">
      <c r="A1614" s="135"/>
      <c r="C1614" s="1"/>
      <c r="D1614" s="1"/>
      <c r="E1614" s="1"/>
      <c r="F1614" s="1"/>
      <c r="G1614" s="1"/>
      <c r="H1614" s="1"/>
      <c r="I1614" s="1"/>
    </row>
    <row r="1615" spans="1:9">
      <c r="A1615" s="135"/>
      <c r="C1615" s="1"/>
      <c r="D1615" s="1"/>
      <c r="E1615" s="1"/>
      <c r="F1615" s="1"/>
      <c r="G1615" s="1"/>
      <c r="H1615" s="1"/>
      <c r="I1615" s="1"/>
    </row>
    <row r="1616" spans="1:9">
      <c r="A1616" s="135"/>
      <c r="C1616" s="1"/>
      <c r="D1616" s="1"/>
      <c r="E1616" s="1"/>
      <c r="F1616" s="1"/>
      <c r="G1616" s="1"/>
      <c r="H1616" s="1"/>
      <c r="I1616" s="1"/>
    </row>
    <row r="1617" spans="1:9">
      <c r="A1617" s="135"/>
      <c r="C1617" s="1"/>
      <c r="D1617" s="1"/>
      <c r="E1617" s="1"/>
      <c r="F1617" s="1"/>
      <c r="G1617" s="1"/>
      <c r="H1617" s="1"/>
      <c r="I1617" s="1"/>
    </row>
    <row r="1618" spans="1:9">
      <c r="A1618" s="135"/>
      <c r="C1618" s="1"/>
      <c r="D1618" s="1"/>
      <c r="E1618" s="1"/>
      <c r="F1618" s="1"/>
      <c r="G1618" s="1"/>
      <c r="H1618" s="1"/>
      <c r="I1618" s="1"/>
    </row>
    <row r="1619" spans="1:9">
      <c r="A1619" s="135"/>
      <c r="C1619" s="1"/>
      <c r="D1619" s="1"/>
      <c r="E1619" s="1"/>
      <c r="F1619" s="1"/>
      <c r="G1619" s="1"/>
      <c r="H1619" s="1"/>
      <c r="I1619" s="1"/>
    </row>
    <row r="1620" spans="1:9">
      <c r="A1620" s="135"/>
      <c r="C1620" s="1"/>
      <c r="D1620" s="1"/>
      <c r="E1620" s="1"/>
      <c r="F1620" s="1"/>
      <c r="G1620" s="1"/>
      <c r="H1620" s="1"/>
      <c r="I1620" s="1"/>
    </row>
    <row r="1621" spans="1:9">
      <c r="A1621" s="135"/>
      <c r="C1621" s="1"/>
      <c r="D1621" s="1"/>
      <c r="E1621" s="1"/>
      <c r="F1621" s="1"/>
      <c r="G1621" s="1"/>
      <c r="H1621" s="1"/>
      <c r="I1621" s="1"/>
    </row>
    <row r="1622" spans="1:9">
      <c r="A1622" s="135"/>
      <c r="C1622" s="1"/>
      <c r="D1622" s="1"/>
      <c r="E1622" s="1"/>
      <c r="F1622" s="1"/>
      <c r="G1622" s="1"/>
      <c r="H1622" s="1"/>
      <c r="I1622" s="1"/>
    </row>
    <row r="1623" spans="1:9">
      <c r="A1623" s="135"/>
      <c r="C1623" s="1"/>
      <c r="D1623" s="1"/>
      <c r="E1623" s="1"/>
      <c r="F1623" s="1"/>
      <c r="G1623" s="1"/>
      <c r="H1623" s="1"/>
      <c r="I1623" s="1"/>
    </row>
    <row r="1624" spans="1:9">
      <c r="A1624" s="135"/>
      <c r="C1624" s="1"/>
      <c r="D1624" s="1"/>
      <c r="E1624" s="1"/>
      <c r="F1624" s="1"/>
      <c r="G1624" s="1"/>
      <c r="H1624" s="1"/>
      <c r="I1624" s="1"/>
    </row>
    <row r="1625" spans="1:9">
      <c r="A1625" s="135"/>
      <c r="C1625" s="1"/>
      <c r="D1625" s="1"/>
      <c r="E1625" s="1"/>
      <c r="F1625" s="1"/>
      <c r="G1625" s="1"/>
      <c r="H1625" s="1"/>
      <c r="I1625" s="1"/>
    </row>
    <row r="1626" spans="1:9">
      <c r="A1626" s="135"/>
      <c r="C1626" s="1"/>
      <c r="D1626" s="1"/>
      <c r="E1626" s="1"/>
      <c r="F1626" s="1"/>
      <c r="G1626" s="1"/>
      <c r="H1626" s="1"/>
      <c r="I1626" s="1"/>
    </row>
    <row r="1627" spans="1:9">
      <c r="A1627" s="135"/>
      <c r="C1627" s="1"/>
      <c r="D1627" s="1"/>
      <c r="E1627" s="1"/>
      <c r="F1627" s="1"/>
      <c r="G1627" s="1"/>
      <c r="H1627" s="1"/>
      <c r="I1627" s="1"/>
    </row>
    <row r="1628" spans="1:9">
      <c r="A1628" s="135"/>
      <c r="C1628" s="1"/>
      <c r="D1628" s="1"/>
      <c r="E1628" s="1"/>
      <c r="F1628" s="1"/>
      <c r="G1628" s="1"/>
      <c r="H1628" s="1"/>
      <c r="I1628" s="1"/>
    </row>
    <row r="1629" spans="1:9">
      <c r="A1629" s="135"/>
      <c r="C1629" s="1"/>
      <c r="D1629" s="1"/>
      <c r="E1629" s="1"/>
      <c r="F1629" s="1"/>
      <c r="G1629" s="1"/>
      <c r="H1629" s="1"/>
      <c r="I1629" s="1"/>
    </row>
    <row r="1630" spans="1:9">
      <c r="A1630" s="135"/>
      <c r="C1630" s="1"/>
      <c r="D1630" s="1"/>
      <c r="E1630" s="1"/>
      <c r="F1630" s="1"/>
      <c r="G1630" s="1"/>
      <c r="H1630" s="1"/>
      <c r="I1630" s="1"/>
    </row>
    <row r="1631" spans="1:9">
      <c r="A1631" s="135"/>
      <c r="C1631" s="1"/>
      <c r="D1631" s="1"/>
      <c r="E1631" s="1"/>
      <c r="F1631" s="1"/>
      <c r="G1631" s="1"/>
      <c r="H1631" s="1"/>
      <c r="I1631" s="1"/>
    </row>
    <row r="1632" spans="1:9">
      <c r="A1632" s="135"/>
      <c r="C1632" s="1"/>
      <c r="D1632" s="1"/>
      <c r="E1632" s="1"/>
      <c r="F1632" s="1"/>
      <c r="G1632" s="1"/>
      <c r="H1632" s="1"/>
      <c r="I1632" s="1"/>
    </row>
    <row r="1633" spans="1:9">
      <c r="A1633" s="135"/>
      <c r="C1633" s="1"/>
      <c r="D1633" s="1"/>
      <c r="E1633" s="1"/>
      <c r="F1633" s="1"/>
      <c r="G1633" s="1"/>
      <c r="H1633" s="1"/>
      <c r="I1633" s="1"/>
    </row>
    <row r="1634" spans="1:9">
      <c r="A1634" s="135"/>
      <c r="C1634" s="1"/>
      <c r="D1634" s="1"/>
      <c r="E1634" s="1"/>
      <c r="F1634" s="1"/>
      <c r="G1634" s="1"/>
      <c r="H1634" s="1"/>
      <c r="I1634" s="1"/>
    </row>
    <row r="1635" spans="1:9">
      <c r="A1635" s="135"/>
      <c r="C1635" s="1"/>
      <c r="D1635" s="1"/>
      <c r="E1635" s="1"/>
      <c r="F1635" s="1"/>
      <c r="G1635" s="1"/>
      <c r="H1635" s="1"/>
      <c r="I1635" s="1"/>
    </row>
    <row r="1636" spans="1:9">
      <c r="A1636" s="135"/>
      <c r="C1636" s="1"/>
      <c r="D1636" s="1"/>
      <c r="E1636" s="1"/>
      <c r="F1636" s="1"/>
      <c r="G1636" s="1"/>
      <c r="H1636" s="1"/>
      <c r="I1636" s="1"/>
    </row>
    <row r="1637" spans="1:9">
      <c r="A1637" s="135"/>
      <c r="C1637" s="1"/>
      <c r="D1637" s="1"/>
      <c r="E1637" s="1"/>
      <c r="F1637" s="1"/>
      <c r="G1637" s="1"/>
      <c r="H1637" s="1"/>
      <c r="I1637" s="1"/>
    </row>
    <row r="1638" spans="1:9">
      <c r="A1638" s="135"/>
      <c r="C1638" s="1"/>
      <c r="D1638" s="1"/>
      <c r="E1638" s="1"/>
      <c r="F1638" s="1"/>
      <c r="G1638" s="1"/>
      <c r="H1638" s="1"/>
      <c r="I1638" s="1"/>
    </row>
    <row r="1639" spans="1:9">
      <c r="A1639" s="135"/>
      <c r="C1639" s="1"/>
      <c r="D1639" s="1"/>
      <c r="E1639" s="1"/>
      <c r="F1639" s="1"/>
      <c r="G1639" s="1"/>
      <c r="H1639" s="1"/>
      <c r="I1639" s="1"/>
    </row>
    <row r="1640" spans="1:9">
      <c r="A1640" s="135"/>
      <c r="C1640" s="1"/>
      <c r="D1640" s="1"/>
      <c r="E1640" s="1"/>
      <c r="F1640" s="1"/>
      <c r="G1640" s="1"/>
      <c r="H1640" s="1"/>
      <c r="I1640" s="1"/>
    </row>
    <row r="1641" spans="1:9">
      <c r="A1641" s="135"/>
      <c r="C1641" s="1"/>
      <c r="D1641" s="1"/>
      <c r="E1641" s="1"/>
      <c r="F1641" s="1"/>
      <c r="G1641" s="1"/>
      <c r="H1641" s="1"/>
      <c r="I1641" s="1"/>
    </row>
    <row r="1642" spans="1:9">
      <c r="A1642" s="135"/>
      <c r="C1642" s="1"/>
      <c r="D1642" s="1"/>
      <c r="E1642" s="1"/>
      <c r="F1642" s="1"/>
      <c r="G1642" s="1"/>
      <c r="H1642" s="1"/>
      <c r="I1642" s="1"/>
    </row>
    <row r="1643" spans="1:9">
      <c r="A1643" s="135"/>
      <c r="C1643" s="1"/>
      <c r="D1643" s="1"/>
      <c r="E1643" s="1"/>
      <c r="F1643" s="1"/>
      <c r="G1643" s="1"/>
      <c r="H1643" s="1"/>
      <c r="I1643" s="1"/>
    </row>
    <row r="1644" spans="1:9">
      <c r="A1644" s="135"/>
      <c r="C1644" s="1"/>
      <c r="D1644" s="1"/>
      <c r="E1644" s="1"/>
      <c r="F1644" s="1"/>
      <c r="G1644" s="1"/>
      <c r="H1644" s="1"/>
      <c r="I1644" s="1"/>
    </row>
    <row r="1645" spans="1:9">
      <c r="A1645" s="135"/>
      <c r="C1645" s="1"/>
      <c r="D1645" s="1"/>
      <c r="E1645" s="1"/>
      <c r="F1645" s="1"/>
      <c r="G1645" s="1"/>
      <c r="H1645" s="1"/>
      <c r="I1645" s="1"/>
    </row>
    <row r="1646" spans="1:9">
      <c r="A1646" s="135"/>
      <c r="C1646" s="1"/>
      <c r="D1646" s="1"/>
      <c r="E1646" s="1"/>
      <c r="F1646" s="1"/>
      <c r="G1646" s="1"/>
      <c r="H1646" s="1"/>
      <c r="I1646" s="1"/>
    </row>
    <row r="1647" spans="1:9">
      <c r="A1647" s="135"/>
      <c r="C1647" s="1"/>
      <c r="D1647" s="1"/>
      <c r="E1647" s="1"/>
      <c r="F1647" s="1"/>
      <c r="G1647" s="1"/>
      <c r="H1647" s="1"/>
      <c r="I1647" s="1"/>
    </row>
    <row r="1648" spans="1:9">
      <c r="A1648" s="135"/>
      <c r="C1648" s="1"/>
      <c r="D1648" s="1"/>
      <c r="E1648" s="1"/>
      <c r="F1648" s="1"/>
      <c r="G1648" s="1"/>
      <c r="H1648" s="1"/>
      <c r="I1648" s="1"/>
    </row>
    <row r="1649" spans="1:9">
      <c r="A1649" s="135"/>
      <c r="C1649" s="1"/>
      <c r="D1649" s="1"/>
      <c r="E1649" s="1"/>
      <c r="F1649" s="1"/>
      <c r="G1649" s="1"/>
      <c r="H1649" s="1"/>
      <c r="I1649" s="1"/>
    </row>
    <row r="1650" spans="1:9">
      <c r="A1650" s="135"/>
      <c r="C1650" s="1"/>
      <c r="D1650" s="1"/>
      <c r="E1650" s="1"/>
      <c r="F1650" s="1"/>
      <c r="G1650" s="1"/>
      <c r="H1650" s="1"/>
      <c r="I1650" s="1"/>
    </row>
    <row r="1651" spans="1:9">
      <c r="A1651" s="135"/>
      <c r="C1651" s="1"/>
      <c r="D1651" s="1"/>
      <c r="E1651" s="1"/>
      <c r="F1651" s="1"/>
      <c r="G1651" s="1"/>
      <c r="H1651" s="1"/>
      <c r="I1651" s="1"/>
    </row>
    <row r="1652" spans="1:9">
      <c r="A1652" s="135"/>
      <c r="C1652" s="1"/>
      <c r="D1652" s="1"/>
      <c r="E1652" s="1"/>
      <c r="F1652" s="1"/>
      <c r="G1652" s="1"/>
      <c r="H1652" s="1"/>
      <c r="I1652" s="1"/>
    </row>
    <row r="1653" spans="1:9">
      <c r="A1653" s="135"/>
      <c r="C1653" s="1"/>
      <c r="D1653" s="1"/>
      <c r="E1653" s="1"/>
      <c r="F1653" s="1"/>
      <c r="G1653" s="1"/>
      <c r="H1653" s="1"/>
      <c r="I1653" s="1"/>
    </row>
    <row r="1654" spans="1:9">
      <c r="A1654" s="135"/>
      <c r="C1654" s="1"/>
      <c r="D1654" s="1"/>
      <c r="E1654" s="1"/>
      <c r="F1654" s="1"/>
      <c r="G1654" s="1"/>
      <c r="H1654" s="1"/>
      <c r="I1654" s="1"/>
    </row>
    <row r="1655" spans="1:9">
      <c r="A1655" s="135"/>
      <c r="C1655" s="1"/>
      <c r="D1655" s="1"/>
      <c r="E1655" s="1"/>
      <c r="F1655" s="1"/>
      <c r="G1655" s="1"/>
      <c r="H1655" s="1"/>
      <c r="I1655" s="1"/>
    </row>
    <row r="1656" spans="1:9">
      <c r="A1656" s="135"/>
      <c r="C1656" s="1"/>
      <c r="D1656" s="1"/>
      <c r="E1656" s="1"/>
      <c r="F1656" s="1"/>
      <c r="G1656" s="1"/>
      <c r="H1656" s="1"/>
      <c r="I1656" s="1"/>
    </row>
    <row r="1657" spans="1:9">
      <c r="A1657" s="135"/>
      <c r="C1657" s="1"/>
      <c r="D1657" s="1"/>
      <c r="E1657" s="1"/>
      <c r="F1657" s="1"/>
      <c r="G1657" s="1"/>
      <c r="H1657" s="1"/>
      <c r="I1657" s="1"/>
    </row>
    <row r="1658" spans="1:9">
      <c r="A1658" s="135"/>
      <c r="C1658" s="1"/>
      <c r="D1658" s="1"/>
      <c r="E1658" s="1"/>
      <c r="F1658" s="1"/>
      <c r="G1658" s="1"/>
      <c r="H1658" s="1"/>
      <c r="I1658" s="1"/>
    </row>
    <row r="1659" spans="1:9">
      <c r="A1659" s="135"/>
      <c r="C1659" s="1"/>
      <c r="D1659" s="1"/>
      <c r="E1659" s="1"/>
      <c r="F1659" s="1"/>
      <c r="G1659" s="1"/>
      <c r="H1659" s="1"/>
      <c r="I1659" s="1"/>
    </row>
    <row r="1660" spans="1:9">
      <c r="A1660" s="135"/>
      <c r="C1660" s="1"/>
      <c r="D1660" s="1"/>
      <c r="E1660" s="1"/>
      <c r="F1660" s="1"/>
      <c r="G1660" s="1"/>
      <c r="H1660" s="1"/>
      <c r="I1660" s="1"/>
    </row>
    <row r="1661" spans="1:9">
      <c r="A1661" s="135"/>
      <c r="C1661" s="1"/>
      <c r="D1661" s="1"/>
      <c r="E1661" s="1"/>
      <c r="F1661" s="1"/>
      <c r="G1661" s="1"/>
      <c r="H1661" s="1"/>
      <c r="I1661" s="1"/>
    </row>
    <row r="1662" spans="1:9">
      <c r="A1662" s="135"/>
      <c r="C1662" s="1"/>
      <c r="D1662" s="1"/>
      <c r="E1662" s="1"/>
      <c r="F1662" s="1"/>
      <c r="G1662" s="1"/>
      <c r="H1662" s="1"/>
      <c r="I1662" s="1"/>
    </row>
    <row r="1663" spans="1:9">
      <c r="A1663" s="135"/>
      <c r="C1663" s="1"/>
      <c r="D1663" s="1"/>
      <c r="E1663" s="1"/>
      <c r="F1663" s="1"/>
      <c r="G1663" s="1"/>
      <c r="H1663" s="1"/>
      <c r="I1663" s="1"/>
    </row>
    <row r="1664" spans="1:9">
      <c r="A1664" s="135"/>
      <c r="C1664" s="1"/>
      <c r="D1664" s="1"/>
      <c r="E1664" s="1"/>
      <c r="F1664" s="1"/>
      <c r="G1664" s="1"/>
      <c r="H1664" s="1"/>
      <c r="I1664" s="1"/>
    </row>
    <row r="1665" spans="1:9">
      <c r="A1665" s="135"/>
      <c r="C1665" s="1"/>
      <c r="D1665" s="1"/>
      <c r="E1665" s="1"/>
      <c r="F1665" s="1"/>
      <c r="G1665" s="1"/>
      <c r="H1665" s="1"/>
      <c r="I1665" s="1"/>
    </row>
    <row r="1666" spans="1:9">
      <c r="A1666" s="135"/>
      <c r="C1666" s="1"/>
      <c r="D1666" s="1"/>
      <c r="E1666" s="1"/>
      <c r="F1666" s="1"/>
      <c r="G1666" s="1"/>
      <c r="H1666" s="1"/>
      <c r="I1666" s="1"/>
    </row>
    <row r="1667" spans="1:9">
      <c r="A1667" s="135"/>
      <c r="C1667" s="1"/>
      <c r="D1667" s="1"/>
      <c r="E1667" s="1"/>
      <c r="F1667" s="1"/>
      <c r="G1667" s="1"/>
      <c r="H1667" s="1"/>
      <c r="I1667" s="1"/>
    </row>
    <row r="1668" spans="1:9">
      <c r="A1668" s="135"/>
      <c r="C1668" s="1"/>
      <c r="D1668" s="1"/>
      <c r="E1668" s="1"/>
      <c r="F1668" s="1"/>
      <c r="G1668" s="1"/>
      <c r="H1668" s="1"/>
      <c r="I1668" s="1"/>
    </row>
    <row r="1669" spans="1:9">
      <c r="A1669" s="135"/>
      <c r="C1669" s="1"/>
      <c r="D1669" s="1"/>
      <c r="E1669" s="1"/>
      <c r="F1669" s="1"/>
      <c r="G1669" s="1"/>
      <c r="H1669" s="1"/>
      <c r="I1669" s="1"/>
    </row>
    <row r="1670" spans="1:9">
      <c r="A1670" s="135"/>
      <c r="C1670" s="1"/>
      <c r="D1670" s="1"/>
      <c r="E1670" s="1"/>
      <c r="F1670" s="1"/>
      <c r="G1670" s="1"/>
      <c r="H1670" s="1"/>
      <c r="I1670" s="1"/>
    </row>
    <row r="1671" spans="1:9">
      <c r="A1671" s="135"/>
      <c r="C1671" s="1"/>
      <c r="D1671" s="1"/>
      <c r="E1671" s="1"/>
      <c r="F1671" s="1"/>
      <c r="G1671" s="1"/>
      <c r="H1671" s="1"/>
      <c r="I1671" s="1"/>
    </row>
    <row r="1672" spans="1:9">
      <c r="A1672" s="135"/>
      <c r="C1672" s="1"/>
      <c r="D1672" s="1"/>
      <c r="E1672" s="1"/>
      <c r="F1672" s="1"/>
      <c r="G1672" s="1"/>
      <c r="H1672" s="1"/>
      <c r="I1672" s="1"/>
    </row>
    <row r="1673" spans="1:9">
      <c r="A1673" s="135"/>
      <c r="C1673" s="1"/>
      <c r="D1673" s="1"/>
      <c r="E1673" s="1"/>
      <c r="F1673" s="1"/>
      <c r="G1673" s="1"/>
      <c r="H1673" s="1"/>
      <c r="I1673" s="1"/>
    </row>
    <row r="1674" spans="1:9">
      <c r="A1674" s="135"/>
      <c r="C1674" s="1"/>
      <c r="D1674" s="1"/>
      <c r="E1674" s="1"/>
      <c r="F1674" s="1"/>
      <c r="G1674" s="1"/>
      <c r="H1674" s="1"/>
      <c r="I1674" s="1"/>
    </row>
    <row r="1675" spans="1:9">
      <c r="A1675" s="135"/>
      <c r="C1675" s="1"/>
      <c r="D1675" s="1"/>
      <c r="E1675" s="1"/>
      <c r="F1675" s="1"/>
      <c r="G1675" s="1"/>
      <c r="H1675" s="1"/>
      <c r="I1675" s="1"/>
    </row>
    <row r="1676" spans="1:9">
      <c r="A1676" s="135"/>
      <c r="C1676" s="1"/>
      <c r="D1676" s="1"/>
      <c r="E1676" s="1"/>
      <c r="F1676" s="1"/>
      <c r="G1676" s="1"/>
      <c r="H1676" s="1"/>
      <c r="I1676" s="1"/>
    </row>
    <row r="1677" spans="1:9">
      <c r="A1677" s="135"/>
      <c r="C1677" s="1"/>
      <c r="D1677" s="1"/>
      <c r="E1677" s="1"/>
      <c r="F1677" s="1"/>
      <c r="G1677" s="1"/>
      <c r="H1677" s="1"/>
      <c r="I1677" s="1"/>
    </row>
    <row r="1678" spans="1:9">
      <c r="A1678" s="135"/>
      <c r="C1678" s="1"/>
      <c r="D1678" s="1"/>
      <c r="E1678" s="1"/>
      <c r="F1678" s="1"/>
      <c r="G1678" s="1"/>
      <c r="H1678" s="1"/>
      <c r="I1678" s="1"/>
    </row>
    <row r="1679" spans="1:9">
      <c r="A1679" s="135"/>
      <c r="C1679" s="1"/>
      <c r="D1679" s="1"/>
      <c r="E1679" s="1"/>
      <c r="F1679" s="1"/>
      <c r="G1679" s="1"/>
      <c r="H1679" s="1"/>
      <c r="I1679" s="1"/>
    </row>
    <row r="1680" spans="1:9">
      <c r="A1680" s="135"/>
      <c r="C1680" s="1"/>
      <c r="D1680" s="1"/>
      <c r="E1680" s="1"/>
      <c r="F1680" s="1"/>
      <c r="G1680" s="1"/>
      <c r="H1680" s="1"/>
      <c r="I1680" s="1"/>
    </row>
    <row r="1681" spans="1:9">
      <c r="A1681" s="135"/>
      <c r="C1681" s="1"/>
      <c r="D1681" s="1"/>
      <c r="E1681" s="1"/>
      <c r="F1681" s="1"/>
      <c r="G1681" s="1"/>
      <c r="H1681" s="1"/>
      <c r="I1681" s="1"/>
    </row>
    <row r="1682" spans="1:9">
      <c r="A1682" s="135"/>
      <c r="C1682" s="1"/>
      <c r="D1682" s="1"/>
      <c r="E1682" s="1"/>
      <c r="F1682" s="1"/>
      <c r="G1682" s="1"/>
      <c r="H1682" s="1"/>
      <c r="I1682" s="1"/>
    </row>
    <row r="1683" spans="1:9">
      <c r="A1683" s="135"/>
      <c r="C1683" s="1"/>
      <c r="D1683" s="1"/>
      <c r="E1683" s="1"/>
      <c r="F1683" s="1"/>
      <c r="G1683" s="1"/>
      <c r="H1683" s="1"/>
      <c r="I1683" s="1"/>
    </row>
    <row r="1684" spans="1:9">
      <c r="A1684" s="135"/>
      <c r="C1684" s="1"/>
      <c r="D1684" s="1"/>
      <c r="E1684" s="1"/>
      <c r="F1684" s="1"/>
      <c r="G1684" s="1"/>
      <c r="H1684" s="1"/>
      <c r="I1684" s="1"/>
    </row>
    <row r="1685" spans="1:9">
      <c r="A1685" s="135"/>
      <c r="C1685" s="1"/>
      <c r="D1685" s="1"/>
      <c r="E1685" s="1"/>
      <c r="F1685" s="1"/>
      <c r="G1685" s="1"/>
      <c r="H1685" s="1"/>
      <c r="I1685" s="1"/>
    </row>
    <row r="1686" spans="1:9">
      <c r="A1686" s="135"/>
      <c r="C1686" s="1"/>
      <c r="D1686" s="1"/>
      <c r="E1686" s="1"/>
      <c r="F1686" s="1"/>
      <c r="G1686" s="1"/>
      <c r="H1686" s="1"/>
      <c r="I1686" s="1"/>
    </row>
    <row r="1687" spans="1:9">
      <c r="A1687" s="135"/>
      <c r="C1687" s="1"/>
      <c r="D1687" s="1"/>
      <c r="E1687" s="1"/>
      <c r="F1687" s="1"/>
      <c r="G1687" s="1"/>
      <c r="H1687" s="1"/>
      <c r="I1687" s="1"/>
    </row>
    <row r="1688" spans="1:9">
      <c r="A1688" s="135"/>
      <c r="C1688" s="1"/>
      <c r="D1688" s="1"/>
      <c r="E1688" s="1"/>
      <c r="F1688" s="1"/>
      <c r="G1688" s="1"/>
      <c r="H1688" s="1"/>
      <c r="I1688" s="1"/>
    </row>
    <row r="1689" spans="1:9">
      <c r="A1689" s="135"/>
      <c r="C1689" s="1"/>
      <c r="D1689" s="1"/>
      <c r="E1689" s="1"/>
      <c r="F1689" s="1"/>
      <c r="G1689" s="1"/>
      <c r="H1689" s="1"/>
      <c r="I1689" s="1"/>
    </row>
    <row r="1690" spans="1:9">
      <c r="A1690" s="135"/>
      <c r="C1690" s="1"/>
      <c r="D1690" s="1"/>
      <c r="E1690" s="1"/>
      <c r="F1690" s="1"/>
      <c r="G1690" s="1"/>
      <c r="H1690" s="1"/>
      <c r="I1690" s="1"/>
    </row>
    <row r="1691" spans="1:9">
      <c r="A1691" s="135"/>
      <c r="C1691" s="1"/>
      <c r="D1691" s="1"/>
      <c r="E1691" s="1"/>
      <c r="F1691" s="1"/>
      <c r="G1691" s="1"/>
      <c r="H1691" s="1"/>
      <c r="I1691" s="1"/>
    </row>
    <row r="1692" spans="1:9">
      <c r="A1692" s="135"/>
      <c r="C1692" s="1"/>
      <c r="D1692" s="1"/>
      <c r="E1692" s="1"/>
      <c r="F1692" s="1"/>
      <c r="G1692" s="1"/>
      <c r="H1692" s="1"/>
      <c r="I1692" s="1"/>
    </row>
    <row r="1693" spans="1:9">
      <c r="A1693" s="135"/>
      <c r="C1693" s="1"/>
      <c r="D1693" s="1"/>
      <c r="E1693" s="1"/>
      <c r="F1693" s="1"/>
      <c r="G1693" s="1"/>
      <c r="H1693" s="1"/>
      <c r="I1693" s="1"/>
    </row>
    <row r="1694" spans="1:9">
      <c r="A1694" s="135"/>
      <c r="C1694" s="1"/>
      <c r="D1694" s="1"/>
      <c r="E1694" s="1"/>
      <c r="F1694" s="1"/>
      <c r="G1694" s="1"/>
      <c r="H1694" s="1"/>
      <c r="I1694" s="1"/>
    </row>
    <row r="1695" spans="1:9">
      <c r="A1695" s="135"/>
      <c r="C1695" s="1"/>
      <c r="D1695" s="1"/>
      <c r="E1695" s="1"/>
      <c r="F1695" s="1"/>
      <c r="G1695" s="1"/>
      <c r="H1695" s="1"/>
      <c r="I1695" s="1"/>
    </row>
    <row r="1696" spans="1:9">
      <c r="A1696" s="135"/>
      <c r="C1696" s="1"/>
      <c r="D1696" s="1"/>
      <c r="E1696" s="1"/>
      <c r="F1696" s="1"/>
      <c r="G1696" s="1"/>
      <c r="H1696" s="1"/>
      <c r="I1696" s="1"/>
    </row>
    <row r="1697" spans="1:9">
      <c r="A1697" s="135"/>
      <c r="C1697" s="1"/>
      <c r="D1697" s="1"/>
      <c r="E1697" s="1"/>
      <c r="F1697" s="1"/>
      <c r="G1697" s="1"/>
      <c r="H1697" s="1"/>
      <c r="I1697" s="1"/>
    </row>
    <row r="1698" spans="1:9">
      <c r="A1698" s="135"/>
      <c r="C1698" s="1"/>
      <c r="D1698" s="1"/>
      <c r="E1698" s="1"/>
      <c r="F1698" s="1"/>
      <c r="G1698" s="1"/>
      <c r="H1698" s="1"/>
      <c r="I1698" s="1"/>
    </row>
    <row r="1699" spans="1:9">
      <c r="A1699" s="135"/>
      <c r="C1699" s="1"/>
      <c r="D1699" s="1"/>
      <c r="E1699" s="1"/>
      <c r="F1699" s="1"/>
      <c r="G1699" s="1"/>
      <c r="H1699" s="1"/>
      <c r="I1699" s="1"/>
    </row>
    <row r="1700" spans="1:9">
      <c r="A1700" s="135"/>
      <c r="C1700" s="1"/>
      <c r="D1700" s="1"/>
      <c r="E1700" s="1"/>
      <c r="F1700" s="1"/>
      <c r="G1700" s="1"/>
      <c r="H1700" s="1"/>
      <c r="I1700" s="1"/>
    </row>
    <row r="1701" spans="1:9">
      <c r="A1701" s="135"/>
      <c r="C1701" s="1"/>
      <c r="D1701" s="1"/>
      <c r="E1701" s="1"/>
      <c r="F1701" s="1"/>
      <c r="G1701" s="1"/>
      <c r="H1701" s="1"/>
      <c r="I1701" s="1"/>
    </row>
    <row r="1702" spans="1:9">
      <c r="A1702" s="135"/>
      <c r="C1702" s="1"/>
      <c r="D1702" s="1"/>
      <c r="E1702" s="1"/>
      <c r="F1702" s="1"/>
      <c r="G1702" s="1"/>
      <c r="H1702" s="1"/>
      <c r="I1702" s="1"/>
    </row>
    <row r="1703" spans="1:9">
      <c r="A1703" s="135"/>
      <c r="C1703" s="1"/>
      <c r="D1703" s="1"/>
      <c r="E1703" s="1"/>
      <c r="F1703" s="1"/>
      <c r="G1703" s="1"/>
      <c r="H1703" s="1"/>
      <c r="I1703" s="1"/>
    </row>
    <row r="1704" spans="1:9">
      <c r="A1704" s="135"/>
      <c r="C1704" s="1"/>
      <c r="D1704" s="1"/>
      <c r="E1704" s="1"/>
      <c r="F1704" s="1"/>
      <c r="G1704" s="1"/>
      <c r="H1704" s="1"/>
      <c r="I1704" s="1"/>
    </row>
    <row r="1705" spans="1:9">
      <c r="A1705" s="135"/>
      <c r="C1705" s="1"/>
      <c r="D1705" s="1"/>
      <c r="E1705" s="1"/>
      <c r="F1705" s="1"/>
      <c r="G1705" s="1"/>
      <c r="H1705" s="1"/>
      <c r="I1705" s="1"/>
    </row>
    <row r="1706" spans="1:9">
      <c r="A1706" s="135"/>
      <c r="C1706" s="1"/>
      <c r="D1706" s="1"/>
      <c r="E1706" s="1"/>
      <c r="F1706" s="1"/>
      <c r="G1706" s="1"/>
      <c r="H1706" s="1"/>
      <c r="I1706" s="1"/>
    </row>
    <row r="1707" spans="1:9">
      <c r="A1707" s="135"/>
      <c r="C1707" s="1"/>
      <c r="D1707" s="1"/>
      <c r="E1707" s="1"/>
      <c r="F1707" s="1"/>
      <c r="G1707" s="1"/>
      <c r="H1707" s="1"/>
      <c r="I1707" s="1"/>
    </row>
    <row r="1708" spans="1:9">
      <c r="A1708" s="135"/>
      <c r="C1708" s="1"/>
      <c r="D1708" s="1"/>
      <c r="E1708" s="1"/>
      <c r="F1708" s="1"/>
      <c r="G1708" s="1"/>
      <c r="H1708" s="1"/>
      <c r="I1708" s="1"/>
    </row>
    <row r="1709" spans="1:9">
      <c r="A1709" s="135"/>
      <c r="C1709" s="1"/>
      <c r="D1709" s="1"/>
      <c r="E1709" s="1"/>
      <c r="F1709" s="1"/>
      <c r="G1709" s="1"/>
      <c r="H1709" s="1"/>
      <c r="I1709" s="1"/>
    </row>
    <row r="1710" spans="1:9">
      <c r="A1710" s="135"/>
      <c r="C1710" s="1"/>
      <c r="D1710" s="1"/>
      <c r="E1710" s="1"/>
      <c r="F1710" s="1"/>
      <c r="G1710" s="1"/>
      <c r="H1710" s="1"/>
      <c r="I1710" s="1"/>
    </row>
    <row r="1711" spans="1:9">
      <c r="A1711" s="135"/>
      <c r="C1711" s="1"/>
      <c r="D1711" s="1"/>
      <c r="E1711" s="1"/>
      <c r="F1711" s="1"/>
      <c r="G1711" s="1"/>
      <c r="H1711" s="1"/>
      <c r="I1711" s="1"/>
    </row>
    <row r="1712" spans="1:9">
      <c r="A1712" s="135"/>
      <c r="C1712" s="1"/>
      <c r="D1712" s="1"/>
      <c r="E1712" s="1"/>
      <c r="F1712" s="1"/>
      <c r="G1712" s="1"/>
      <c r="H1712" s="1"/>
      <c r="I1712" s="1"/>
    </row>
    <row r="1713" spans="1:9">
      <c r="A1713" s="135"/>
      <c r="C1713" s="1"/>
      <c r="D1713" s="1"/>
      <c r="E1713" s="1"/>
      <c r="F1713" s="1"/>
      <c r="G1713" s="1"/>
      <c r="H1713" s="1"/>
      <c r="I1713" s="1"/>
    </row>
    <row r="1714" spans="1:9">
      <c r="A1714" s="135"/>
      <c r="C1714" s="1"/>
      <c r="D1714" s="1"/>
      <c r="E1714" s="1"/>
      <c r="F1714" s="1"/>
      <c r="G1714" s="1"/>
      <c r="H1714" s="1"/>
      <c r="I1714" s="1"/>
    </row>
    <row r="1715" spans="1:9">
      <c r="A1715" s="135"/>
      <c r="C1715" s="1"/>
      <c r="D1715" s="1"/>
      <c r="E1715" s="1"/>
      <c r="F1715" s="1"/>
      <c r="G1715" s="1"/>
      <c r="H1715" s="1"/>
      <c r="I1715" s="1"/>
    </row>
    <row r="1716" spans="1:9">
      <c r="A1716" s="135"/>
      <c r="C1716" s="1"/>
      <c r="D1716" s="1"/>
      <c r="E1716" s="1"/>
      <c r="F1716" s="1"/>
      <c r="G1716" s="1"/>
      <c r="H1716" s="1"/>
      <c r="I1716" s="1"/>
    </row>
    <row r="1717" spans="1:9">
      <c r="A1717" s="135"/>
      <c r="C1717" s="1"/>
      <c r="D1717" s="1"/>
      <c r="E1717" s="1"/>
      <c r="F1717" s="1"/>
      <c r="G1717" s="1"/>
      <c r="H1717" s="1"/>
      <c r="I1717" s="1"/>
    </row>
    <row r="1718" spans="1:9">
      <c r="A1718" s="135"/>
      <c r="C1718" s="1"/>
      <c r="D1718" s="1"/>
      <c r="E1718" s="1"/>
      <c r="F1718" s="1"/>
      <c r="G1718" s="1"/>
      <c r="H1718" s="1"/>
      <c r="I1718" s="1"/>
    </row>
    <row r="1719" spans="1:9">
      <c r="A1719" s="135"/>
      <c r="C1719" s="1"/>
      <c r="D1719" s="1"/>
      <c r="E1719" s="1"/>
      <c r="F1719" s="1"/>
      <c r="G1719" s="1"/>
      <c r="H1719" s="1"/>
      <c r="I1719" s="1"/>
    </row>
    <row r="1720" spans="1:9">
      <c r="A1720" s="135"/>
      <c r="C1720" s="1"/>
      <c r="D1720" s="1"/>
      <c r="E1720" s="1"/>
      <c r="F1720" s="1"/>
      <c r="G1720" s="1"/>
      <c r="H1720" s="1"/>
      <c r="I1720" s="1"/>
    </row>
    <row r="1721" spans="1:9">
      <c r="A1721" s="135"/>
      <c r="C1721" s="1"/>
      <c r="D1721" s="1"/>
      <c r="E1721" s="1"/>
      <c r="F1721" s="1"/>
      <c r="G1721" s="1"/>
      <c r="H1721" s="1"/>
      <c r="I1721" s="1"/>
    </row>
    <row r="1722" spans="1:9">
      <c r="A1722" s="135"/>
      <c r="C1722" s="1"/>
      <c r="D1722" s="1"/>
      <c r="E1722" s="1"/>
      <c r="F1722" s="1"/>
      <c r="G1722" s="1"/>
      <c r="H1722" s="1"/>
      <c r="I1722" s="1"/>
    </row>
    <row r="1723" spans="1:9">
      <c r="A1723" s="135"/>
      <c r="C1723" s="1"/>
      <c r="D1723" s="1"/>
      <c r="E1723" s="1"/>
      <c r="F1723" s="1"/>
      <c r="G1723" s="1"/>
      <c r="H1723" s="1"/>
      <c r="I1723" s="1"/>
    </row>
    <row r="1724" spans="1:9">
      <c r="A1724" s="135"/>
      <c r="C1724" s="1"/>
      <c r="D1724" s="1"/>
      <c r="E1724" s="1"/>
      <c r="F1724" s="1"/>
      <c r="G1724" s="1"/>
      <c r="H1724" s="1"/>
      <c r="I1724" s="1"/>
    </row>
    <row r="1725" spans="1:9">
      <c r="A1725" s="135"/>
      <c r="C1725" s="1"/>
      <c r="D1725" s="1"/>
      <c r="E1725" s="1"/>
      <c r="F1725" s="1"/>
      <c r="G1725" s="1"/>
      <c r="H1725" s="1"/>
      <c r="I1725" s="1"/>
    </row>
    <row r="1726" spans="1:9">
      <c r="A1726" s="135"/>
      <c r="C1726" s="1"/>
      <c r="D1726" s="1"/>
      <c r="E1726" s="1"/>
      <c r="F1726" s="1"/>
      <c r="G1726" s="1"/>
      <c r="H1726" s="1"/>
      <c r="I1726" s="1"/>
    </row>
    <row r="1727" spans="1:9">
      <c r="A1727" s="135"/>
      <c r="C1727" s="1"/>
      <c r="D1727" s="1"/>
      <c r="E1727" s="1"/>
      <c r="F1727" s="1"/>
      <c r="G1727" s="1"/>
      <c r="H1727" s="1"/>
      <c r="I1727" s="1"/>
    </row>
    <row r="1728" spans="1:9">
      <c r="A1728" s="135"/>
      <c r="C1728" s="1"/>
      <c r="D1728" s="1"/>
      <c r="E1728" s="1"/>
      <c r="F1728" s="1"/>
      <c r="G1728" s="1"/>
      <c r="H1728" s="1"/>
      <c r="I1728" s="1"/>
    </row>
    <row r="1729" spans="1:9">
      <c r="A1729" s="135"/>
      <c r="C1729" s="1"/>
      <c r="D1729" s="1"/>
      <c r="E1729" s="1"/>
      <c r="F1729" s="1"/>
      <c r="G1729" s="1"/>
      <c r="H1729" s="1"/>
      <c r="I1729" s="1"/>
    </row>
    <row r="1730" spans="1:9">
      <c r="A1730" s="135"/>
      <c r="C1730" s="1"/>
      <c r="D1730" s="1"/>
      <c r="E1730" s="1"/>
      <c r="F1730" s="1"/>
      <c r="G1730" s="1"/>
      <c r="H1730" s="1"/>
      <c r="I1730" s="1"/>
    </row>
    <row r="1731" spans="1:9">
      <c r="A1731" s="135"/>
      <c r="C1731" s="1"/>
      <c r="D1731" s="1"/>
      <c r="E1731" s="1"/>
      <c r="F1731" s="1"/>
      <c r="G1731" s="1"/>
      <c r="H1731" s="1"/>
      <c r="I1731" s="1"/>
    </row>
    <row r="1732" spans="1:9">
      <c r="A1732" s="135"/>
      <c r="C1732" s="1"/>
      <c r="D1732" s="1"/>
      <c r="E1732" s="1"/>
      <c r="F1732" s="1"/>
      <c r="G1732" s="1"/>
      <c r="H1732" s="1"/>
      <c r="I1732" s="1"/>
    </row>
    <row r="1733" spans="1:9">
      <c r="A1733" s="135"/>
      <c r="C1733" s="1"/>
      <c r="D1733" s="1"/>
      <c r="E1733" s="1"/>
      <c r="F1733" s="1"/>
      <c r="G1733" s="1"/>
      <c r="H1733" s="1"/>
      <c r="I1733" s="1"/>
    </row>
    <row r="1734" spans="1:9">
      <c r="A1734" s="135"/>
      <c r="C1734" s="1"/>
      <c r="D1734" s="1"/>
      <c r="E1734" s="1"/>
      <c r="F1734" s="1"/>
      <c r="G1734" s="1"/>
      <c r="H1734" s="1"/>
      <c r="I1734" s="1"/>
    </row>
    <row r="1735" spans="1:9">
      <c r="A1735" s="135"/>
      <c r="C1735" s="1"/>
      <c r="D1735" s="1"/>
      <c r="E1735" s="1"/>
      <c r="F1735" s="1"/>
      <c r="G1735" s="1"/>
      <c r="H1735" s="1"/>
      <c r="I1735" s="1"/>
    </row>
    <row r="1736" spans="1:9">
      <c r="A1736" s="135"/>
      <c r="C1736" s="1"/>
      <c r="D1736" s="1"/>
      <c r="E1736" s="1"/>
      <c r="F1736" s="1"/>
      <c r="G1736" s="1"/>
      <c r="H1736" s="1"/>
      <c r="I1736" s="1"/>
    </row>
    <row r="1737" spans="1:9">
      <c r="A1737" s="135"/>
      <c r="C1737" s="1"/>
      <c r="D1737" s="1"/>
      <c r="E1737" s="1"/>
      <c r="F1737" s="1"/>
      <c r="G1737" s="1"/>
      <c r="H1737" s="1"/>
      <c r="I1737" s="1"/>
    </row>
    <row r="1738" spans="1:9">
      <c r="A1738" s="135"/>
      <c r="C1738" s="1"/>
      <c r="D1738" s="1"/>
      <c r="E1738" s="1"/>
      <c r="F1738" s="1"/>
      <c r="G1738" s="1"/>
      <c r="H1738" s="1"/>
      <c r="I1738" s="1"/>
    </row>
    <row r="1739" spans="1:9">
      <c r="A1739" s="135"/>
      <c r="C1739" s="1"/>
      <c r="D1739" s="1"/>
      <c r="E1739" s="1"/>
      <c r="F1739" s="1"/>
      <c r="G1739" s="1"/>
      <c r="H1739" s="1"/>
      <c r="I1739" s="1"/>
    </row>
    <row r="1740" spans="1:9">
      <c r="A1740" s="135"/>
      <c r="C1740" s="1"/>
      <c r="D1740" s="1"/>
      <c r="E1740" s="1"/>
      <c r="F1740" s="1"/>
      <c r="G1740" s="1"/>
      <c r="H1740" s="1"/>
      <c r="I1740" s="1"/>
    </row>
    <row r="1741" spans="1:9">
      <c r="A1741" s="135"/>
      <c r="C1741" s="1"/>
      <c r="D1741" s="1"/>
      <c r="E1741" s="1"/>
      <c r="F1741" s="1"/>
      <c r="G1741" s="1"/>
      <c r="H1741" s="1"/>
      <c r="I1741" s="1"/>
    </row>
    <row r="1742" spans="1:9">
      <c r="A1742" s="135"/>
      <c r="C1742" s="1"/>
      <c r="D1742" s="1"/>
      <c r="E1742" s="1"/>
      <c r="F1742" s="1"/>
      <c r="G1742" s="1"/>
      <c r="H1742" s="1"/>
      <c r="I1742" s="1"/>
    </row>
    <row r="1743" spans="1:9">
      <c r="A1743" s="135"/>
      <c r="C1743" s="1"/>
      <c r="D1743" s="1"/>
      <c r="E1743" s="1"/>
      <c r="F1743" s="1"/>
      <c r="G1743" s="1"/>
      <c r="H1743" s="1"/>
      <c r="I1743" s="1"/>
    </row>
    <row r="1744" spans="1:9">
      <c r="A1744" s="135"/>
      <c r="C1744" s="1"/>
      <c r="D1744" s="1"/>
      <c r="E1744" s="1"/>
      <c r="F1744" s="1"/>
      <c r="G1744" s="1"/>
      <c r="H1744" s="1"/>
      <c r="I1744" s="1"/>
    </row>
    <row r="1745" spans="1:9">
      <c r="A1745" s="135"/>
      <c r="C1745" s="1"/>
      <c r="D1745" s="1"/>
      <c r="E1745" s="1"/>
      <c r="F1745" s="1"/>
      <c r="G1745" s="1"/>
      <c r="H1745" s="1"/>
      <c r="I1745" s="1"/>
    </row>
    <row r="1746" spans="1:9">
      <c r="A1746" s="135"/>
      <c r="C1746" s="1"/>
      <c r="D1746" s="1"/>
      <c r="E1746" s="1"/>
      <c r="F1746" s="1"/>
      <c r="G1746" s="1"/>
      <c r="H1746" s="1"/>
      <c r="I1746" s="1"/>
    </row>
    <row r="1747" spans="1:9">
      <c r="A1747" s="135"/>
      <c r="C1747" s="1"/>
      <c r="D1747" s="1"/>
      <c r="E1747" s="1"/>
      <c r="F1747" s="1"/>
      <c r="G1747" s="1"/>
      <c r="H1747" s="1"/>
      <c r="I1747" s="1"/>
    </row>
    <row r="1748" spans="1:9">
      <c r="A1748" s="135"/>
      <c r="C1748" s="1"/>
      <c r="D1748" s="1"/>
      <c r="E1748" s="1"/>
      <c r="F1748" s="1"/>
      <c r="G1748" s="1"/>
      <c r="H1748" s="1"/>
      <c r="I1748" s="1"/>
    </row>
    <row r="1749" spans="1:9">
      <c r="A1749" s="135"/>
      <c r="C1749" s="1"/>
      <c r="D1749" s="1"/>
      <c r="E1749" s="1"/>
      <c r="F1749" s="1"/>
      <c r="G1749" s="1"/>
      <c r="H1749" s="1"/>
      <c r="I1749" s="1"/>
    </row>
    <row r="1750" spans="1:9">
      <c r="A1750" s="135"/>
      <c r="C1750" s="1"/>
      <c r="D1750" s="1"/>
      <c r="E1750" s="1"/>
      <c r="F1750" s="1"/>
      <c r="G1750" s="1"/>
      <c r="H1750" s="1"/>
      <c r="I1750" s="1"/>
    </row>
    <row r="1751" spans="1:9">
      <c r="A1751" s="135"/>
      <c r="C1751" s="1"/>
      <c r="D1751" s="1"/>
      <c r="E1751" s="1"/>
      <c r="F1751" s="1"/>
      <c r="G1751" s="1"/>
      <c r="H1751" s="1"/>
      <c r="I1751" s="1"/>
    </row>
    <row r="1752" spans="1:9">
      <c r="A1752" s="135"/>
      <c r="C1752" s="1"/>
      <c r="D1752" s="1"/>
      <c r="E1752" s="1"/>
      <c r="F1752" s="1"/>
      <c r="G1752" s="1"/>
      <c r="H1752" s="1"/>
      <c r="I1752" s="1"/>
    </row>
    <row r="1753" spans="1:9">
      <c r="A1753" s="135"/>
      <c r="C1753" s="1"/>
      <c r="D1753" s="1"/>
      <c r="E1753" s="1"/>
      <c r="F1753" s="1"/>
      <c r="G1753" s="1"/>
      <c r="H1753" s="1"/>
      <c r="I1753" s="1"/>
    </row>
    <row r="1754" spans="1:9">
      <c r="A1754" s="135"/>
      <c r="C1754" s="1"/>
      <c r="D1754" s="1"/>
      <c r="E1754" s="1"/>
      <c r="F1754" s="1"/>
      <c r="G1754" s="1"/>
      <c r="H1754" s="1"/>
      <c r="I1754" s="1"/>
    </row>
    <row r="1755" spans="1:9">
      <c r="A1755" s="135"/>
      <c r="C1755" s="1"/>
      <c r="D1755" s="1"/>
      <c r="E1755" s="1"/>
      <c r="F1755" s="1"/>
      <c r="G1755" s="1"/>
      <c r="H1755" s="1"/>
      <c r="I1755" s="1"/>
    </row>
    <row r="1756" spans="1:9">
      <c r="A1756" s="135"/>
      <c r="C1756" s="1"/>
      <c r="D1756" s="1"/>
      <c r="E1756" s="1"/>
      <c r="F1756" s="1"/>
      <c r="G1756" s="1"/>
      <c r="H1756" s="1"/>
      <c r="I1756" s="1"/>
    </row>
    <row r="1757" spans="1:9">
      <c r="A1757" s="135"/>
      <c r="C1757" s="1"/>
      <c r="D1757" s="1"/>
      <c r="E1757" s="1"/>
      <c r="F1757" s="1"/>
      <c r="G1757" s="1"/>
      <c r="H1757" s="1"/>
      <c r="I1757" s="1"/>
    </row>
    <row r="1758" spans="1:9">
      <c r="A1758" s="135"/>
      <c r="C1758" s="1"/>
      <c r="D1758" s="1"/>
      <c r="E1758" s="1"/>
      <c r="F1758" s="1"/>
      <c r="G1758" s="1"/>
      <c r="H1758" s="1"/>
      <c r="I1758" s="1"/>
    </row>
    <row r="1759" spans="1:9">
      <c r="A1759" s="135"/>
      <c r="C1759" s="1"/>
      <c r="D1759" s="1"/>
      <c r="E1759" s="1"/>
      <c r="F1759" s="1"/>
      <c r="G1759" s="1"/>
      <c r="H1759" s="1"/>
      <c r="I1759" s="1"/>
    </row>
    <row r="1760" spans="1:9">
      <c r="A1760" s="135"/>
      <c r="C1760" s="1"/>
      <c r="D1760" s="1"/>
      <c r="E1760" s="1"/>
      <c r="F1760" s="1"/>
      <c r="G1760" s="1"/>
      <c r="H1760" s="1"/>
      <c r="I1760" s="1"/>
    </row>
    <row r="1761" spans="1:9">
      <c r="A1761" s="135"/>
      <c r="C1761" s="1"/>
      <c r="D1761" s="1"/>
      <c r="E1761" s="1"/>
      <c r="F1761" s="1"/>
      <c r="G1761" s="1"/>
      <c r="H1761" s="1"/>
      <c r="I1761" s="1"/>
    </row>
    <row r="1762" spans="1:9">
      <c r="A1762" s="135"/>
      <c r="C1762" s="1"/>
      <c r="D1762" s="1"/>
      <c r="E1762" s="1"/>
      <c r="F1762" s="1"/>
      <c r="G1762" s="1"/>
      <c r="H1762" s="1"/>
      <c r="I1762" s="1"/>
    </row>
    <row r="1763" spans="1:9">
      <c r="A1763" s="135"/>
      <c r="C1763" s="1"/>
      <c r="D1763" s="1"/>
      <c r="E1763" s="1"/>
      <c r="F1763" s="1"/>
      <c r="G1763" s="1"/>
      <c r="H1763" s="1"/>
      <c r="I1763" s="1"/>
    </row>
    <row r="1764" spans="1:9">
      <c r="A1764" s="135"/>
      <c r="C1764" s="1"/>
      <c r="D1764" s="1"/>
      <c r="E1764" s="1"/>
      <c r="F1764" s="1"/>
      <c r="G1764" s="1"/>
      <c r="H1764" s="1"/>
      <c r="I1764" s="1"/>
    </row>
    <row r="1765" spans="1:9">
      <c r="A1765" s="135"/>
      <c r="C1765" s="1"/>
      <c r="D1765" s="1"/>
      <c r="E1765" s="1"/>
      <c r="F1765" s="1"/>
      <c r="G1765" s="1"/>
      <c r="H1765" s="1"/>
      <c r="I1765" s="1"/>
    </row>
    <row r="1766" spans="1:9">
      <c r="A1766" s="135"/>
      <c r="C1766" s="1"/>
      <c r="D1766" s="1"/>
      <c r="E1766" s="1"/>
      <c r="F1766" s="1"/>
      <c r="G1766" s="1"/>
      <c r="H1766" s="1"/>
      <c r="I1766" s="1"/>
    </row>
    <row r="1767" spans="1:9">
      <c r="A1767" s="135"/>
      <c r="C1767" s="1"/>
      <c r="D1767" s="1"/>
      <c r="E1767" s="1"/>
      <c r="F1767" s="1"/>
      <c r="G1767" s="1"/>
      <c r="H1767" s="1"/>
      <c r="I1767" s="1"/>
    </row>
    <row r="1768" spans="1:9">
      <c r="A1768" s="135"/>
      <c r="C1768" s="1"/>
      <c r="D1768" s="1"/>
      <c r="E1768" s="1"/>
      <c r="F1768" s="1"/>
      <c r="G1768" s="1"/>
      <c r="H1768" s="1"/>
      <c r="I1768" s="1"/>
    </row>
    <row r="1769" spans="1:9">
      <c r="A1769" s="135"/>
      <c r="C1769" s="1"/>
      <c r="D1769" s="1"/>
      <c r="E1769" s="1"/>
      <c r="F1769" s="1"/>
      <c r="G1769" s="1"/>
      <c r="H1769" s="1"/>
      <c r="I1769" s="1"/>
    </row>
    <row r="1770" spans="1:9">
      <c r="A1770" s="135"/>
      <c r="C1770" s="1"/>
      <c r="D1770" s="1"/>
      <c r="E1770" s="1"/>
      <c r="F1770" s="1"/>
      <c r="G1770" s="1"/>
      <c r="H1770" s="1"/>
      <c r="I1770" s="1"/>
    </row>
    <row r="1771" spans="1:9">
      <c r="A1771" s="135"/>
      <c r="C1771" s="1"/>
      <c r="D1771" s="1"/>
      <c r="E1771" s="1"/>
      <c r="F1771" s="1"/>
      <c r="G1771" s="1"/>
      <c r="H1771" s="1"/>
      <c r="I1771" s="1"/>
    </row>
    <row r="1772" spans="1:9">
      <c r="A1772" s="135"/>
      <c r="C1772" s="1"/>
      <c r="D1772" s="1"/>
      <c r="E1772" s="1"/>
      <c r="F1772" s="1"/>
      <c r="G1772" s="1"/>
      <c r="H1772" s="1"/>
      <c r="I1772" s="1"/>
    </row>
    <row r="1773" spans="1:9">
      <c r="A1773" s="135"/>
      <c r="C1773" s="1"/>
      <c r="D1773" s="1"/>
      <c r="E1773" s="1"/>
      <c r="F1773" s="1"/>
      <c r="G1773" s="1"/>
      <c r="H1773" s="1"/>
      <c r="I1773" s="1"/>
    </row>
    <row r="1774" spans="1:9">
      <c r="A1774" s="135"/>
      <c r="C1774" s="1"/>
      <c r="D1774" s="1"/>
      <c r="E1774" s="1"/>
      <c r="F1774" s="1"/>
      <c r="G1774" s="1"/>
      <c r="H1774" s="1"/>
      <c r="I1774" s="1"/>
    </row>
    <row r="1775" spans="1:9">
      <c r="A1775" s="135"/>
      <c r="C1775" s="1"/>
      <c r="D1775" s="1"/>
      <c r="E1775" s="1"/>
      <c r="F1775" s="1"/>
      <c r="G1775" s="1"/>
      <c r="H1775" s="1"/>
      <c r="I1775" s="1"/>
    </row>
    <row r="1776" spans="1:9">
      <c r="A1776" s="135"/>
      <c r="C1776" s="1"/>
      <c r="D1776" s="1"/>
      <c r="E1776" s="1"/>
      <c r="F1776" s="1"/>
      <c r="G1776" s="1"/>
      <c r="H1776" s="1"/>
      <c r="I1776" s="1"/>
    </row>
    <row r="1777" spans="1:9">
      <c r="A1777" s="135"/>
      <c r="C1777" s="1"/>
      <c r="D1777" s="1"/>
      <c r="E1777" s="1"/>
      <c r="F1777" s="1"/>
      <c r="G1777" s="1"/>
      <c r="H1777" s="1"/>
      <c r="I1777" s="1"/>
    </row>
    <row r="1778" spans="1:9">
      <c r="A1778" s="135"/>
      <c r="C1778" s="1"/>
      <c r="D1778" s="1"/>
      <c r="E1778" s="1"/>
      <c r="F1778" s="1"/>
      <c r="G1778" s="1"/>
      <c r="H1778" s="1"/>
      <c r="I1778" s="1"/>
    </row>
    <row r="1779" spans="1:9">
      <c r="A1779" s="135"/>
      <c r="C1779" s="1"/>
      <c r="D1779" s="1"/>
      <c r="E1779" s="1"/>
      <c r="F1779" s="1"/>
      <c r="G1779" s="1"/>
      <c r="H1779" s="1"/>
      <c r="I1779" s="1"/>
    </row>
    <row r="1780" spans="1:9">
      <c r="A1780" s="135"/>
      <c r="C1780" s="1"/>
      <c r="D1780" s="1"/>
      <c r="E1780" s="1"/>
      <c r="F1780" s="1"/>
      <c r="G1780" s="1"/>
      <c r="H1780" s="1"/>
      <c r="I1780" s="1"/>
    </row>
    <row r="1781" spans="1:9">
      <c r="A1781" s="135"/>
      <c r="C1781" s="1"/>
      <c r="D1781" s="1"/>
      <c r="E1781" s="1"/>
      <c r="F1781" s="1"/>
      <c r="G1781" s="1"/>
      <c r="H1781" s="1"/>
      <c r="I1781" s="1"/>
    </row>
    <row r="1782" spans="1:9">
      <c r="A1782" s="135"/>
      <c r="C1782" s="1"/>
      <c r="D1782" s="1"/>
      <c r="E1782" s="1"/>
      <c r="F1782" s="1"/>
      <c r="G1782" s="1"/>
      <c r="H1782" s="1"/>
      <c r="I1782" s="1"/>
    </row>
    <row r="1783" spans="1:9">
      <c r="A1783" s="135"/>
      <c r="C1783" s="1"/>
      <c r="D1783" s="1"/>
      <c r="E1783" s="1"/>
      <c r="F1783" s="1"/>
      <c r="G1783" s="1"/>
      <c r="H1783" s="1"/>
      <c r="I1783" s="1"/>
    </row>
    <row r="1784" spans="1:9">
      <c r="A1784" s="135"/>
      <c r="C1784" s="1"/>
      <c r="D1784" s="1"/>
      <c r="E1784" s="1"/>
      <c r="F1784" s="1"/>
      <c r="G1784" s="1"/>
      <c r="H1784" s="1"/>
      <c r="I1784" s="1"/>
    </row>
    <row r="1785" spans="1:9">
      <c r="A1785" s="135"/>
      <c r="C1785" s="1"/>
      <c r="D1785" s="1"/>
      <c r="E1785" s="1"/>
      <c r="F1785" s="1"/>
      <c r="G1785" s="1"/>
      <c r="H1785" s="1"/>
      <c r="I1785" s="1"/>
    </row>
    <row r="1786" spans="1:9">
      <c r="A1786" s="135"/>
      <c r="C1786" s="1"/>
      <c r="D1786" s="1"/>
      <c r="E1786" s="1"/>
      <c r="F1786" s="1"/>
      <c r="G1786" s="1"/>
      <c r="H1786" s="1"/>
      <c r="I1786" s="1"/>
    </row>
    <row r="1787" spans="1:9">
      <c r="A1787" s="135"/>
      <c r="C1787" s="1"/>
      <c r="D1787" s="1"/>
      <c r="E1787" s="1"/>
      <c r="F1787" s="1"/>
      <c r="G1787" s="1"/>
      <c r="H1787" s="1"/>
      <c r="I1787" s="1"/>
    </row>
    <row r="1788" spans="1:9">
      <c r="A1788" s="135"/>
      <c r="C1788" s="1"/>
      <c r="D1788" s="1"/>
      <c r="E1788" s="1"/>
      <c r="F1788" s="1"/>
      <c r="G1788" s="1"/>
      <c r="H1788" s="1"/>
      <c r="I1788" s="1"/>
    </row>
    <row r="1789" spans="1:9">
      <c r="A1789" s="135"/>
      <c r="C1789" s="1"/>
      <c r="D1789" s="1"/>
      <c r="E1789" s="1"/>
      <c r="F1789" s="1"/>
      <c r="G1789" s="1"/>
      <c r="H1789" s="1"/>
      <c r="I1789" s="1"/>
    </row>
    <row r="1790" spans="1:9">
      <c r="A1790" s="135"/>
      <c r="C1790" s="1"/>
      <c r="D1790" s="1"/>
      <c r="E1790" s="1"/>
      <c r="F1790" s="1"/>
      <c r="G1790" s="1"/>
      <c r="H1790" s="1"/>
      <c r="I1790" s="1"/>
    </row>
    <row r="1791" spans="1:9">
      <c r="A1791" s="135"/>
      <c r="C1791" s="1"/>
      <c r="D1791" s="1"/>
      <c r="E1791" s="1"/>
      <c r="F1791" s="1"/>
      <c r="G1791" s="1"/>
      <c r="H1791" s="1"/>
      <c r="I1791" s="1"/>
    </row>
    <row r="1792" spans="1:9">
      <c r="A1792" s="135"/>
      <c r="C1792" s="1"/>
      <c r="D1792" s="1"/>
      <c r="E1792" s="1"/>
      <c r="F1792" s="1"/>
      <c r="G1792" s="1"/>
      <c r="H1792" s="1"/>
      <c r="I1792" s="1"/>
    </row>
    <row r="1793" spans="1:9">
      <c r="A1793" s="135"/>
      <c r="C1793" s="1"/>
      <c r="D1793" s="1"/>
      <c r="E1793" s="1"/>
      <c r="F1793" s="1"/>
      <c r="G1793" s="1"/>
      <c r="H1793" s="1"/>
      <c r="I1793" s="1"/>
    </row>
    <row r="1794" spans="1:9">
      <c r="A1794" s="135"/>
      <c r="C1794" s="1"/>
      <c r="D1794" s="1"/>
      <c r="E1794" s="1"/>
      <c r="F1794" s="1"/>
      <c r="G1794" s="1"/>
      <c r="H1794" s="1"/>
      <c r="I1794" s="1"/>
    </row>
    <row r="1795" spans="1:9">
      <c r="A1795" s="135"/>
      <c r="C1795" s="1"/>
      <c r="D1795" s="1"/>
      <c r="E1795" s="1"/>
      <c r="F1795" s="1"/>
      <c r="G1795" s="1"/>
      <c r="H1795" s="1"/>
      <c r="I1795" s="1"/>
    </row>
    <row r="1796" spans="1:9">
      <c r="A1796" s="135"/>
      <c r="C1796" s="1"/>
      <c r="D1796" s="1"/>
      <c r="E1796" s="1"/>
      <c r="F1796" s="1"/>
      <c r="G1796" s="1"/>
      <c r="H1796" s="1"/>
      <c r="I1796" s="1"/>
    </row>
    <row r="1797" spans="1:9">
      <c r="A1797" s="135"/>
      <c r="C1797" s="1"/>
      <c r="D1797" s="1"/>
      <c r="E1797" s="1"/>
      <c r="F1797" s="1"/>
      <c r="G1797" s="1"/>
      <c r="H1797" s="1"/>
      <c r="I1797" s="1"/>
    </row>
    <row r="1798" spans="1:9">
      <c r="A1798" s="135"/>
      <c r="C1798" s="1"/>
      <c r="D1798" s="1"/>
      <c r="E1798" s="1"/>
      <c r="F1798" s="1"/>
      <c r="G1798" s="1"/>
      <c r="H1798" s="1"/>
      <c r="I1798" s="1"/>
    </row>
    <row r="1799" spans="1:9">
      <c r="A1799" s="135"/>
      <c r="C1799" s="1"/>
      <c r="D1799" s="1"/>
      <c r="E1799" s="1"/>
      <c r="F1799" s="1"/>
      <c r="G1799" s="1"/>
      <c r="H1799" s="1"/>
      <c r="I1799" s="1"/>
    </row>
    <row r="1800" spans="1:9">
      <c r="A1800" s="135"/>
      <c r="C1800" s="1"/>
      <c r="D1800" s="1"/>
      <c r="E1800" s="1"/>
      <c r="F1800" s="1"/>
      <c r="G1800" s="1"/>
      <c r="H1800" s="1"/>
      <c r="I1800" s="1"/>
    </row>
    <row r="1801" spans="1:9">
      <c r="A1801" s="135"/>
      <c r="C1801" s="1"/>
      <c r="D1801" s="1"/>
      <c r="E1801" s="1"/>
      <c r="F1801" s="1"/>
      <c r="G1801" s="1"/>
      <c r="H1801" s="1"/>
      <c r="I1801" s="1"/>
    </row>
    <row r="1802" spans="1:9">
      <c r="A1802" s="135"/>
      <c r="C1802" s="1"/>
      <c r="D1802" s="1"/>
      <c r="E1802" s="1"/>
      <c r="F1802" s="1"/>
      <c r="G1802" s="1"/>
      <c r="H1802" s="1"/>
      <c r="I1802" s="1"/>
    </row>
    <row r="1803" spans="1:9">
      <c r="A1803" s="135"/>
      <c r="C1803" s="1"/>
      <c r="D1803" s="1"/>
      <c r="E1803" s="1"/>
      <c r="F1803" s="1"/>
      <c r="G1803" s="1"/>
      <c r="H1803" s="1"/>
      <c r="I1803" s="1"/>
    </row>
    <row r="1804" spans="1:9">
      <c r="A1804" s="135"/>
      <c r="C1804" s="1"/>
      <c r="D1804" s="1"/>
      <c r="E1804" s="1"/>
      <c r="F1804" s="1"/>
      <c r="G1804" s="1"/>
      <c r="H1804" s="1"/>
      <c r="I1804" s="1"/>
    </row>
    <row r="1805" spans="1:9">
      <c r="A1805" s="135"/>
      <c r="C1805" s="1"/>
      <c r="D1805" s="1"/>
      <c r="E1805" s="1"/>
      <c r="F1805" s="1"/>
      <c r="G1805" s="1"/>
      <c r="H1805" s="1"/>
      <c r="I1805" s="1"/>
    </row>
    <row r="1806" spans="1:9">
      <c r="A1806" s="135"/>
      <c r="C1806" s="1"/>
      <c r="D1806" s="1"/>
      <c r="E1806" s="1"/>
      <c r="F1806" s="1"/>
      <c r="G1806" s="1"/>
      <c r="H1806" s="1"/>
      <c r="I1806" s="1"/>
    </row>
    <row r="1807" spans="1:9">
      <c r="A1807" s="135"/>
      <c r="C1807" s="1"/>
      <c r="D1807" s="1"/>
      <c r="E1807" s="1"/>
      <c r="F1807" s="1"/>
      <c r="G1807" s="1"/>
      <c r="H1807" s="1"/>
      <c r="I1807" s="1"/>
    </row>
    <row r="1808" spans="1:9">
      <c r="A1808" s="135"/>
      <c r="C1808" s="1"/>
      <c r="D1808" s="1"/>
      <c r="E1808" s="1"/>
      <c r="F1808" s="1"/>
      <c r="G1808" s="1"/>
      <c r="H1808" s="1"/>
      <c r="I1808" s="1"/>
    </row>
    <row r="1809" spans="1:9">
      <c r="A1809" s="135"/>
      <c r="C1809" s="1"/>
      <c r="D1809" s="1"/>
      <c r="E1809" s="1"/>
      <c r="F1809" s="1"/>
      <c r="G1809" s="1"/>
      <c r="H1809" s="1"/>
      <c r="I1809" s="1"/>
    </row>
    <row r="1810" spans="1:9">
      <c r="A1810" s="135"/>
      <c r="C1810" s="1"/>
      <c r="D1810" s="1"/>
      <c r="E1810" s="1"/>
      <c r="F1810" s="1"/>
      <c r="G1810" s="1"/>
      <c r="H1810" s="1"/>
      <c r="I1810" s="1"/>
    </row>
    <row r="1811" spans="1:9">
      <c r="A1811" s="135"/>
      <c r="C1811" s="1"/>
      <c r="D1811" s="1"/>
      <c r="E1811" s="1"/>
      <c r="F1811" s="1"/>
      <c r="G1811" s="1"/>
      <c r="H1811" s="1"/>
      <c r="I1811" s="1"/>
    </row>
    <row r="1812" spans="1:9">
      <c r="A1812" s="135"/>
      <c r="C1812" s="1"/>
      <c r="D1812" s="1"/>
      <c r="E1812" s="1"/>
      <c r="F1812" s="1"/>
      <c r="G1812" s="1"/>
      <c r="H1812" s="1"/>
      <c r="I1812" s="1"/>
    </row>
    <row r="1813" spans="1:9">
      <c r="A1813" s="135"/>
      <c r="C1813" s="1"/>
      <c r="D1813" s="1"/>
      <c r="E1813" s="1"/>
      <c r="F1813" s="1"/>
      <c r="G1813" s="1"/>
      <c r="H1813" s="1"/>
      <c r="I1813" s="1"/>
    </row>
    <row r="1814" spans="1:9">
      <c r="A1814" s="135"/>
      <c r="C1814" s="1"/>
      <c r="D1814" s="1"/>
      <c r="E1814" s="1"/>
      <c r="F1814" s="1"/>
      <c r="G1814" s="1"/>
      <c r="H1814" s="1"/>
      <c r="I1814" s="1"/>
    </row>
    <row r="1815" spans="1:9">
      <c r="A1815" s="135"/>
      <c r="C1815" s="1"/>
      <c r="D1815" s="1"/>
      <c r="E1815" s="1"/>
      <c r="F1815" s="1"/>
      <c r="G1815" s="1"/>
      <c r="H1815" s="1"/>
      <c r="I1815" s="1"/>
    </row>
    <row r="1816" spans="1:9">
      <c r="A1816" s="135"/>
      <c r="C1816" s="1"/>
      <c r="D1816" s="1"/>
      <c r="E1816" s="1"/>
      <c r="F1816" s="1"/>
      <c r="G1816" s="1"/>
      <c r="H1816" s="1"/>
      <c r="I1816" s="1"/>
    </row>
    <row r="1817" spans="1:9">
      <c r="A1817" s="135"/>
      <c r="C1817" s="1"/>
      <c r="D1817" s="1"/>
      <c r="E1817" s="1"/>
      <c r="F1817" s="1"/>
      <c r="G1817" s="1"/>
      <c r="H1817" s="1"/>
      <c r="I1817" s="1"/>
    </row>
    <row r="1818" spans="1:9">
      <c r="A1818" s="135"/>
      <c r="C1818" s="1"/>
      <c r="D1818" s="1"/>
      <c r="E1818" s="1"/>
      <c r="F1818" s="1"/>
      <c r="G1818" s="1"/>
      <c r="H1818" s="1"/>
      <c r="I1818" s="1"/>
    </row>
    <row r="1819" spans="1:9">
      <c r="A1819" s="135"/>
      <c r="C1819" s="1"/>
      <c r="D1819" s="1"/>
      <c r="E1819" s="1"/>
      <c r="F1819" s="1"/>
      <c r="G1819" s="1"/>
      <c r="H1819" s="1"/>
      <c r="I1819" s="1"/>
    </row>
    <row r="1820" spans="1:9">
      <c r="A1820" s="135"/>
      <c r="C1820" s="1"/>
      <c r="D1820" s="1"/>
      <c r="E1820" s="1"/>
      <c r="F1820" s="1"/>
      <c r="G1820" s="1"/>
      <c r="H1820" s="1"/>
      <c r="I1820" s="1"/>
    </row>
    <row r="1821" spans="1:9">
      <c r="A1821" s="135"/>
      <c r="C1821" s="1"/>
      <c r="D1821" s="1"/>
      <c r="E1821" s="1"/>
      <c r="F1821" s="1"/>
      <c r="G1821" s="1"/>
      <c r="H1821" s="1"/>
      <c r="I1821" s="1"/>
    </row>
    <row r="1822" spans="1:9">
      <c r="A1822" s="135"/>
      <c r="C1822" s="1"/>
      <c r="D1822" s="1"/>
      <c r="E1822" s="1"/>
      <c r="F1822" s="1"/>
      <c r="G1822" s="1"/>
      <c r="H1822" s="1"/>
      <c r="I1822" s="1"/>
    </row>
    <row r="1823" spans="1:9">
      <c r="A1823" s="135"/>
      <c r="C1823" s="1"/>
      <c r="D1823" s="1"/>
      <c r="E1823" s="1"/>
      <c r="F1823" s="1"/>
      <c r="G1823" s="1"/>
      <c r="H1823" s="1"/>
      <c r="I1823" s="1"/>
    </row>
    <row r="1824" spans="1:9">
      <c r="A1824" s="135"/>
      <c r="C1824" s="1"/>
      <c r="D1824" s="1"/>
      <c r="E1824" s="1"/>
      <c r="F1824" s="1"/>
      <c r="G1824" s="1"/>
      <c r="H1824" s="1"/>
      <c r="I1824" s="1"/>
    </row>
    <row r="1825" spans="1:9">
      <c r="A1825" s="135"/>
      <c r="C1825" s="1"/>
      <c r="D1825" s="1"/>
      <c r="E1825" s="1"/>
      <c r="F1825" s="1"/>
      <c r="G1825" s="1"/>
      <c r="H1825" s="1"/>
      <c r="I1825" s="1"/>
    </row>
    <row r="1826" spans="1:9">
      <c r="A1826" s="135"/>
      <c r="C1826" s="1"/>
      <c r="D1826" s="1"/>
      <c r="E1826" s="1"/>
      <c r="F1826" s="1"/>
      <c r="G1826" s="1"/>
      <c r="H1826" s="1"/>
      <c r="I1826" s="1"/>
    </row>
    <row r="1827" spans="1:9">
      <c r="A1827" s="135"/>
      <c r="C1827" s="1"/>
      <c r="D1827" s="1"/>
      <c r="E1827" s="1"/>
      <c r="F1827" s="1"/>
      <c r="G1827" s="1"/>
      <c r="H1827" s="1"/>
      <c r="I1827" s="1"/>
    </row>
    <row r="1828" spans="1:9">
      <c r="A1828" s="135"/>
      <c r="C1828" s="1"/>
      <c r="D1828" s="1"/>
      <c r="E1828" s="1"/>
      <c r="F1828" s="1"/>
      <c r="G1828" s="1"/>
      <c r="H1828" s="1"/>
      <c r="I1828" s="1"/>
    </row>
    <row r="1829" spans="1:9">
      <c r="A1829" s="135"/>
      <c r="C1829" s="1"/>
      <c r="D1829" s="1"/>
      <c r="E1829" s="1"/>
      <c r="F1829" s="1"/>
      <c r="G1829" s="1"/>
      <c r="H1829" s="1"/>
      <c r="I1829" s="1"/>
    </row>
    <row r="1830" spans="1:9">
      <c r="A1830" s="135"/>
      <c r="C1830" s="1"/>
      <c r="D1830" s="1"/>
      <c r="E1830" s="1"/>
      <c r="F1830" s="1"/>
      <c r="G1830" s="1"/>
      <c r="H1830" s="1"/>
      <c r="I1830" s="1"/>
    </row>
    <row r="1831" spans="1:9">
      <c r="A1831" s="135"/>
      <c r="C1831" s="1"/>
      <c r="D1831" s="1"/>
      <c r="E1831" s="1"/>
      <c r="F1831" s="1"/>
      <c r="G1831" s="1"/>
      <c r="H1831" s="1"/>
      <c r="I1831" s="1"/>
    </row>
    <row r="1832" spans="1:9">
      <c r="A1832" s="135"/>
      <c r="C1832" s="1"/>
      <c r="D1832" s="1"/>
      <c r="E1832" s="1"/>
      <c r="F1832" s="1"/>
      <c r="G1832" s="1"/>
      <c r="H1832" s="1"/>
      <c r="I1832" s="1"/>
    </row>
    <row r="1833" spans="1:9">
      <c r="A1833" s="135"/>
      <c r="C1833" s="1"/>
      <c r="D1833" s="1"/>
      <c r="E1833" s="1"/>
      <c r="F1833" s="1"/>
      <c r="G1833" s="1"/>
      <c r="H1833" s="1"/>
      <c r="I1833" s="1"/>
    </row>
    <row r="1834" spans="1:9">
      <c r="A1834" s="135"/>
      <c r="C1834" s="1"/>
      <c r="D1834" s="1"/>
      <c r="E1834" s="1"/>
      <c r="F1834" s="1"/>
      <c r="G1834" s="1"/>
      <c r="H1834" s="1"/>
      <c r="I1834" s="1"/>
    </row>
    <row r="1835" spans="1:9">
      <c r="A1835" s="135"/>
      <c r="C1835" s="1"/>
      <c r="D1835" s="1"/>
      <c r="E1835" s="1"/>
      <c r="F1835" s="1"/>
      <c r="G1835" s="1"/>
      <c r="H1835" s="1"/>
      <c r="I1835" s="1"/>
    </row>
    <row r="1836" spans="1:9">
      <c r="A1836" s="135"/>
      <c r="C1836" s="1"/>
      <c r="D1836" s="1"/>
      <c r="E1836" s="1"/>
      <c r="F1836" s="1"/>
      <c r="G1836" s="1"/>
      <c r="H1836" s="1"/>
      <c r="I1836" s="1"/>
    </row>
    <row r="1837" spans="1:9">
      <c r="A1837" s="135"/>
      <c r="C1837" s="1"/>
      <c r="D1837" s="1"/>
      <c r="E1837" s="1"/>
      <c r="F1837" s="1"/>
      <c r="G1837" s="1"/>
      <c r="H1837" s="1"/>
      <c r="I1837" s="1"/>
    </row>
    <row r="1838" spans="1:9">
      <c r="A1838" s="135"/>
      <c r="C1838" s="1"/>
      <c r="D1838" s="1"/>
      <c r="E1838" s="1"/>
      <c r="F1838" s="1"/>
      <c r="G1838" s="1"/>
      <c r="H1838" s="1"/>
      <c r="I1838" s="1"/>
    </row>
    <row r="1839" spans="1:9">
      <c r="A1839" s="135"/>
      <c r="C1839" s="1"/>
      <c r="D1839" s="1"/>
      <c r="E1839" s="1"/>
      <c r="F1839" s="1"/>
      <c r="G1839" s="1"/>
      <c r="H1839" s="1"/>
      <c r="I1839" s="1"/>
    </row>
    <row r="1840" spans="1:9">
      <c r="A1840" s="135"/>
      <c r="C1840" s="1"/>
      <c r="D1840" s="1"/>
      <c r="E1840" s="1"/>
      <c r="F1840" s="1"/>
      <c r="G1840" s="1"/>
      <c r="H1840" s="1"/>
      <c r="I1840" s="1"/>
    </row>
    <row r="1841" spans="1:9">
      <c r="A1841" s="135"/>
      <c r="C1841" s="1"/>
      <c r="D1841" s="1"/>
      <c r="E1841" s="1"/>
      <c r="F1841" s="1"/>
      <c r="G1841" s="1"/>
      <c r="H1841" s="1"/>
      <c r="I1841" s="1"/>
    </row>
    <row r="1842" spans="1:9">
      <c r="A1842" s="135"/>
      <c r="C1842" s="1"/>
      <c r="D1842" s="1"/>
      <c r="E1842" s="1"/>
      <c r="F1842" s="1"/>
      <c r="G1842" s="1"/>
      <c r="H1842" s="1"/>
      <c r="I1842" s="1"/>
    </row>
    <row r="1843" spans="1:9">
      <c r="A1843" s="135"/>
      <c r="C1843" s="1"/>
      <c r="D1843" s="1"/>
      <c r="E1843" s="1"/>
      <c r="F1843" s="1"/>
      <c r="G1843" s="1"/>
      <c r="H1843" s="1"/>
      <c r="I1843" s="1"/>
    </row>
    <row r="1844" spans="1:9">
      <c r="A1844" s="135"/>
      <c r="C1844" s="1"/>
      <c r="D1844" s="1"/>
      <c r="E1844" s="1"/>
      <c r="F1844" s="1"/>
      <c r="G1844" s="1"/>
      <c r="H1844" s="1"/>
      <c r="I1844" s="1"/>
    </row>
    <row r="1845" spans="1:9">
      <c r="A1845" s="135"/>
      <c r="C1845" s="1"/>
      <c r="D1845" s="1"/>
      <c r="E1845" s="1"/>
      <c r="F1845" s="1"/>
      <c r="G1845" s="1"/>
      <c r="H1845" s="1"/>
      <c r="I1845" s="1"/>
    </row>
    <row r="1846" spans="1:9">
      <c r="A1846" s="135"/>
      <c r="C1846" s="1"/>
      <c r="D1846" s="1"/>
      <c r="E1846" s="1"/>
      <c r="F1846" s="1"/>
      <c r="G1846" s="1"/>
      <c r="H1846" s="1"/>
      <c r="I1846" s="1"/>
    </row>
    <row r="1847" spans="1:9">
      <c r="A1847" s="135"/>
      <c r="C1847" s="1"/>
      <c r="D1847" s="1"/>
      <c r="E1847" s="1"/>
      <c r="F1847" s="1"/>
      <c r="G1847" s="1"/>
      <c r="H1847" s="1"/>
      <c r="I1847" s="1"/>
    </row>
    <row r="1848" spans="1:9">
      <c r="A1848" s="135"/>
      <c r="C1848" s="1"/>
      <c r="D1848" s="1"/>
      <c r="E1848" s="1"/>
      <c r="F1848" s="1"/>
      <c r="G1848" s="1"/>
      <c r="H1848" s="1"/>
      <c r="I1848" s="1"/>
    </row>
    <row r="1849" spans="1:9">
      <c r="A1849" s="135"/>
      <c r="C1849" s="1"/>
      <c r="D1849" s="1"/>
      <c r="E1849" s="1"/>
      <c r="F1849" s="1"/>
      <c r="G1849" s="1"/>
      <c r="H1849" s="1"/>
      <c r="I1849" s="1"/>
    </row>
    <row r="1850" spans="1:9">
      <c r="A1850" s="135"/>
      <c r="C1850" s="1"/>
      <c r="D1850" s="1"/>
      <c r="E1850" s="1"/>
      <c r="F1850" s="1"/>
      <c r="G1850" s="1"/>
      <c r="H1850" s="1"/>
      <c r="I1850" s="1"/>
    </row>
    <row r="1851" spans="1:9">
      <c r="A1851" s="135"/>
      <c r="C1851" s="1"/>
      <c r="D1851" s="1"/>
      <c r="E1851" s="1"/>
      <c r="F1851" s="1"/>
      <c r="G1851" s="1"/>
      <c r="H1851" s="1"/>
      <c r="I1851" s="1"/>
    </row>
    <row r="1852" spans="1:9">
      <c r="A1852" s="135"/>
      <c r="C1852" s="1"/>
      <c r="D1852" s="1"/>
      <c r="E1852" s="1"/>
      <c r="F1852" s="1"/>
      <c r="G1852" s="1"/>
      <c r="H1852" s="1"/>
      <c r="I1852" s="1"/>
    </row>
    <row r="1853" spans="1:9">
      <c r="A1853" s="135"/>
      <c r="C1853" s="1"/>
      <c r="D1853" s="1"/>
      <c r="E1853" s="1"/>
      <c r="F1853" s="1"/>
      <c r="G1853" s="1"/>
      <c r="H1853" s="1"/>
      <c r="I1853" s="1"/>
    </row>
    <row r="1854" spans="1:9">
      <c r="A1854" s="135"/>
      <c r="C1854" s="1"/>
      <c r="D1854" s="1"/>
      <c r="E1854" s="1"/>
      <c r="F1854" s="1"/>
      <c r="G1854" s="1"/>
      <c r="H1854" s="1"/>
      <c r="I1854" s="1"/>
    </row>
    <row r="1855" spans="1:9">
      <c r="A1855" s="135"/>
      <c r="C1855" s="1"/>
      <c r="D1855" s="1"/>
      <c r="E1855" s="1"/>
      <c r="F1855" s="1"/>
      <c r="G1855" s="1"/>
      <c r="H1855" s="1"/>
      <c r="I1855" s="1"/>
    </row>
    <row r="1856" spans="1:9">
      <c r="A1856" s="135"/>
      <c r="C1856" s="1"/>
      <c r="D1856" s="1"/>
      <c r="E1856" s="1"/>
      <c r="F1856" s="1"/>
      <c r="G1856" s="1"/>
      <c r="H1856" s="1"/>
      <c r="I1856" s="1"/>
    </row>
    <row r="1857" spans="1:9">
      <c r="A1857" s="135"/>
      <c r="C1857" s="1"/>
      <c r="D1857" s="1"/>
      <c r="E1857" s="1"/>
      <c r="F1857" s="1"/>
      <c r="G1857" s="1"/>
      <c r="H1857" s="1"/>
      <c r="I1857" s="1"/>
    </row>
    <row r="1858" spans="1:9">
      <c r="A1858" s="135"/>
      <c r="C1858" s="1"/>
      <c r="D1858" s="1"/>
      <c r="E1858" s="1"/>
      <c r="F1858" s="1"/>
      <c r="G1858" s="1"/>
      <c r="H1858" s="1"/>
      <c r="I1858" s="1"/>
    </row>
    <row r="1859" spans="1:9">
      <c r="A1859" s="135"/>
      <c r="C1859" s="1"/>
      <c r="D1859" s="1"/>
      <c r="E1859" s="1"/>
      <c r="F1859" s="1"/>
      <c r="G1859" s="1"/>
      <c r="H1859" s="1"/>
      <c r="I1859" s="1"/>
    </row>
    <row r="1860" spans="1:9">
      <c r="A1860" s="135"/>
      <c r="C1860" s="1"/>
      <c r="D1860" s="1"/>
      <c r="E1860" s="1"/>
      <c r="F1860" s="1"/>
      <c r="G1860" s="1"/>
      <c r="H1860" s="1"/>
      <c r="I1860" s="1"/>
    </row>
    <row r="1861" spans="1:9">
      <c r="A1861" s="135"/>
      <c r="C1861" s="1"/>
      <c r="D1861" s="1"/>
      <c r="E1861" s="1"/>
      <c r="F1861" s="1"/>
      <c r="G1861" s="1"/>
      <c r="H1861" s="1"/>
      <c r="I1861" s="1"/>
    </row>
    <row r="1862" spans="1:9">
      <c r="A1862" s="135"/>
      <c r="C1862" s="1"/>
      <c r="D1862" s="1"/>
      <c r="E1862" s="1"/>
      <c r="F1862" s="1"/>
      <c r="G1862" s="1"/>
      <c r="H1862" s="1"/>
      <c r="I1862" s="1"/>
    </row>
    <row r="1863" spans="1:9">
      <c r="A1863" s="135"/>
      <c r="C1863" s="1"/>
      <c r="D1863" s="1"/>
      <c r="E1863" s="1"/>
      <c r="F1863" s="1"/>
      <c r="G1863" s="1"/>
      <c r="H1863" s="1"/>
      <c r="I1863" s="1"/>
    </row>
    <row r="1864" spans="1:9">
      <c r="A1864" s="135"/>
      <c r="C1864" s="1"/>
      <c r="D1864" s="1"/>
      <c r="E1864" s="1"/>
      <c r="F1864" s="1"/>
      <c r="G1864" s="1"/>
      <c r="H1864" s="1"/>
      <c r="I1864" s="1"/>
    </row>
    <row r="1865" spans="1:9">
      <c r="A1865" s="135"/>
      <c r="C1865" s="1"/>
      <c r="D1865" s="1"/>
      <c r="E1865" s="1"/>
      <c r="F1865" s="1"/>
      <c r="G1865" s="1"/>
      <c r="H1865" s="1"/>
      <c r="I1865" s="1"/>
    </row>
    <row r="1866" spans="1:9">
      <c r="A1866" s="135"/>
      <c r="C1866" s="1"/>
      <c r="D1866" s="1"/>
      <c r="E1866" s="1"/>
      <c r="F1866" s="1"/>
      <c r="G1866" s="1"/>
      <c r="H1866" s="1"/>
      <c r="I1866" s="1"/>
    </row>
    <row r="1867" spans="1:9">
      <c r="A1867" s="135"/>
      <c r="C1867" s="1"/>
      <c r="D1867" s="1"/>
      <c r="E1867" s="1"/>
      <c r="F1867" s="1"/>
      <c r="G1867" s="1"/>
      <c r="H1867" s="1"/>
      <c r="I1867" s="1"/>
    </row>
    <row r="1868" spans="1:9">
      <c r="A1868" s="135"/>
      <c r="C1868" s="1"/>
      <c r="D1868" s="1"/>
      <c r="E1868" s="1"/>
      <c r="F1868" s="1"/>
      <c r="G1868" s="1"/>
      <c r="H1868" s="1"/>
      <c r="I1868" s="1"/>
    </row>
    <row r="1869" spans="1:9">
      <c r="A1869" s="135"/>
      <c r="C1869" s="1"/>
      <c r="D1869" s="1"/>
      <c r="E1869" s="1"/>
      <c r="F1869" s="1"/>
      <c r="G1869" s="1"/>
      <c r="H1869" s="1"/>
      <c r="I1869" s="1"/>
    </row>
    <row r="1870" spans="1:9">
      <c r="A1870" s="135"/>
      <c r="C1870" s="1"/>
      <c r="D1870" s="1"/>
      <c r="E1870" s="1"/>
      <c r="F1870" s="1"/>
      <c r="G1870" s="1"/>
      <c r="H1870" s="1"/>
      <c r="I1870" s="1"/>
    </row>
    <row r="1871" spans="1:9">
      <c r="A1871" s="135"/>
      <c r="C1871" s="1"/>
      <c r="D1871" s="1"/>
      <c r="E1871" s="1"/>
      <c r="F1871" s="1"/>
      <c r="G1871" s="1"/>
      <c r="H1871" s="1"/>
      <c r="I1871" s="1"/>
    </row>
    <row r="1872" spans="1:9">
      <c r="A1872" s="135"/>
      <c r="C1872" s="1"/>
      <c r="D1872" s="1"/>
      <c r="E1872" s="1"/>
      <c r="F1872" s="1"/>
      <c r="G1872" s="1"/>
      <c r="H1872" s="1"/>
      <c r="I1872" s="1"/>
    </row>
    <row r="1873" spans="1:9">
      <c r="A1873" s="135"/>
      <c r="C1873" s="1"/>
      <c r="D1873" s="1"/>
      <c r="E1873" s="1"/>
      <c r="F1873" s="1"/>
      <c r="G1873" s="1"/>
      <c r="H1873" s="1"/>
      <c r="I1873" s="1"/>
    </row>
    <row r="1874" spans="1:9">
      <c r="A1874" s="135"/>
      <c r="C1874" s="1"/>
      <c r="D1874" s="1"/>
      <c r="E1874" s="1"/>
      <c r="F1874" s="1"/>
      <c r="G1874" s="1"/>
      <c r="H1874" s="1"/>
      <c r="I1874" s="1"/>
    </row>
    <row r="1875" spans="1:9">
      <c r="A1875" s="135"/>
      <c r="C1875" s="1"/>
      <c r="D1875" s="1"/>
      <c r="E1875" s="1"/>
      <c r="F1875" s="1"/>
      <c r="G1875" s="1"/>
      <c r="H1875" s="1"/>
      <c r="I1875" s="1"/>
    </row>
    <row r="1876" spans="1:9">
      <c r="A1876" s="135"/>
      <c r="C1876" s="1"/>
      <c r="D1876" s="1"/>
      <c r="E1876" s="1"/>
      <c r="F1876" s="1"/>
      <c r="G1876" s="1"/>
      <c r="H1876" s="1"/>
      <c r="I1876" s="1"/>
    </row>
    <row r="1877" spans="1:9">
      <c r="A1877" s="135"/>
      <c r="C1877" s="1"/>
      <c r="D1877" s="1"/>
      <c r="E1877" s="1"/>
      <c r="F1877" s="1"/>
      <c r="G1877" s="1"/>
      <c r="H1877" s="1"/>
      <c r="I1877" s="1"/>
    </row>
    <row r="1878" spans="1:9">
      <c r="A1878" s="135"/>
      <c r="C1878" s="1"/>
      <c r="D1878" s="1"/>
      <c r="E1878" s="1"/>
      <c r="F1878" s="1"/>
      <c r="G1878" s="1"/>
      <c r="H1878" s="1"/>
      <c r="I1878" s="1"/>
    </row>
    <row r="1879" spans="1:9">
      <c r="A1879" s="135"/>
      <c r="C1879" s="1"/>
      <c r="D1879" s="1"/>
      <c r="E1879" s="1"/>
      <c r="F1879" s="1"/>
      <c r="G1879" s="1"/>
      <c r="H1879" s="1"/>
      <c r="I1879" s="1"/>
    </row>
    <row r="1880" spans="1:9">
      <c r="A1880" s="135"/>
      <c r="C1880" s="1"/>
      <c r="D1880" s="1"/>
      <c r="E1880" s="1"/>
      <c r="F1880" s="1"/>
      <c r="G1880" s="1"/>
      <c r="H1880" s="1"/>
      <c r="I1880" s="1"/>
    </row>
    <row r="1881" spans="1:9">
      <c r="A1881" s="135"/>
      <c r="C1881" s="1"/>
      <c r="D1881" s="1"/>
      <c r="E1881" s="1"/>
      <c r="F1881" s="1"/>
      <c r="G1881" s="1"/>
      <c r="H1881" s="1"/>
      <c r="I1881" s="1"/>
    </row>
    <row r="1882" spans="1:9">
      <c r="A1882" s="135"/>
      <c r="C1882" s="1"/>
      <c r="D1882" s="1"/>
      <c r="E1882" s="1"/>
      <c r="F1882" s="1"/>
      <c r="G1882" s="1"/>
      <c r="H1882" s="1"/>
      <c r="I1882" s="1"/>
    </row>
    <row r="1883" spans="1:9">
      <c r="A1883" s="135"/>
      <c r="C1883" s="1"/>
      <c r="D1883" s="1"/>
      <c r="E1883" s="1"/>
      <c r="F1883" s="1"/>
      <c r="G1883" s="1"/>
      <c r="H1883" s="1"/>
      <c r="I1883" s="1"/>
    </row>
    <row r="1884" spans="1:9">
      <c r="A1884" s="135"/>
      <c r="C1884" s="1"/>
      <c r="D1884" s="1"/>
      <c r="E1884" s="1"/>
      <c r="F1884" s="1"/>
      <c r="G1884" s="1"/>
      <c r="H1884" s="1"/>
      <c r="I1884" s="1"/>
    </row>
    <row r="1885" spans="1:9">
      <c r="A1885" s="135"/>
      <c r="C1885" s="1"/>
      <c r="D1885" s="1"/>
      <c r="E1885" s="1"/>
      <c r="F1885" s="1"/>
      <c r="G1885" s="1"/>
      <c r="H1885" s="1"/>
      <c r="I1885" s="1"/>
    </row>
    <row r="1886" spans="1:9">
      <c r="A1886" s="135"/>
      <c r="C1886" s="1"/>
      <c r="D1886" s="1"/>
      <c r="E1886" s="1"/>
      <c r="F1886" s="1"/>
      <c r="G1886" s="1"/>
      <c r="H1886" s="1"/>
      <c r="I1886" s="1"/>
    </row>
    <row r="1887" spans="1:9">
      <c r="A1887" s="135"/>
      <c r="C1887" s="1"/>
      <c r="D1887" s="1"/>
      <c r="E1887" s="1"/>
      <c r="F1887" s="1"/>
      <c r="G1887" s="1"/>
      <c r="H1887" s="1"/>
      <c r="I1887" s="1"/>
    </row>
    <row r="1888" spans="1:9">
      <c r="A1888" s="135"/>
      <c r="C1888" s="1"/>
      <c r="D1888" s="1"/>
      <c r="E1888" s="1"/>
      <c r="F1888" s="1"/>
      <c r="G1888" s="1"/>
      <c r="H1888" s="1"/>
      <c r="I1888" s="1"/>
    </row>
    <row r="1889" spans="1:9">
      <c r="A1889" s="135"/>
      <c r="C1889" s="1"/>
      <c r="D1889" s="1"/>
      <c r="E1889" s="1"/>
      <c r="F1889" s="1"/>
      <c r="G1889" s="1"/>
      <c r="H1889" s="1"/>
      <c r="I1889" s="1"/>
    </row>
    <row r="1890" spans="1:9">
      <c r="A1890" s="135"/>
      <c r="C1890" s="1"/>
      <c r="D1890" s="1"/>
      <c r="E1890" s="1"/>
      <c r="F1890" s="1"/>
      <c r="G1890" s="1"/>
      <c r="H1890" s="1"/>
      <c r="I1890" s="1"/>
    </row>
    <row r="1891" spans="1:9">
      <c r="A1891" s="135"/>
      <c r="C1891" s="1"/>
      <c r="D1891" s="1"/>
      <c r="E1891" s="1"/>
      <c r="F1891" s="1"/>
      <c r="G1891" s="1"/>
      <c r="H1891" s="1"/>
      <c r="I1891" s="1"/>
    </row>
    <row r="1892" spans="1:9">
      <c r="A1892" s="135"/>
      <c r="C1892" s="1"/>
      <c r="D1892" s="1"/>
      <c r="E1892" s="1"/>
      <c r="F1892" s="1"/>
      <c r="G1892" s="1"/>
      <c r="H1892" s="1"/>
      <c r="I1892" s="1"/>
    </row>
    <row r="1893" spans="1:9">
      <c r="A1893" s="135"/>
      <c r="C1893" s="1"/>
      <c r="D1893" s="1"/>
      <c r="E1893" s="1"/>
      <c r="F1893" s="1"/>
      <c r="G1893" s="1"/>
      <c r="H1893" s="1"/>
      <c r="I1893" s="1"/>
    </row>
    <row r="1894" spans="1:9">
      <c r="A1894" s="135"/>
      <c r="C1894" s="1"/>
      <c r="D1894" s="1"/>
      <c r="E1894" s="1"/>
      <c r="F1894" s="1"/>
      <c r="G1894" s="1"/>
      <c r="H1894" s="1"/>
      <c r="I1894" s="1"/>
    </row>
    <row r="1895" spans="1:9">
      <c r="A1895" s="135"/>
      <c r="C1895" s="1"/>
      <c r="D1895" s="1"/>
      <c r="E1895" s="1"/>
      <c r="F1895" s="1"/>
      <c r="G1895" s="1"/>
      <c r="H1895" s="1"/>
      <c r="I1895" s="1"/>
    </row>
    <row r="1896" spans="1:9">
      <c r="A1896" s="135"/>
      <c r="C1896" s="1"/>
      <c r="D1896" s="1"/>
      <c r="E1896" s="1"/>
      <c r="F1896" s="1"/>
      <c r="G1896" s="1"/>
      <c r="H1896" s="1"/>
      <c r="I1896" s="1"/>
    </row>
    <row r="1897" spans="1:9">
      <c r="A1897" s="135"/>
      <c r="C1897" s="1"/>
      <c r="D1897" s="1"/>
      <c r="E1897" s="1"/>
      <c r="F1897" s="1"/>
      <c r="G1897" s="1"/>
      <c r="H1897" s="1"/>
      <c r="I1897" s="1"/>
    </row>
    <row r="1898" spans="1:9">
      <c r="A1898" s="135"/>
      <c r="C1898" s="1"/>
      <c r="D1898" s="1"/>
      <c r="E1898" s="1"/>
      <c r="F1898" s="1"/>
      <c r="G1898" s="1"/>
      <c r="H1898" s="1"/>
      <c r="I1898" s="1"/>
    </row>
    <row r="1899" spans="1:9">
      <c r="A1899" s="135"/>
      <c r="C1899" s="1"/>
      <c r="D1899" s="1"/>
      <c r="E1899" s="1"/>
      <c r="F1899" s="1"/>
      <c r="G1899" s="1"/>
      <c r="H1899" s="1"/>
      <c r="I1899" s="1"/>
    </row>
    <row r="1900" spans="1:9">
      <c r="A1900" s="135"/>
      <c r="C1900" s="1"/>
      <c r="D1900" s="1"/>
      <c r="E1900" s="1"/>
      <c r="F1900" s="1"/>
      <c r="G1900" s="1"/>
      <c r="H1900" s="1"/>
      <c r="I1900" s="1"/>
    </row>
    <row r="1901" spans="1:9">
      <c r="A1901" s="135"/>
      <c r="C1901" s="1"/>
      <c r="D1901" s="1"/>
      <c r="E1901" s="1"/>
      <c r="F1901" s="1"/>
      <c r="G1901" s="1"/>
      <c r="H1901" s="1"/>
      <c r="I1901" s="1"/>
    </row>
    <row r="1902" spans="1:9">
      <c r="A1902" s="135"/>
      <c r="C1902" s="1"/>
      <c r="D1902" s="1"/>
      <c r="E1902" s="1"/>
      <c r="F1902" s="1"/>
      <c r="G1902" s="1"/>
      <c r="H1902" s="1"/>
      <c r="I1902" s="1"/>
    </row>
    <row r="1903" spans="1:9">
      <c r="A1903" s="135"/>
      <c r="C1903" s="1"/>
      <c r="D1903" s="1"/>
      <c r="E1903" s="1"/>
      <c r="F1903" s="1"/>
      <c r="G1903" s="1"/>
      <c r="H1903" s="1"/>
      <c r="I1903" s="1"/>
    </row>
    <row r="1904" spans="1:9">
      <c r="A1904" s="135"/>
      <c r="C1904" s="1"/>
      <c r="D1904" s="1"/>
      <c r="E1904" s="1"/>
      <c r="F1904" s="1"/>
      <c r="G1904" s="1"/>
      <c r="H1904" s="1"/>
      <c r="I1904" s="1"/>
    </row>
    <row r="1905" spans="1:9">
      <c r="A1905" s="135"/>
      <c r="C1905" s="1"/>
      <c r="D1905" s="1"/>
      <c r="E1905" s="1"/>
      <c r="F1905" s="1"/>
      <c r="G1905" s="1"/>
      <c r="H1905" s="1"/>
      <c r="I1905" s="1"/>
    </row>
    <row r="1906" spans="1:9">
      <c r="A1906" s="135"/>
      <c r="C1906" s="1"/>
      <c r="D1906" s="1"/>
      <c r="E1906" s="1"/>
      <c r="F1906" s="1"/>
      <c r="G1906" s="1"/>
      <c r="H1906" s="1"/>
      <c r="I1906" s="1"/>
    </row>
    <row r="1907" spans="1:9">
      <c r="A1907" s="135"/>
      <c r="C1907" s="1"/>
      <c r="D1907" s="1"/>
      <c r="E1907" s="1"/>
      <c r="F1907" s="1"/>
      <c r="G1907" s="1"/>
      <c r="H1907" s="1"/>
      <c r="I1907" s="1"/>
    </row>
    <row r="1908" spans="1:9">
      <c r="A1908" s="135"/>
      <c r="C1908" s="1"/>
      <c r="D1908" s="1"/>
      <c r="E1908" s="1"/>
      <c r="F1908" s="1"/>
      <c r="G1908" s="1"/>
      <c r="H1908" s="1"/>
      <c r="I1908" s="1"/>
    </row>
    <row r="1909" spans="1:9">
      <c r="A1909" s="135"/>
      <c r="C1909" s="1"/>
      <c r="D1909" s="1"/>
      <c r="E1909" s="1"/>
      <c r="F1909" s="1"/>
      <c r="G1909" s="1"/>
      <c r="H1909" s="1"/>
      <c r="I1909" s="1"/>
    </row>
    <row r="1910" spans="1:9">
      <c r="A1910" s="135"/>
      <c r="C1910" s="1"/>
      <c r="D1910" s="1"/>
      <c r="E1910" s="1"/>
      <c r="F1910" s="1"/>
      <c r="G1910" s="1"/>
      <c r="H1910" s="1"/>
      <c r="I1910" s="1"/>
    </row>
    <row r="1911" spans="1:9">
      <c r="A1911" s="135"/>
      <c r="C1911" s="1"/>
      <c r="D1911" s="1"/>
      <c r="E1911" s="1"/>
      <c r="F1911" s="1"/>
      <c r="G1911" s="1"/>
      <c r="H1911" s="1"/>
      <c r="I1911" s="1"/>
    </row>
    <row r="1912" spans="1:9">
      <c r="A1912" s="135"/>
      <c r="C1912" s="1"/>
      <c r="D1912" s="1"/>
      <c r="E1912" s="1"/>
      <c r="F1912" s="1"/>
      <c r="G1912" s="1"/>
      <c r="H1912" s="1"/>
      <c r="I1912" s="1"/>
    </row>
    <row r="1913" spans="1:9">
      <c r="A1913" s="135"/>
      <c r="C1913" s="1"/>
      <c r="D1913" s="1"/>
      <c r="E1913" s="1"/>
      <c r="F1913" s="1"/>
      <c r="G1913" s="1"/>
      <c r="H1913" s="1"/>
      <c r="I1913" s="1"/>
    </row>
    <row r="1914" spans="1:9">
      <c r="A1914" s="135"/>
      <c r="C1914" s="1"/>
      <c r="D1914" s="1"/>
      <c r="E1914" s="1"/>
      <c r="F1914" s="1"/>
      <c r="G1914" s="1"/>
      <c r="H1914" s="1"/>
      <c r="I1914" s="1"/>
    </row>
    <row r="1915" spans="1:9">
      <c r="A1915" s="135"/>
      <c r="C1915" s="1"/>
      <c r="D1915" s="1"/>
      <c r="E1915" s="1"/>
      <c r="F1915" s="1"/>
      <c r="G1915" s="1"/>
      <c r="H1915" s="1"/>
      <c r="I1915" s="1"/>
    </row>
    <row r="1916" spans="1:9">
      <c r="A1916" s="135"/>
      <c r="C1916" s="1"/>
      <c r="D1916" s="1"/>
      <c r="E1916" s="1"/>
      <c r="F1916" s="1"/>
      <c r="G1916" s="1"/>
      <c r="H1916" s="1"/>
      <c r="I1916" s="1"/>
    </row>
    <row r="1917" spans="1:9">
      <c r="A1917" s="135"/>
      <c r="C1917" s="1"/>
      <c r="D1917" s="1"/>
      <c r="E1917" s="1"/>
      <c r="F1917" s="1"/>
      <c r="G1917" s="1"/>
      <c r="H1917" s="1"/>
      <c r="I1917" s="1"/>
    </row>
    <row r="1918" spans="1:9">
      <c r="A1918" s="135"/>
      <c r="C1918" s="1"/>
      <c r="D1918" s="1"/>
      <c r="E1918" s="1"/>
      <c r="F1918" s="1"/>
      <c r="G1918" s="1"/>
      <c r="H1918" s="1"/>
      <c r="I1918" s="1"/>
    </row>
    <row r="1919" spans="1:9">
      <c r="A1919" s="135"/>
      <c r="C1919" s="1"/>
      <c r="D1919" s="1"/>
      <c r="E1919" s="1"/>
      <c r="F1919" s="1"/>
      <c r="G1919" s="1"/>
      <c r="H1919" s="1"/>
      <c r="I1919" s="1"/>
    </row>
    <row r="1920" spans="1:9">
      <c r="A1920" s="135"/>
      <c r="C1920" s="1"/>
      <c r="D1920" s="1"/>
      <c r="E1920" s="1"/>
      <c r="F1920" s="1"/>
      <c r="G1920" s="1"/>
      <c r="H1920" s="1"/>
      <c r="I1920" s="1"/>
    </row>
    <row r="1921" spans="1:9">
      <c r="A1921" s="135"/>
      <c r="C1921" s="1"/>
      <c r="D1921" s="1"/>
      <c r="E1921" s="1"/>
      <c r="F1921" s="1"/>
      <c r="G1921" s="1"/>
      <c r="H1921" s="1"/>
      <c r="I1921" s="1"/>
    </row>
    <row r="1922" spans="1:9">
      <c r="A1922" s="135"/>
      <c r="C1922" s="1"/>
      <c r="D1922" s="1"/>
      <c r="E1922" s="1"/>
      <c r="F1922" s="1"/>
      <c r="G1922" s="1"/>
      <c r="H1922" s="1"/>
      <c r="I1922" s="1"/>
    </row>
    <row r="1923" spans="1:9">
      <c r="A1923" s="135"/>
      <c r="C1923" s="1"/>
      <c r="D1923" s="1"/>
      <c r="E1923" s="1"/>
      <c r="F1923" s="1"/>
      <c r="G1923" s="1"/>
      <c r="H1923" s="1"/>
      <c r="I1923" s="1"/>
    </row>
    <row r="1924" spans="1:9">
      <c r="A1924" s="135"/>
      <c r="C1924" s="1"/>
      <c r="D1924" s="1"/>
      <c r="E1924" s="1"/>
      <c r="F1924" s="1"/>
      <c r="G1924" s="1"/>
      <c r="H1924" s="1"/>
      <c r="I1924" s="1"/>
    </row>
    <row r="1925" spans="1:9">
      <c r="A1925" s="135"/>
      <c r="C1925" s="1"/>
      <c r="D1925" s="1"/>
      <c r="E1925" s="1"/>
      <c r="F1925" s="1"/>
      <c r="G1925" s="1"/>
      <c r="H1925" s="1"/>
      <c r="I1925" s="1"/>
    </row>
    <row r="1926" spans="1:9">
      <c r="A1926" s="135"/>
      <c r="C1926" s="1"/>
      <c r="D1926" s="1"/>
      <c r="E1926" s="1"/>
      <c r="F1926" s="1"/>
      <c r="G1926" s="1"/>
      <c r="H1926" s="1"/>
      <c r="I1926" s="1"/>
    </row>
    <row r="1927" spans="1:9">
      <c r="A1927" s="135"/>
      <c r="C1927" s="1"/>
      <c r="D1927" s="1"/>
      <c r="E1927" s="1"/>
      <c r="F1927" s="1"/>
      <c r="G1927" s="1"/>
      <c r="H1927" s="1"/>
      <c r="I1927" s="1"/>
    </row>
    <row r="1928" spans="1:9">
      <c r="A1928" s="135"/>
      <c r="C1928" s="1"/>
      <c r="D1928" s="1"/>
      <c r="E1928" s="1"/>
      <c r="F1928" s="1"/>
      <c r="G1928" s="1"/>
      <c r="H1928" s="1"/>
      <c r="I1928" s="1"/>
    </row>
    <row r="1929" spans="1:9">
      <c r="A1929" s="135"/>
      <c r="C1929" s="1"/>
      <c r="D1929" s="1"/>
      <c r="E1929" s="1"/>
      <c r="F1929" s="1"/>
      <c r="G1929" s="1"/>
      <c r="H1929" s="1"/>
      <c r="I1929" s="1"/>
    </row>
    <row r="1930" spans="1:9">
      <c r="A1930" s="135"/>
      <c r="C1930" s="1"/>
      <c r="D1930" s="1"/>
      <c r="E1930" s="1"/>
      <c r="F1930" s="1"/>
      <c r="G1930" s="1"/>
      <c r="H1930" s="1"/>
      <c r="I1930" s="1"/>
    </row>
    <row r="1931" spans="1:9">
      <c r="A1931" s="135"/>
      <c r="C1931" s="1"/>
      <c r="D1931" s="1"/>
      <c r="E1931" s="1"/>
      <c r="F1931" s="1"/>
      <c r="G1931" s="1"/>
      <c r="H1931" s="1"/>
      <c r="I1931" s="1"/>
    </row>
    <row r="1932" spans="1:9">
      <c r="A1932" s="135"/>
      <c r="C1932" s="1"/>
      <c r="D1932" s="1"/>
      <c r="E1932" s="1"/>
      <c r="F1932" s="1"/>
      <c r="G1932" s="1"/>
      <c r="H1932" s="1"/>
      <c r="I1932" s="1"/>
    </row>
    <row r="1933" spans="1:9">
      <c r="A1933" s="135"/>
      <c r="C1933" s="1"/>
      <c r="D1933" s="1"/>
      <c r="E1933" s="1"/>
      <c r="F1933" s="1"/>
      <c r="G1933" s="1"/>
      <c r="H1933" s="1"/>
      <c r="I1933" s="1"/>
    </row>
    <row r="1934" spans="1:9">
      <c r="A1934" s="135"/>
      <c r="C1934" s="1"/>
      <c r="D1934" s="1"/>
      <c r="E1934" s="1"/>
      <c r="F1934" s="1"/>
      <c r="G1934" s="1"/>
      <c r="H1934" s="1"/>
      <c r="I1934" s="1"/>
    </row>
    <row r="1935" spans="1:9">
      <c r="A1935" s="135"/>
      <c r="C1935" s="1"/>
      <c r="D1935" s="1"/>
      <c r="E1935" s="1"/>
      <c r="F1935" s="1"/>
      <c r="G1935" s="1"/>
      <c r="H1935" s="1"/>
      <c r="I1935" s="1"/>
    </row>
    <row r="1936" spans="1:9">
      <c r="A1936" s="135"/>
      <c r="C1936" s="1"/>
      <c r="D1936" s="1"/>
      <c r="E1936" s="1"/>
      <c r="F1936" s="1"/>
      <c r="G1936" s="1"/>
      <c r="H1936" s="1"/>
      <c r="I1936" s="1"/>
    </row>
    <row r="1937" spans="1:9">
      <c r="A1937" s="135"/>
      <c r="C1937" s="1"/>
      <c r="D1937" s="1"/>
      <c r="E1937" s="1"/>
      <c r="F1937" s="1"/>
      <c r="G1937" s="1"/>
      <c r="H1937" s="1"/>
      <c r="I1937" s="1"/>
    </row>
    <row r="1938" spans="1:9">
      <c r="A1938" s="135"/>
      <c r="C1938" s="1"/>
      <c r="D1938" s="1"/>
      <c r="E1938" s="1"/>
      <c r="F1938" s="1"/>
      <c r="G1938" s="1"/>
      <c r="H1938" s="1"/>
      <c r="I1938" s="1"/>
    </row>
    <row r="1939" spans="1:9">
      <c r="A1939" s="135"/>
      <c r="C1939" s="1"/>
      <c r="D1939" s="1"/>
      <c r="E1939" s="1"/>
      <c r="F1939" s="1"/>
      <c r="G1939" s="1"/>
      <c r="H1939" s="1"/>
      <c r="I1939" s="1"/>
    </row>
    <row r="1940" spans="1:9">
      <c r="A1940" s="135"/>
      <c r="C1940" s="1"/>
      <c r="D1940" s="1"/>
      <c r="E1940" s="1"/>
      <c r="F1940" s="1"/>
      <c r="G1940" s="1"/>
      <c r="H1940" s="1"/>
      <c r="I1940" s="1"/>
    </row>
    <row r="1941" spans="1:9">
      <c r="A1941" s="135"/>
      <c r="C1941" s="1"/>
      <c r="D1941" s="1"/>
      <c r="E1941" s="1"/>
      <c r="F1941" s="1"/>
      <c r="G1941" s="1"/>
      <c r="H1941" s="1"/>
      <c r="I1941" s="1"/>
    </row>
    <row r="1942" spans="1:9">
      <c r="A1942" s="135"/>
      <c r="C1942" s="1"/>
      <c r="D1942" s="1"/>
      <c r="E1942" s="1"/>
      <c r="F1942" s="1"/>
      <c r="G1942" s="1"/>
      <c r="H1942" s="1"/>
      <c r="I1942" s="1"/>
    </row>
    <row r="1943" spans="1:9">
      <c r="A1943" s="135"/>
      <c r="C1943" s="1"/>
      <c r="D1943" s="1"/>
      <c r="E1943" s="1"/>
      <c r="F1943" s="1"/>
      <c r="G1943" s="1"/>
      <c r="H1943" s="1"/>
      <c r="I1943" s="1"/>
    </row>
    <row r="1944" spans="1:9">
      <c r="A1944" s="135"/>
      <c r="C1944" s="1"/>
      <c r="D1944" s="1"/>
      <c r="E1944" s="1"/>
      <c r="F1944" s="1"/>
      <c r="G1944" s="1"/>
      <c r="H1944" s="1"/>
      <c r="I1944" s="1"/>
    </row>
    <row r="1945" spans="1:9">
      <c r="A1945" s="135"/>
      <c r="C1945" s="1"/>
      <c r="D1945" s="1"/>
      <c r="E1945" s="1"/>
      <c r="F1945" s="1"/>
      <c r="G1945" s="1"/>
      <c r="H1945" s="1"/>
      <c r="I1945" s="1"/>
    </row>
    <row r="1946" spans="1:9">
      <c r="A1946" s="135"/>
      <c r="C1946" s="1"/>
      <c r="D1946" s="1"/>
      <c r="E1946" s="1"/>
      <c r="F1946" s="1"/>
      <c r="G1946" s="1"/>
      <c r="H1946" s="1"/>
      <c r="I1946" s="1"/>
    </row>
    <row r="1947" spans="1:9">
      <c r="A1947" s="135"/>
      <c r="C1947" s="1"/>
      <c r="D1947" s="1"/>
      <c r="E1947" s="1"/>
      <c r="F1947" s="1"/>
      <c r="G1947" s="1"/>
      <c r="H1947" s="1"/>
      <c r="I1947" s="1"/>
    </row>
    <row r="1948" spans="1:9">
      <c r="A1948" s="135"/>
      <c r="C1948" s="1"/>
      <c r="D1948" s="1"/>
      <c r="E1948" s="1"/>
      <c r="F1948" s="1"/>
      <c r="G1948" s="1"/>
      <c r="H1948" s="1"/>
      <c r="I1948" s="1"/>
    </row>
    <row r="1949" spans="1:9">
      <c r="A1949" s="135"/>
      <c r="C1949" s="1"/>
      <c r="D1949" s="1"/>
      <c r="E1949" s="1"/>
      <c r="F1949" s="1"/>
      <c r="G1949" s="1"/>
      <c r="H1949" s="1"/>
      <c r="I1949" s="1"/>
    </row>
    <row r="1950" spans="1:9">
      <c r="A1950" s="135"/>
      <c r="C1950" s="1"/>
      <c r="D1950" s="1"/>
      <c r="E1950" s="1"/>
      <c r="F1950" s="1"/>
      <c r="G1950" s="1"/>
      <c r="H1950" s="1"/>
      <c r="I1950" s="1"/>
    </row>
    <row r="1951" spans="1:9">
      <c r="A1951" s="135"/>
      <c r="C1951" s="1"/>
      <c r="D1951" s="1"/>
      <c r="E1951" s="1"/>
      <c r="F1951" s="1"/>
      <c r="G1951" s="1"/>
      <c r="H1951" s="1"/>
      <c r="I1951" s="1"/>
    </row>
    <row r="1952" spans="1:9">
      <c r="A1952" s="135"/>
      <c r="C1952" s="1"/>
      <c r="D1952" s="1"/>
      <c r="E1952" s="1"/>
      <c r="F1952" s="1"/>
      <c r="G1952" s="1"/>
      <c r="H1952" s="1"/>
      <c r="I1952" s="1"/>
    </row>
    <row r="1953" spans="1:9">
      <c r="A1953" s="135"/>
      <c r="C1953" s="1"/>
      <c r="D1953" s="1"/>
      <c r="E1953" s="1"/>
      <c r="F1953" s="1"/>
      <c r="G1953" s="1"/>
      <c r="H1953" s="1"/>
      <c r="I1953" s="1"/>
    </row>
    <row r="1954" spans="1:9">
      <c r="A1954" s="135"/>
      <c r="C1954" s="1"/>
      <c r="D1954" s="1"/>
      <c r="E1954" s="1"/>
      <c r="F1954" s="1"/>
      <c r="G1954" s="1"/>
      <c r="H1954" s="1"/>
      <c r="I1954" s="1"/>
    </row>
    <row r="1955" spans="1:9">
      <c r="A1955" s="135"/>
      <c r="C1955" s="1"/>
      <c r="D1955" s="1"/>
      <c r="E1955" s="1"/>
      <c r="F1955" s="1"/>
      <c r="G1955" s="1"/>
      <c r="H1955" s="1"/>
      <c r="I1955" s="1"/>
    </row>
    <row r="1956" spans="1:9">
      <c r="A1956" s="135"/>
      <c r="C1956" s="1"/>
      <c r="D1956" s="1"/>
      <c r="E1956" s="1"/>
      <c r="F1956" s="1"/>
      <c r="G1956" s="1"/>
      <c r="H1956" s="1"/>
      <c r="I1956" s="1"/>
    </row>
    <row r="1957" spans="1:9">
      <c r="A1957" s="135"/>
      <c r="C1957" s="1"/>
      <c r="D1957" s="1"/>
      <c r="E1957" s="1"/>
      <c r="F1957" s="1"/>
      <c r="G1957" s="1"/>
      <c r="H1957" s="1"/>
      <c r="I1957" s="1"/>
    </row>
    <row r="1958" spans="1:9">
      <c r="A1958" s="135"/>
      <c r="C1958" s="1"/>
      <c r="D1958" s="1"/>
      <c r="E1958" s="1"/>
      <c r="F1958" s="1"/>
      <c r="G1958" s="1"/>
      <c r="H1958" s="1"/>
      <c r="I1958" s="1"/>
    </row>
    <row r="1959" spans="1:9">
      <c r="A1959" s="135"/>
      <c r="C1959" s="1"/>
      <c r="D1959" s="1"/>
      <c r="E1959" s="1"/>
      <c r="F1959" s="1"/>
      <c r="G1959" s="1"/>
      <c r="H1959" s="1"/>
      <c r="I1959" s="1"/>
    </row>
    <row r="1960" spans="1:9">
      <c r="A1960" s="135"/>
      <c r="C1960" s="1"/>
      <c r="D1960" s="1"/>
      <c r="E1960" s="1"/>
      <c r="F1960" s="1"/>
      <c r="G1960" s="1"/>
      <c r="H1960" s="1"/>
      <c r="I1960" s="1"/>
    </row>
    <row r="1961" spans="1:9">
      <c r="A1961" s="135"/>
      <c r="C1961" s="1"/>
      <c r="D1961" s="1"/>
      <c r="E1961" s="1"/>
      <c r="F1961" s="1"/>
      <c r="G1961" s="1"/>
      <c r="H1961" s="1"/>
      <c r="I1961" s="1"/>
    </row>
    <row r="1962" spans="1:9">
      <c r="A1962" s="135"/>
      <c r="C1962" s="1"/>
      <c r="D1962" s="1"/>
      <c r="E1962" s="1"/>
      <c r="F1962" s="1"/>
      <c r="G1962" s="1"/>
      <c r="H1962" s="1"/>
      <c r="I1962" s="1"/>
    </row>
    <row r="1963" spans="1:9">
      <c r="A1963" s="135"/>
      <c r="C1963" s="1"/>
      <c r="D1963" s="1"/>
      <c r="E1963" s="1"/>
      <c r="F1963" s="1"/>
      <c r="G1963" s="1"/>
      <c r="H1963" s="1"/>
      <c r="I1963" s="1"/>
    </row>
    <row r="1964" spans="1:9">
      <c r="A1964" s="135"/>
      <c r="C1964" s="1"/>
      <c r="D1964" s="1"/>
      <c r="E1964" s="1"/>
      <c r="F1964" s="1"/>
      <c r="G1964" s="1"/>
      <c r="H1964" s="1"/>
      <c r="I1964" s="1"/>
    </row>
    <row r="1965" spans="1:9">
      <c r="A1965" s="135"/>
      <c r="C1965" s="1"/>
      <c r="D1965" s="1"/>
      <c r="E1965" s="1"/>
      <c r="F1965" s="1"/>
      <c r="G1965" s="1"/>
      <c r="H1965" s="1"/>
      <c r="I1965" s="1"/>
    </row>
    <row r="1966" spans="1:9">
      <c r="A1966" s="135"/>
      <c r="C1966" s="1"/>
      <c r="D1966" s="1"/>
      <c r="E1966" s="1"/>
      <c r="F1966" s="1"/>
      <c r="G1966" s="1"/>
      <c r="H1966" s="1"/>
      <c r="I1966" s="1"/>
    </row>
    <row r="1967" spans="1:9">
      <c r="A1967" s="135"/>
      <c r="C1967" s="1"/>
      <c r="D1967" s="1"/>
      <c r="E1967" s="1"/>
      <c r="F1967" s="1"/>
      <c r="G1967" s="1"/>
      <c r="H1967" s="1"/>
      <c r="I1967" s="1"/>
    </row>
    <row r="1968" spans="1:9">
      <c r="A1968" s="135"/>
      <c r="C1968" s="1"/>
      <c r="D1968" s="1"/>
      <c r="E1968" s="1"/>
      <c r="F1968" s="1"/>
      <c r="G1968" s="1"/>
      <c r="H1968" s="1"/>
      <c r="I1968" s="1"/>
    </row>
    <row r="1969" spans="1:9">
      <c r="A1969" s="135"/>
      <c r="C1969" s="1"/>
      <c r="D1969" s="1"/>
      <c r="E1969" s="1"/>
      <c r="F1969" s="1"/>
      <c r="G1969" s="1"/>
      <c r="H1969" s="1"/>
      <c r="I1969" s="1"/>
    </row>
    <row r="1970" spans="1:9">
      <c r="A1970" s="135"/>
      <c r="C1970" s="1"/>
      <c r="D1970" s="1"/>
      <c r="E1970" s="1"/>
      <c r="F1970" s="1"/>
      <c r="G1970" s="1"/>
      <c r="H1970" s="1"/>
      <c r="I1970" s="1"/>
    </row>
    <row r="1971" spans="1:9">
      <c r="A1971" s="135"/>
      <c r="C1971" s="1"/>
      <c r="D1971" s="1"/>
      <c r="E1971" s="1"/>
      <c r="F1971" s="1"/>
      <c r="G1971" s="1"/>
      <c r="H1971" s="1"/>
      <c r="I1971" s="1"/>
    </row>
    <row r="1972" spans="1:9">
      <c r="A1972" s="135"/>
      <c r="C1972" s="1"/>
      <c r="D1972" s="1"/>
      <c r="E1972" s="1"/>
      <c r="F1972" s="1"/>
      <c r="G1972" s="1"/>
      <c r="H1972" s="1"/>
      <c r="I1972" s="1"/>
    </row>
    <row r="1973" spans="1:9">
      <c r="A1973" s="135"/>
      <c r="C1973" s="1"/>
      <c r="D1973" s="1"/>
      <c r="E1973" s="1"/>
      <c r="F1973" s="1"/>
      <c r="G1973" s="1"/>
      <c r="H1973" s="1"/>
      <c r="I1973" s="1"/>
    </row>
    <row r="1974" spans="1:9">
      <c r="A1974" s="135"/>
      <c r="C1974" s="1"/>
      <c r="D1974" s="1"/>
      <c r="E1974" s="1"/>
      <c r="F1974" s="1"/>
      <c r="G1974" s="1"/>
      <c r="H1974" s="1"/>
      <c r="I1974" s="1"/>
    </row>
    <row r="1975" spans="1:9">
      <c r="A1975" s="135"/>
      <c r="C1975" s="1"/>
      <c r="D1975" s="1"/>
      <c r="E1975" s="1"/>
      <c r="F1975" s="1"/>
      <c r="G1975" s="1"/>
      <c r="H1975" s="1"/>
      <c r="I1975" s="1"/>
    </row>
    <row r="1976" spans="1:9">
      <c r="A1976" s="135"/>
      <c r="C1976" s="1"/>
      <c r="D1976" s="1"/>
      <c r="E1976" s="1"/>
      <c r="F1976" s="1"/>
      <c r="G1976" s="1"/>
      <c r="H1976" s="1"/>
      <c r="I1976" s="1"/>
    </row>
    <row r="1977" spans="1:9">
      <c r="A1977" s="135"/>
      <c r="C1977" s="1"/>
      <c r="D1977" s="1"/>
      <c r="E1977" s="1"/>
      <c r="F1977" s="1"/>
      <c r="G1977" s="1"/>
      <c r="H1977" s="1"/>
      <c r="I1977" s="1"/>
    </row>
    <row r="1978" spans="1:9">
      <c r="A1978" s="135"/>
      <c r="C1978" s="1"/>
      <c r="D1978" s="1"/>
      <c r="E1978" s="1"/>
      <c r="F1978" s="1"/>
      <c r="G1978" s="1"/>
      <c r="H1978" s="1"/>
      <c r="I1978" s="1"/>
    </row>
    <row r="1979" spans="1:9">
      <c r="A1979" s="135"/>
      <c r="C1979" s="1"/>
      <c r="D1979" s="1"/>
      <c r="E1979" s="1"/>
      <c r="F1979" s="1"/>
      <c r="G1979" s="1"/>
      <c r="H1979" s="1"/>
      <c r="I1979" s="1"/>
    </row>
    <row r="1980" spans="1:9">
      <c r="A1980" s="135"/>
      <c r="C1980" s="1"/>
      <c r="D1980" s="1"/>
      <c r="E1980" s="1"/>
      <c r="F1980" s="1"/>
      <c r="G1980" s="1"/>
      <c r="H1980" s="1"/>
      <c r="I1980" s="1"/>
    </row>
    <row r="1981" spans="1:9">
      <c r="A1981" s="135"/>
      <c r="C1981" s="1"/>
      <c r="D1981" s="1"/>
      <c r="E1981" s="1"/>
      <c r="F1981" s="1"/>
      <c r="G1981" s="1"/>
      <c r="H1981" s="1"/>
      <c r="I1981" s="1"/>
    </row>
    <row r="1982" spans="1:9">
      <c r="A1982" s="135"/>
      <c r="C1982" s="1"/>
      <c r="D1982" s="1"/>
      <c r="E1982" s="1"/>
      <c r="F1982" s="1"/>
      <c r="G1982" s="1"/>
      <c r="H1982" s="1"/>
      <c r="I1982" s="1"/>
    </row>
    <row r="1983" spans="1:9">
      <c r="A1983" s="135"/>
      <c r="C1983" s="1"/>
      <c r="D1983" s="1"/>
      <c r="E1983" s="1"/>
      <c r="F1983" s="1"/>
      <c r="G1983" s="1"/>
      <c r="H1983" s="1"/>
      <c r="I1983" s="1"/>
    </row>
    <row r="1984" spans="1:9">
      <c r="A1984" s="135"/>
      <c r="C1984" s="1"/>
      <c r="D1984" s="1"/>
      <c r="E1984" s="1"/>
      <c r="F1984" s="1"/>
      <c r="G1984" s="1"/>
      <c r="H1984" s="1"/>
      <c r="I1984" s="1"/>
    </row>
    <row r="1985" spans="1:9">
      <c r="A1985" s="135"/>
      <c r="C1985" s="1"/>
      <c r="D1985" s="1"/>
      <c r="E1985" s="1"/>
      <c r="F1985" s="1"/>
      <c r="G1985" s="1"/>
      <c r="H1985" s="1"/>
      <c r="I1985" s="1"/>
    </row>
    <row r="1986" spans="1:9">
      <c r="A1986" s="135"/>
      <c r="C1986" s="1"/>
      <c r="D1986" s="1"/>
      <c r="E1986" s="1"/>
      <c r="F1986" s="1"/>
      <c r="G1986" s="1"/>
      <c r="H1986" s="1"/>
      <c r="I1986" s="1"/>
    </row>
    <row r="1987" spans="1:9">
      <c r="A1987" s="135"/>
      <c r="C1987" s="1"/>
      <c r="D1987" s="1"/>
      <c r="E1987" s="1"/>
      <c r="F1987" s="1"/>
      <c r="G1987" s="1"/>
      <c r="H1987" s="1"/>
      <c r="I1987" s="1"/>
    </row>
    <row r="1988" spans="1:9">
      <c r="A1988" s="135"/>
      <c r="C1988" s="1"/>
      <c r="D1988" s="1"/>
      <c r="E1988" s="1"/>
      <c r="F1988" s="1"/>
      <c r="G1988" s="1"/>
      <c r="H1988" s="1"/>
      <c r="I1988" s="1"/>
    </row>
    <row r="1989" spans="1:9">
      <c r="A1989" s="135"/>
      <c r="C1989" s="1"/>
      <c r="D1989" s="1"/>
      <c r="E1989" s="1"/>
      <c r="F1989" s="1"/>
      <c r="G1989" s="1"/>
      <c r="H1989" s="1"/>
      <c r="I1989" s="1"/>
    </row>
    <row r="1990" spans="1:9">
      <c r="A1990" s="135"/>
      <c r="C1990" s="1"/>
      <c r="D1990" s="1"/>
      <c r="E1990" s="1"/>
      <c r="F1990" s="1"/>
      <c r="G1990" s="1"/>
      <c r="H1990" s="1"/>
      <c r="I1990" s="1"/>
    </row>
    <row r="1991" spans="1:9">
      <c r="A1991" s="135"/>
      <c r="C1991" s="1"/>
      <c r="D1991" s="1"/>
      <c r="E1991" s="1"/>
      <c r="F1991" s="1"/>
      <c r="G1991" s="1"/>
      <c r="H1991" s="1"/>
      <c r="I1991" s="1"/>
    </row>
    <row r="1992" spans="1:9">
      <c r="A1992" s="135"/>
      <c r="C1992" s="1"/>
      <c r="D1992" s="1"/>
      <c r="E1992" s="1"/>
      <c r="F1992" s="1"/>
      <c r="G1992" s="1"/>
      <c r="H1992" s="1"/>
      <c r="I1992" s="1"/>
    </row>
    <row r="1993" spans="1:9">
      <c r="A1993" s="135"/>
      <c r="C1993" s="1"/>
      <c r="D1993" s="1"/>
      <c r="E1993" s="1"/>
      <c r="F1993" s="1"/>
      <c r="G1993" s="1"/>
      <c r="H1993" s="1"/>
      <c r="I1993" s="1"/>
    </row>
    <row r="1994" spans="1:9">
      <c r="A1994" s="135"/>
      <c r="C1994" s="1"/>
      <c r="D1994" s="1"/>
      <c r="E1994" s="1"/>
      <c r="F1994" s="1"/>
      <c r="G1994" s="1"/>
      <c r="H1994" s="1"/>
      <c r="I1994" s="1"/>
    </row>
    <row r="1995" spans="1:9">
      <c r="A1995" s="135"/>
      <c r="C1995" s="1"/>
      <c r="D1995" s="1"/>
      <c r="E1995" s="1"/>
      <c r="F1995" s="1"/>
      <c r="G1995" s="1"/>
      <c r="H1995" s="1"/>
      <c r="I1995" s="1"/>
    </row>
    <row r="1996" spans="1:9">
      <c r="A1996" s="135"/>
      <c r="C1996" s="1"/>
      <c r="D1996" s="1"/>
      <c r="E1996" s="1"/>
      <c r="F1996" s="1"/>
      <c r="G1996" s="1"/>
      <c r="H1996" s="1"/>
      <c r="I1996" s="1"/>
    </row>
    <row r="1997" spans="1:9">
      <c r="A1997" s="135"/>
      <c r="C1997" s="1"/>
      <c r="D1997" s="1"/>
      <c r="E1997" s="1"/>
      <c r="F1997" s="1"/>
      <c r="G1997" s="1"/>
      <c r="H1997" s="1"/>
      <c r="I1997" s="1"/>
    </row>
    <row r="1998" spans="1:9">
      <c r="A1998" s="135"/>
      <c r="C1998" s="1"/>
      <c r="D1998" s="1"/>
      <c r="E1998" s="1"/>
      <c r="F1998" s="1"/>
      <c r="G1998" s="1"/>
      <c r="H1998" s="1"/>
      <c r="I1998" s="1"/>
    </row>
    <row r="1999" spans="1:9">
      <c r="A1999" s="135"/>
      <c r="C1999" s="1"/>
      <c r="D1999" s="1"/>
      <c r="E1999" s="1"/>
      <c r="F1999" s="1"/>
      <c r="G1999" s="1"/>
      <c r="H1999" s="1"/>
      <c r="I1999" s="1"/>
    </row>
    <row r="2000" spans="1:9">
      <c r="A2000" s="135"/>
      <c r="C2000" s="1"/>
      <c r="D2000" s="1"/>
      <c r="E2000" s="1"/>
      <c r="F2000" s="1"/>
      <c r="G2000" s="1"/>
      <c r="H2000" s="1"/>
      <c r="I2000" s="1"/>
    </row>
    <row r="2001" spans="1:9">
      <c r="A2001" s="135"/>
      <c r="C2001" s="1"/>
      <c r="D2001" s="1"/>
      <c r="E2001" s="1"/>
      <c r="F2001" s="1"/>
      <c r="G2001" s="1"/>
      <c r="H2001" s="1"/>
      <c r="I2001" s="1"/>
    </row>
    <row r="2002" spans="1:9">
      <c r="A2002" s="135"/>
      <c r="C2002" s="1"/>
      <c r="D2002" s="1"/>
      <c r="E2002" s="1"/>
      <c r="F2002" s="1"/>
      <c r="G2002" s="1"/>
      <c r="H2002" s="1"/>
      <c r="I2002" s="1"/>
    </row>
    <row r="2003" spans="1:9">
      <c r="A2003" s="135"/>
      <c r="C2003" s="1"/>
      <c r="D2003" s="1"/>
      <c r="E2003" s="1"/>
      <c r="F2003" s="1"/>
      <c r="G2003" s="1"/>
      <c r="H2003" s="1"/>
      <c r="I2003" s="1"/>
    </row>
    <row r="2004" spans="1:9">
      <c r="A2004" s="135"/>
      <c r="C2004" s="1"/>
      <c r="D2004" s="1"/>
      <c r="E2004" s="1"/>
      <c r="F2004" s="1"/>
      <c r="G2004" s="1"/>
      <c r="H2004" s="1"/>
      <c r="I2004" s="1"/>
    </row>
    <row r="2005" spans="1:9">
      <c r="A2005" s="135"/>
      <c r="C2005" s="1"/>
      <c r="D2005" s="1"/>
      <c r="E2005" s="1"/>
      <c r="F2005" s="1"/>
      <c r="G2005" s="1"/>
      <c r="H2005" s="1"/>
      <c r="I2005" s="1"/>
    </row>
    <row r="2006" spans="1:9">
      <c r="A2006" s="135"/>
      <c r="C2006" s="1"/>
      <c r="D2006" s="1"/>
      <c r="E2006" s="1"/>
      <c r="F2006" s="1"/>
      <c r="G2006" s="1"/>
      <c r="H2006" s="1"/>
      <c r="I2006" s="1"/>
    </row>
    <row r="2007" spans="1:9">
      <c r="A2007" s="135"/>
      <c r="C2007" s="1"/>
      <c r="D2007" s="1"/>
      <c r="E2007" s="1"/>
      <c r="F2007" s="1"/>
      <c r="G2007" s="1"/>
      <c r="H2007" s="1"/>
      <c r="I2007" s="1"/>
    </row>
    <row r="2008" spans="1:9">
      <c r="A2008" s="135"/>
      <c r="C2008" s="1"/>
      <c r="D2008" s="1"/>
      <c r="E2008" s="1"/>
      <c r="F2008" s="1"/>
      <c r="G2008" s="1"/>
      <c r="H2008" s="1"/>
      <c r="I2008" s="1"/>
    </row>
    <row r="2009" spans="1:9">
      <c r="A2009" s="135"/>
      <c r="C2009" s="1"/>
      <c r="D2009" s="1"/>
      <c r="E2009" s="1"/>
      <c r="F2009" s="1"/>
      <c r="G2009" s="1"/>
      <c r="H2009" s="1"/>
      <c r="I2009" s="1"/>
    </row>
    <row r="2010" spans="1:9">
      <c r="A2010" s="135"/>
      <c r="C2010" s="1"/>
      <c r="D2010" s="1"/>
      <c r="E2010" s="1"/>
      <c r="F2010" s="1"/>
      <c r="G2010" s="1"/>
      <c r="H2010" s="1"/>
      <c r="I2010" s="1"/>
    </row>
    <row r="2011" spans="1:9">
      <c r="A2011" s="135"/>
      <c r="C2011" s="1"/>
      <c r="D2011" s="1"/>
      <c r="E2011" s="1"/>
      <c r="F2011" s="1"/>
      <c r="G2011" s="1"/>
      <c r="H2011" s="1"/>
      <c r="I2011" s="1"/>
    </row>
    <row r="2012" spans="1:9">
      <c r="A2012" s="135"/>
      <c r="C2012" s="1"/>
      <c r="D2012" s="1"/>
      <c r="E2012" s="1"/>
      <c r="F2012" s="1"/>
      <c r="G2012" s="1"/>
      <c r="H2012" s="1"/>
      <c r="I2012" s="1"/>
    </row>
    <row r="2013" spans="1:9">
      <c r="A2013" s="135"/>
      <c r="C2013" s="1"/>
      <c r="D2013" s="1"/>
      <c r="E2013" s="1"/>
      <c r="F2013" s="1"/>
      <c r="G2013" s="1"/>
      <c r="H2013" s="1"/>
      <c r="I2013" s="1"/>
    </row>
    <row r="2014" spans="1:9">
      <c r="A2014" s="135"/>
      <c r="C2014" s="1"/>
      <c r="D2014" s="1"/>
      <c r="E2014" s="1"/>
      <c r="F2014" s="1"/>
      <c r="G2014" s="1"/>
      <c r="H2014" s="1"/>
      <c r="I2014" s="1"/>
    </row>
    <row r="2015" spans="1:9">
      <c r="A2015" s="135"/>
      <c r="C2015" s="1"/>
      <c r="D2015" s="1"/>
      <c r="E2015" s="1"/>
      <c r="F2015" s="1"/>
      <c r="G2015" s="1"/>
      <c r="H2015" s="1"/>
      <c r="I2015" s="1"/>
    </row>
    <row r="2016" spans="1:9">
      <c r="A2016" s="135"/>
      <c r="C2016" s="1"/>
      <c r="D2016" s="1"/>
      <c r="E2016" s="1"/>
      <c r="F2016" s="1"/>
      <c r="G2016" s="1"/>
      <c r="H2016" s="1"/>
      <c r="I2016" s="1"/>
    </row>
    <row r="2017" spans="1:9">
      <c r="A2017" s="135"/>
      <c r="C2017" s="1"/>
      <c r="D2017" s="1"/>
      <c r="E2017" s="1"/>
      <c r="F2017" s="1"/>
      <c r="G2017" s="1"/>
      <c r="H2017" s="1"/>
      <c r="I2017" s="1"/>
    </row>
    <row r="2018" spans="1:9">
      <c r="A2018" s="135"/>
      <c r="C2018" s="1"/>
      <c r="D2018" s="1"/>
      <c r="E2018" s="1"/>
      <c r="F2018" s="1"/>
      <c r="G2018" s="1"/>
      <c r="H2018" s="1"/>
      <c r="I2018" s="1"/>
    </row>
    <row r="2019" spans="1:9">
      <c r="A2019" s="135"/>
      <c r="C2019" s="1"/>
      <c r="D2019" s="1"/>
      <c r="E2019" s="1"/>
      <c r="F2019" s="1"/>
      <c r="G2019" s="1"/>
      <c r="H2019" s="1"/>
      <c r="I2019" s="1"/>
    </row>
    <row r="2020" spans="1:9">
      <c r="A2020" s="135"/>
      <c r="C2020" s="1"/>
      <c r="D2020" s="1"/>
      <c r="E2020" s="1"/>
      <c r="F2020" s="1"/>
      <c r="G2020" s="1"/>
      <c r="H2020" s="1"/>
      <c r="I2020" s="1"/>
    </row>
    <row r="2021" spans="1:9">
      <c r="A2021" s="135"/>
      <c r="C2021" s="1"/>
      <c r="D2021" s="1"/>
      <c r="E2021" s="1"/>
      <c r="F2021" s="1"/>
      <c r="G2021" s="1"/>
      <c r="H2021" s="1"/>
      <c r="I2021" s="1"/>
    </row>
    <row r="2022" spans="1:9">
      <c r="A2022" s="135"/>
      <c r="C2022" s="1"/>
      <c r="D2022" s="1"/>
      <c r="E2022" s="1"/>
      <c r="F2022" s="1"/>
      <c r="G2022" s="1"/>
      <c r="H2022" s="1"/>
      <c r="I2022" s="1"/>
    </row>
    <row r="2023" spans="1:9">
      <c r="A2023" s="135"/>
      <c r="C2023" s="1"/>
      <c r="D2023" s="1"/>
      <c r="E2023" s="1"/>
      <c r="F2023" s="1"/>
      <c r="G2023" s="1"/>
      <c r="H2023" s="1"/>
      <c r="I2023" s="1"/>
    </row>
    <row r="2024" spans="1:9">
      <c r="A2024" s="135"/>
      <c r="C2024" s="1"/>
      <c r="D2024" s="1"/>
      <c r="E2024" s="1"/>
      <c r="F2024" s="1"/>
      <c r="G2024" s="1"/>
      <c r="H2024" s="1"/>
      <c r="I2024" s="1"/>
    </row>
    <row r="2025" spans="1:9">
      <c r="A2025" s="135"/>
      <c r="C2025" s="1"/>
      <c r="D2025" s="1"/>
      <c r="E2025" s="1"/>
      <c r="F2025" s="1"/>
      <c r="G2025" s="1"/>
      <c r="H2025" s="1"/>
      <c r="I2025" s="1"/>
    </row>
    <row r="2026" spans="1:9">
      <c r="A2026" s="135"/>
      <c r="C2026" s="1"/>
      <c r="D2026" s="1"/>
      <c r="E2026" s="1"/>
      <c r="F2026" s="1"/>
      <c r="G2026" s="1"/>
      <c r="H2026" s="1"/>
      <c r="I2026" s="1"/>
    </row>
    <row r="2027" spans="1:9">
      <c r="A2027" s="135"/>
      <c r="C2027" s="1"/>
      <c r="D2027" s="1"/>
      <c r="E2027" s="1"/>
      <c r="F2027" s="1"/>
      <c r="G2027" s="1"/>
      <c r="H2027" s="1"/>
      <c r="I2027" s="1"/>
    </row>
    <row r="2028" spans="1:9">
      <c r="A2028" s="135"/>
      <c r="C2028" s="1"/>
      <c r="D2028" s="1"/>
      <c r="E2028" s="1"/>
      <c r="F2028" s="1"/>
      <c r="G2028" s="1"/>
      <c r="H2028" s="1"/>
      <c r="I2028" s="1"/>
    </row>
    <row r="2029" spans="1:9">
      <c r="A2029" s="135"/>
      <c r="C2029" s="1"/>
      <c r="D2029" s="1"/>
      <c r="E2029" s="1"/>
      <c r="F2029" s="1"/>
      <c r="G2029" s="1"/>
      <c r="H2029" s="1"/>
      <c r="I2029" s="1"/>
    </row>
    <row r="2030" spans="1:9">
      <c r="A2030" s="135"/>
      <c r="C2030" s="1"/>
      <c r="D2030" s="1"/>
      <c r="E2030" s="1"/>
      <c r="F2030" s="1"/>
      <c r="G2030" s="1"/>
      <c r="H2030" s="1"/>
      <c r="I2030" s="1"/>
    </row>
    <row r="2031" spans="1:9">
      <c r="A2031" s="135"/>
      <c r="C2031" s="1"/>
      <c r="D2031" s="1"/>
      <c r="E2031" s="1"/>
      <c r="F2031" s="1"/>
      <c r="G2031" s="1"/>
      <c r="H2031" s="1"/>
      <c r="I2031" s="1"/>
    </row>
    <row r="2032" spans="1:9">
      <c r="A2032" s="135"/>
      <c r="C2032" s="1"/>
      <c r="D2032" s="1"/>
      <c r="E2032" s="1"/>
      <c r="F2032" s="1"/>
      <c r="G2032" s="1"/>
      <c r="H2032" s="1"/>
      <c r="I2032" s="1"/>
    </row>
    <row r="2033" spans="1:9">
      <c r="A2033" s="135"/>
      <c r="C2033" s="1"/>
      <c r="D2033" s="1"/>
      <c r="E2033" s="1"/>
      <c r="F2033" s="1"/>
      <c r="G2033" s="1"/>
      <c r="H2033" s="1"/>
      <c r="I2033" s="1"/>
    </row>
    <row r="2034" spans="1:9">
      <c r="A2034" s="135"/>
      <c r="C2034" s="1"/>
      <c r="D2034" s="1"/>
      <c r="E2034" s="1"/>
      <c r="F2034" s="1"/>
      <c r="G2034" s="1"/>
      <c r="H2034" s="1"/>
      <c r="I2034" s="1"/>
    </row>
    <row r="2035" spans="1:9">
      <c r="A2035" s="135"/>
      <c r="C2035" s="1"/>
      <c r="D2035" s="1"/>
      <c r="E2035" s="1"/>
      <c r="F2035" s="1"/>
      <c r="G2035" s="1"/>
      <c r="H2035" s="1"/>
      <c r="I2035" s="1"/>
    </row>
    <row r="2036" spans="1:9">
      <c r="A2036" s="135"/>
      <c r="C2036" s="1"/>
      <c r="D2036" s="1"/>
      <c r="E2036" s="1"/>
      <c r="F2036" s="1"/>
      <c r="G2036" s="1"/>
      <c r="H2036" s="1"/>
      <c r="I2036" s="1"/>
    </row>
    <row r="2037" spans="1:9">
      <c r="A2037" s="135"/>
      <c r="C2037" s="1"/>
      <c r="D2037" s="1"/>
      <c r="E2037" s="1"/>
      <c r="F2037" s="1"/>
      <c r="G2037" s="1"/>
      <c r="H2037" s="1"/>
      <c r="I2037" s="1"/>
    </row>
    <row r="2038" spans="1:9">
      <c r="A2038" s="135"/>
      <c r="C2038" s="1"/>
      <c r="D2038" s="1"/>
      <c r="E2038" s="1"/>
      <c r="F2038" s="1"/>
      <c r="G2038" s="1"/>
      <c r="H2038" s="1"/>
      <c r="I2038" s="1"/>
    </row>
    <row r="2039" spans="1:9">
      <c r="A2039" s="135"/>
      <c r="C2039" s="1"/>
      <c r="D2039" s="1"/>
      <c r="E2039" s="1"/>
      <c r="F2039" s="1"/>
      <c r="G2039" s="1"/>
      <c r="H2039" s="1"/>
      <c r="I2039" s="1"/>
    </row>
    <row r="2040" spans="1:9">
      <c r="A2040" s="135"/>
      <c r="C2040" s="1"/>
      <c r="D2040" s="1"/>
      <c r="E2040" s="1"/>
      <c r="F2040" s="1"/>
      <c r="G2040" s="1"/>
      <c r="H2040" s="1"/>
      <c r="I2040" s="1"/>
    </row>
    <row r="2041" spans="1:9">
      <c r="A2041" s="135"/>
      <c r="C2041" s="1"/>
      <c r="D2041" s="1"/>
      <c r="E2041" s="1"/>
      <c r="F2041" s="1"/>
      <c r="G2041" s="1"/>
      <c r="H2041" s="1"/>
      <c r="I2041" s="1"/>
    </row>
    <row r="2042" spans="1:9">
      <c r="A2042" s="135"/>
      <c r="C2042" s="1"/>
      <c r="D2042" s="1"/>
      <c r="E2042" s="1"/>
      <c r="F2042" s="1"/>
      <c r="G2042" s="1"/>
      <c r="H2042" s="1"/>
      <c r="I2042" s="1"/>
    </row>
    <row r="2043" spans="1:9">
      <c r="A2043" s="135"/>
      <c r="C2043" s="1"/>
      <c r="D2043" s="1"/>
      <c r="E2043" s="1"/>
      <c r="F2043" s="1"/>
      <c r="G2043" s="1"/>
      <c r="H2043" s="1"/>
      <c r="I2043" s="1"/>
    </row>
    <row r="2044" spans="1:9">
      <c r="A2044" s="135"/>
      <c r="C2044" s="1"/>
      <c r="D2044" s="1"/>
      <c r="E2044" s="1"/>
      <c r="F2044" s="1"/>
      <c r="G2044" s="1"/>
      <c r="H2044" s="1"/>
      <c r="I2044" s="1"/>
    </row>
    <row r="2045" spans="1:9">
      <c r="A2045" s="135"/>
      <c r="C2045" s="1"/>
      <c r="D2045" s="1"/>
      <c r="E2045" s="1"/>
      <c r="F2045" s="1"/>
      <c r="G2045" s="1"/>
      <c r="H2045" s="1"/>
      <c r="I2045" s="1"/>
    </row>
    <row r="2046" spans="1:9">
      <c r="A2046" s="135"/>
      <c r="C2046" s="1"/>
      <c r="D2046" s="1"/>
      <c r="E2046" s="1"/>
      <c r="F2046" s="1"/>
      <c r="G2046" s="1"/>
      <c r="H2046" s="1"/>
      <c r="I2046" s="1"/>
    </row>
    <row r="2047" spans="1:9">
      <c r="A2047" s="135"/>
      <c r="C2047" s="1"/>
      <c r="D2047" s="1"/>
      <c r="E2047" s="1"/>
      <c r="F2047" s="1"/>
      <c r="G2047" s="1"/>
      <c r="H2047" s="1"/>
      <c r="I2047" s="1"/>
    </row>
    <row r="2048" spans="1:9">
      <c r="A2048" s="135"/>
      <c r="C2048" s="1"/>
      <c r="D2048" s="1"/>
      <c r="E2048" s="1"/>
      <c r="F2048" s="1"/>
      <c r="G2048" s="1"/>
      <c r="H2048" s="1"/>
      <c r="I2048" s="1"/>
    </row>
    <row r="2049" spans="1:9">
      <c r="A2049" s="135"/>
      <c r="C2049" s="1"/>
      <c r="D2049" s="1"/>
      <c r="E2049" s="1"/>
      <c r="F2049" s="1"/>
      <c r="G2049" s="1"/>
      <c r="H2049" s="1"/>
      <c r="I2049" s="1"/>
    </row>
    <row r="2050" spans="1:9">
      <c r="A2050" s="135"/>
      <c r="C2050" s="1"/>
      <c r="D2050" s="1"/>
      <c r="E2050" s="1"/>
      <c r="F2050" s="1"/>
      <c r="G2050" s="1"/>
      <c r="H2050" s="1"/>
      <c r="I2050" s="1"/>
    </row>
    <row r="2051" spans="1:9">
      <c r="A2051" s="135"/>
      <c r="C2051" s="1"/>
      <c r="D2051" s="1"/>
      <c r="E2051" s="1"/>
      <c r="F2051" s="1"/>
      <c r="G2051" s="1"/>
      <c r="H2051" s="1"/>
      <c r="I2051" s="1"/>
    </row>
    <row r="2052" spans="1:9">
      <c r="A2052" s="135"/>
      <c r="C2052" s="1"/>
      <c r="D2052" s="1"/>
      <c r="E2052" s="1"/>
      <c r="F2052" s="1"/>
      <c r="G2052" s="1"/>
      <c r="H2052" s="1"/>
      <c r="I2052" s="1"/>
    </row>
    <row r="2053" spans="1:9">
      <c r="A2053" s="135"/>
      <c r="C2053" s="1"/>
      <c r="D2053" s="1"/>
      <c r="E2053" s="1"/>
      <c r="F2053" s="1"/>
      <c r="G2053" s="1"/>
      <c r="H2053" s="1"/>
      <c r="I2053" s="1"/>
    </row>
    <row r="2054" spans="1:9">
      <c r="A2054" s="135"/>
      <c r="C2054" s="1"/>
      <c r="D2054" s="1"/>
      <c r="E2054" s="1"/>
      <c r="F2054" s="1"/>
      <c r="G2054" s="1"/>
      <c r="H2054" s="1"/>
      <c r="I2054" s="1"/>
    </row>
    <row r="2055" spans="1:9">
      <c r="A2055" s="135"/>
      <c r="C2055" s="1"/>
      <c r="D2055" s="1"/>
      <c r="E2055" s="1"/>
      <c r="F2055" s="1"/>
      <c r="G2055" s="1"/>
      <c r="H2055" s="1"/>
      <c r="I2055" s="1"/>
    </row>
    <row r="2056" spans="1:9">
      <c r="A2056" s="135"/>
      <c r="C2056" s="1"/>
      <c r="D2056" s="1"/>
      <c r="E2056" s="1"/>
      <c r="F2056" s="1"/>
      <c r="G2056" s="1"/>
      <c r="H2056" s="1"/>
      <c r="I2056" s="1"/>
    </row>
    <row r="2057" spans="1:9">
      <c r="A2057" s="135"/>
      <c r="C2057" s="1"/>
      <c r="D2057" s="1"/>
      <c r="E2057" s="1"/>
      <c r="F2057" s="1"/>
      <c r="G2057" s="1"/>
      <c r="H2057" s="1"/>
      <c r="I2057" s="1"/>
    </row>
    <row r="2058" spans="1:9">
      <c r="A2058" s="135"/>
      <c r="C2058" s="1"/>
      <c r="D2058" s="1"/>
      <c r="E2058" s="1"/>
      <c r="F2058" s="1"/>
      <c r="G2058" s="1"/>
      <c r="H2058" s="1"/>
      <c r="I2058" s="1"/>
    </row>
    <row r="2059" spans="1:9">
      <c r="A2059" s="135"/>
      <c r="C2059" s="1"/>
      <c r="D2059" s="1"/>
      <c r="E2059" s="1"/>
      <c r="F2059" s="1"/>
      <c r="G2059" s="1"/>
      <c r="H2059" s="1"/>
      <c r="I2059" s="1"/>
    </row>
    <row r="2060" spans="1:9">
      <c r="A2060" s="135"/>
      <c r="C2060" s="1"/>
      <c r="D2060" s="1"/>
      <c r="E2060" s="1"/>
      <c r="F2060" s="1"/>
      <c r="G2060" s="1"/>
      <c r="H2060" s="1"/>
      <c r="I2060" s="1"/>
    </row>
    <row r="2061" spans="1:9">
      <c r="A2061" s="135"/>
      <c r="C2061" s="1"/>
      <c r="D2061" s="1"/>
      <c r="E2061" s="1"/>
      <c r="F2061" s="1"/>
      <c r="G2061" s="1"/>
      <c r="H2061" s="1"/>
      <c r="I2061" s="1"/>
    </row>
    <row r="2062" spans="1:9">
      <c r="A2062" s="135"/>
      <c r="C2062" s="1"/>
      <c r="D2062" s="1"/>
      <c r="E2062" s="1"/>
      <c r="F2062" s="1"/>
      <c r="G2062" s="1"/>
      <c r="H2062" s="1"/>
      <c r="I2062" s="1"/>
    </row>
    <row r="2063" spans="1:9">
      <c r="A2063" s="135"/>
      <c r="C2063" s="1"/>
      <c r="D2063" s="1"/>
      <c r="E2063" s="1"/>
      <c r="F2063" s="1"/>
      <c r="G2063" s="1"/>
      <c r="H2063" s="1"/>
      <c r="I2063" s="1"/>
    </row>
    <row r="2064" spans="1:9">
      <c r="A2064" s="135"/>
      <c r="C2064" s="1"/>
      <c r="D2064" s="1"/>
      <c r="E2064" s="1"/>
      <c r="F2064" s="1"/>
      <c r="G2064" s="1"/>
      <c r="H2064" s="1"/>
      <c r="I2064" s="1"/>
    </row>
    <row r="2065" spans="1:9">
      <c r="A2065" s="135"/>
      <c r="C2065" s="1"/>
      <c r="D2065" s="1"/>
      <c r="E2065" s="1"/>
      <c r="F2065" s="1"/>
      <c r="G2065" s="1"/>
      <c r="H2065" s="1"/>
      <c r="I2065" s="1"/>
    </row>
    <row r="2066" spans="1:9">
      <c r="A2066" s="135"/>
      <c r="C2066" s="1"/>
      <c r="D2066" s="1"/>
      <c r="E2066" s="1"/>
      <c r="F2066" s="1"/>
      <c r="G2066" s="1"/>
      <c r="H2066" s="1"/>
      <c r="I2066" s="1"/>
    </row>
    <row r="2067" spans="1:9">
      <c r="A2067" s="135"/>
      <c r="C2067" s="1"/>
      <c r="D2067" s="1"/>
      <c r="E2067" s="1"/>
      <c r="F2067" s="1"/>
      <c r="G2067" s="1"/>
      <c r="H2067" s="1"/>
      <c r="I2067" s="1"/>
    </row>
    <row r="2068" spans="1:9">
      <c r="A2068" s="135"/>
      <c r="C2068" s="1"/>
      <c r="D2068" s="1"/>
      <c r="E2068" s="1"/>
      <c r="F2068" s="1"/>
      <c r="G2068" s="1"/>
      <c r="H2068" s="1"/>
      <c r="I2068" s="1"/>
    </row>
    <row r="2069" spans="1:9">
      <c r="A2069" s="135"/>
      <c r="C2069" s="1"/>
      <c r="D2069" s="1"/>
      <c r="E2069" s="1"/>
      <c r="F2069" s="1"/>
      <c r="G2069" s="1"/>
      <c r="H2069" s="1"/>
      <c r="I2069" s="1"/>
    </row>
    <row r="2070" spans="1:9">
      <c r="A2070" s="135"/>
      <c r="C2070" s="1"/>
      <c r="D2070" s="1"/>
      <c r="E2070" s="1"/>
      <c r="F2070" s="1"/>
      <c r="G2070" s="1"/>
      <c r="H2070" s="1"/>
      <c r="I2070" s="1"/>
    </row>
    <row r="2071" spans="1:9">
      <c r="A2071" s="135"/>
      <c r="C2071" s="1"/>
      <c r="D2071" s="1"/>
      <c r="E2071" s="1"/>
      <c r="F2071" s="1"/>
      <c r="G2071" s="1"/>
      <c r="H2071" s="1"/>
      <c r="I2071" s="1"/>
    </row>
    <row r="2072" spans="1:9">
      <c r="A2072" s="135"/>
      <c r="C2072" s="1"/>
      <c r="D2072" s="1"/>
      <c r="E2072" s="1"/>
      <c r="F2072" s="1"/>
      <c r="G2072" s="1"/>
      <c r="H2072" s="1"/>
      <c r="I2072" s="1"/>
    </row>
    <row r="2073" spans="1:9">
      <c r="A2073" s="135"/>
      <c r="C2073" s="1"/>
      <c r="D2073" s="1"/>
      <c r="E2073" s="1"/>
      <c r="F2073" s="1"/>
      <c r="G2073" s="1"/>
      <c r="H2073" s="1"/>
      <c r="I2073" s="1"/>
    </row>
    <row r="2074" spans="1:9">
      <c r="A2074" s="135"/>
      <c r="C2074" s="1"/>
      <c r="D2074" s="1"/>
      <c r="E2074" s="1"/>
      <c r="F2074" s="1"/>
      <c r="G2074" s="1"/>
      <c r="H2074" s="1"/>
      <c r="I2074" s="1"/>
    </row>
    <row r="2075" spans="1:9">
      <c r="A2075" s="135"/>
      <c r="C2075" s="1"/>
      <c r="D2075" s="1"/>
      <c r="E2075" s="1"/>
      <c r="F2075" s="1"/>
      <c r="G2075" s="1"/>
      <c r="H2075" s="1"/>
      <c r="I2075" s="1"/>
    </row>
    <row r="2076" spans="1:9">
      <c r="A2076" s="135"/>
      <c r="C2076" s="1"/>
      <c r="D2076" s="1"/>
      <c r="E2076" s="1"/>
      <c r="F2076" s="1"/>
      <c r="G2076" s="1"/>
      <c r="H2076" s="1"/>
      <c r="I2076" s="1"/>
    </row>
    <row r="2077" spans="1:9">
      <c r="A2077" s="135"/>
      <c r="C2077" s="1"/>
      <c r="D2077" s="1"/>
      <c r="E2077" s="1"/>
      <c r="F2077" s="1"/>
      <c r="G2077" s="1"/>
      <c r="H2077" s="1"/>
      <c r="I2077" s="1"/>
    </row>
    <row r="2078" spans="1:9">
      <c r="A2078" s="135"/>
      <c r="C2078" s="1"/>
      <c r="D2078" s="1"/>
      <c r="E2078" s="1"/>
      <c r="F2078" s="1"/>
      <c r="G2078" s="1"/>
      <c r="H2078" s="1"/>
      <c r="I2078" s="1"/>
    </row>
    <row r="2079" spans="1:9">
      <c r="A2079" s="135"/>
      <c r="C2079" s="1"/>
      <c r="D2079" s="1"/>
      <c r="E2079" s="1"/>
      <c r="F2079" s="1"/>
      <c r="G2079" s="1"/>
      <c r="H2079" s="1"/>
      <c r="I2079" s="1"/>
    </row>
    <row r="2080" spans="1:9">
      <c r="A2080" s="135"/>
      <c r="C2080" s="1"/>
      <c r="D2080" s="1"/>
      <c r="E2080" s="1"/>
      <c r="F2080" s="1"/>
      <c r="G2080" s="1"/>
      <c r="H2080" s="1"/>
      <c r="I2080" s="1"/>
    </row>
    <row r="2081" spans="1:9">
      <c r="A2081" s="135"/>
      <c r="C2081" s="1"/>
      <c r="D2081" s="1"/>
      <c r="E2081" s="1"/>
      <c r="F2081" s="1"/>
      <c r="G2081" s="1"/>
      <c r="H2081" s="1"/>
      <c r="I2081" s="1"/>
    </row>
    <row r="2082" spans="1:9">
      <c r="A2082" s="135"/>
      <c r="C2082" s="1"/>
      <c r="D2082" s="1"/>
      <c r="E2082" s="1"/>
      <c r="F2082" s="1"/>
      <c r="G2082" s="1"/>
      <c r="H2082" s="1"/>
      <c r="I2082" s="1"/>
    </row>
    <row r="2083" spans="1:9">
      <c r="A2083" s="135"/>
      <c r="C2083" s="1"/>
      <c r="D2083" s="1"/>
      <c r="E2083" s="1"/>
      <c r="F2083" s="1"/>
      <c r="G2083" s="1"/>
      <c r="H2083" s="1"/>
      <c r="I2083" s="1"/>
    </row>
    <row r="2084" spans="1:9">
      <c r="A2084" s="135"/>
      <c r="C2084" s="1"/>
      <c r="D2084" s="1"/>
      <c r="E2084" s="1"/>
      <c r="F2084" s="1"/>
      <c r="G2084" s="1"/>
      <c r="H2084" s="1"/>
      <c r="I2084" s="1"/>
    </row>
    <row r="2085" spans="1:9">
      <c r="A2085" s="135"/>
      <c r="C2085" s="1"/>
      <c r="D2085" s="1"/>
      <c r="E2085" s="1"/>
      <c r="F2085" s="1"/>
      <c r="G2085" s="1"/>
      <c r="H2085" s="1"/>
      <c r="I2085" s="1"/>
    </row>
    <row r="2086" spans="1:9">
      <c r="A2086" s="135"/>
      <c r="C2086" s="1"/>
      <c r="D2086" s="1"/>
      <c r="E2086" s="1"/>
      <c r="F2086" s="1"/>
      <c r="G2086" s="1"/>
      <c r="H2086" s="1"/>
      <c r="I2086" s="1"/>
    </row>
    <row r="2087" spans="1:9">
      <c r="A2087" s="135"/>
      <c r="C2087" s="1"/>
      <c r="D2087" s="1"/>
      <c r="E2087" s="1"/>
      <c r="F2087" s="1"/>
      <c r="G2087" s="1"/>
      <c r="H2087" s="1"/>
      <c r="I2087" s="1"/>
    </row>
    <row r="2088" spans="1:9">
      <c r="A2088" s="135"/>
      <c r="C2088" s="1"/>
      <c r="D2088" s="1"/>
      <c r="E2088" s="1"/>
      <c r="F2088" s="1"/>
      <c r="G2088" s="1"/>
      <c r="H2088" s="1"/>
      <c r="I2088" s="1"/>
    </row>
    <row r="2089" spans="1:9">
      <c r="A2089" s="135"/>
      <c r="C2089" s="1"/>
      <c r="D2089" s="1"/>
      <c r="E2089" s="1"/>
      <c r="F2089" s="1"/>
      <c r="G2089" s="1"/>
      <c r="H2089" s="1"/>
      <c r="I2089" s="1"/>
    </row>
    <row r="2090" spans="1:9">
      <c r="A2090" s="135"/>
      <c r="C2090" s="1"/>
      <c r="D2090" s="1"/>
      <c r="E2090" s="1"/>
      <c r="F2090" s="1"/>
      <c r="G2090" s="1"/>
      <c r="H2090" s="1"/>
      <c r="I2090" s="1"/>
    </row>
    <row r="2091" spans="1:9">
      <c r="A2091" s="135"/>
      <c r="C2091" s="1"/>
      <c r="D2091" s="1"/>
      <c r="E2091" s="1"/>
      <c r="F2091" s="1"/>
      <c r="G2091" s="1"/>
      <c r="H2091" s="1"/>
      <c r="I2091" s="1"/>
    </row>
    <row r="2092" spans="1:9">
      <c r="A2092" s="135"/>
      <c r="C2092" s="1"/>
      <c r="D2092" s="1"/>
      <c r="E2092" s="1"/>
      <c r="F2092" s="1"/>
      <c r="G2092" s="1"/>
      <c r="H2092" s="1"/>
      <c r="I2092" s="1"/>
    </row>
    <row r="2093" spans="1:9">
      <c r="A2093" s="135"/>
      <c r="C2093" s="1"/>
      <c r="D2093" s="1"/>
      <c r="E2093" s="1"/>
      <c r="F2093" s="1"/>
      <c r="G2093" s="1"/>
      <c r="H2093" s="1"/>
      <c r="I2093" s="1"/>
    </row>
    <row r="2094" spans="1:9">
      <c r="A2094" s="135"/>
      <c r="C2094" s="1"/>
      <c r="D2094" s="1"/>
      <c r="E2094" s="1"/>
      <c r="F2094" s="1"/>
      <c r="G2094" s="1"/>
      <c r="H2094" s="1"/>
      <c r="I2094" s="1"/>
    </row>
    <row r="2095" spans="1:9">
      <c r="A2095" s="135"/>
      <c r="C2095" s="1"/>
      <c r="D2095" s="1"/>
      <c r="E2095" s="1"/>
      <c r="F2095" s="1"/>
      <c r="G2095" s="1"/>
      <c r="H2095" s="1"/>
      <c r="I2095" s="1"/>
    </row>
    <row r="2096" spans="1:9">
      <c r="A2096" s="135"/>
      <c r="C2096" s="1"/>
      <c r="D2096" s="1"/>
      <c r="E2096" s="1"/>
      <c r="F2096" s="1"/>
      <c r="G2096" s="1"/>
      <c r="H2096" s="1"/>
      <c r="I2096" s="1"/>
    </row>
    <row r="2097" spans="1:9">
      <c r="A2097" s="135"/>
      <c r="C2097" s="1"/>
      <c r="D2097" s="1"/>
      <c r="E2097" s="1"/>
      <c r="F2097" s="1"/>
      <c r="G2097" s="1"/>
      <c r="H2097" s="1"/>
      <c r="I2097" s="1"/>
    </row>
    <row r="2098" spans="1:9">
      <c r="A2098" s="135"/>
      <c r="C2098" s="1"/>
      <c r="D2098" s="1"/>
      <c r="E2098" s="1"/>
      <c r="F2098" s="1"/>
      <c r="G2098" s="1"/>
      <c r="H2098" s="1"/>
      <c r="I2098" s="1"/>
    </row>
    <row r="2099" spans="1:9">
      <c r="A2099" s="135"/>
      <c r="C2099" s="1"/>
      <c r="D2099" s="1"/>
      <c r="E2099" s="1"/>
      <c r="F2099" s="1"/>
      <c r="G2099" s="1"/>
      <c r="H2099" s="1"/>
      <c r="I2099" s="1"/>
    </row>
    <row r="2100" spans="1:9">
      <c r="A2100" s="135"/>
      <c r="C2100" s="1"/>
      <c r="D2100" s="1"/>
      <c r="E2100" s="1"/>
      <c r="F2100" s="1"/>
      <c r="G2100" s="1"/>
      <c r="H2100" s="1"/>
      <c r="I2100" s="1"/>
    </row>
    <row r="2101" spans="1:9">
      <c r="A2101" s="135"/>
      <c r="C2101" s="1"/>
      <c r="D2101" s="1"/>
      <c r="E2101" s="1"/>
      <c r="F2101" s="1"/>
      <c r="G2101" s="1"/>
      <c r="H2101" s="1"/>
      <c r="I2101" s="1"/>
    </row>
    <row r="2102" spans="1:9">
      <c r="A2102" s="135"/>
      <c r="C2102" s="1"/>
      <c r="D2102" s="1"/>
      <c r="E2102" s="1"/>
      <c r="F2102" s="1"/>
      <c r="G2102" s="1"/>
      <c r="H2102" s="1"/>
      <c r="I2102" s="1"/>
    </row>
    <row r="2103" spans="1:9">
      <c r="A2103" s="135"/>
      <c r="C2103" s="1"/>
      <c r="D2103" s="1"/>
      <c r="E2103" s="1"/>
      <c r="F2103" s="1"/>
      <c r="G2103" s="1"/>
      <c r="H2103" s="1"/>
      <c r="I2103" s="1"/>
    </row>
    <row r="2104" spans="1:9">
      <c r="A2104" s="135"/>
      <c r="C2104" s="1"/>
      <c r="D2104" s="1"/>
      <c r="E2104" s="1"/>
      <c r="F2104" s="1"/>
      <c r="G2104" s="1"/>
      <c r="H2104" s="1"/>
      <c r="I2104" s="1"/>
    </row>
    <row r="2105" spans="1:9">
      <c r="A2105" s="135"/>
      <c r="C2105" s="1"/>
      <c r="D2105" s="1"/>
      <c r="E2105" s="1"/>
      <c r="F2105" s="1"/>
      <c r="G2105" s="1"/>
      <c r="H2105" s="1"/>
      <c r="I2105" s="1"/>
    </row>
    <row r="2106" spans="1:9">
      <c r="A2106" s="135"/>
      <c r="C2106" s="1"/>
      <c r="D2106" s="1"/>
      <c r="E2106" s="1"/>
      <c r="F2106" s="1"/>
      <c r="G2106" s="1"/>
      <c r="H2106" s="1"/>
      <c r="I2106" s="1"/>
    </row>
    <row r="2107" spans="1:9">
      <c r="A2107" s="135"/>
      <c r="C2107" s="1"/>
      <c r="D2107" s="1"/>
      <c r="E2107" s="1"/>
      <c r="F2107" s="1"/>
      <c r="G2107" s="1"/>
      <c r="H2107" s="1"/>
      <c r="I2107" s="1"/>
    </row>
    <row r="2108" spans="1:9">
      <c r="A2108" s="135"/>
      <c r="C2108" s="1"/>
      <c r="D2108" s="1"/>
      <c r="E2108" s="1"/>
      <c r="F2108" s="1"/>
      <c r="G2108" s="1"/>
      <c r="H2108" s="1"/>
      <c r="I2108" s="1"/>
    </row>
    <row r="2109" spans="1:9">
      <c r="A2109" s="135"/>
      <c r="C2109" s="1"/>
      <c r="D2109" s="1"/>
      <c r="E2109" s="1"/>
      <c r="F2109" s="1"/>
      <c r="G2109" s="1"/>
      <c r="H2109" s="1"/>
      <c r="I2109" s="1"/>
    </row>
    <row r="2110" spans="1:9">
      <c r="A2110" s="135"/>
      <c r="C2110" s="1"/>
      <c r="D2110" s="1"/>
      <c r="E2110" s="1"/>
      <c r="F2110" s="1"/>
      <c r="G2110" s="1"/>
      <c r="H2110" s="1"/>
      <c r="I2110" s="1"/>
    </row>
    <row r="2111" spans="1:9">
      <c r="A2111" s="135"/>
      <c r="C2111" s="1"/>
      <c r="D2111" s="1"/>
      <c r="E2111" s="1"/>
      <c r="F2111" s="1"/>
      <c r="G2111" s="1"/>
      <c r="H2111" s="1"/>
      <c r="I2111" s="1"/>
    </row>
    <row r="2112" spans="1:9">
      <c r="A2112" s="135"/>
      <c r="C2112" s="1"/>
      <c r="D2112" s="1"/>
      <c r="E2112" s="1"/>
      <c r="F2112" s="1"/>
      <c r="G2112" s="1"/>
      <c r="H2112" s="1"/>
      <c r="I2112" s="1"/>
    </row>
    <row r="2113" spans="1:9">
      <c r="A2113" s="135"/>
      <c r="C2113" s="1"/>
      <c r="D2113" s="1"/>
      <c r="E2113" s="1"/>
      <c r="F2113" s="1"/>
      <c r="G2113" s="1"/>
      <c r="H2113" s="1"/>
      <c r="I2113" s="1"/>
    </row>
    <row r="2114" spans="1:9">
      <c r="A2114" s="135"/>
      <c r="C2114" s="1"/>
      <c r="D2114" s="1"/>
      <c r="E2114" s="1"/>
      <c r="F2114" s="1"/>
      <c r="G2114" s="1"/>
      <c r="H2114" s="1"/>
      <c r="I2114" s="1"/>
    </row>
    <row r="2115" spans="1:9">
      <c r="A2115" s="135"/>
      <c r="C2115" s="1"/>
      <c r="D2115" s="1"/>
      <c r="E2115" s="1"/>
      <c r="F2115" s="1"/>
      <c r="G2115" s="1"/>
      <c r="H2115" s="1"/>
      <c r="I2115" s="1"/>
    </row>
    <row r="2116" spans="1:9">
      <c r="A2116" s="135"/>
      <c r="C2116" s="1"/>
      <c r="D2116" s="1"/>
      <c r="E2116" s="1"/>
      <c r="F2116" s="1"/>
      <c r="G2116" s="1"/>
      <c r="H2116" s="1"/>
      <c r="I2116" s="1"/>
    </row>
    <row r="2117" spans="1:9">
      <c r="A2117" s="135"/>
      <c r="C2117" s="1"/>
      <c r="D2117" s="1"/>
      <c r="E2117" s="1"/>
      <c r="F2117" s="1"/>
      <c r="G2117" s="1"/>
      <c r="H2117" s="1"/>
      <c r="I2117" s="1"/>
    </row>
    <row r="2118" spans="1:9">
      <c r="A2118" s="135"/>
      <c r="C2118" s="1"/>
      <c r="D2118" s="1"/>
      <c r="E2118" s="1"/>
      <c r="F2118" s="1"/>
      <c r="G2118" s="1"/>
      <c r="H2118" s="1"/>
      <c r="I2118" s="1"/>
    </row>
    <row r="2119" spans="1:9">
      <c r="A2119" s="135"/>
      <c r="C2119" s="1"/>
      <c r="D2119" s="1"/>
      <c r="E2119" s="1"/>
      <c r="F2119" s="1"/>
      <c r="G2119" s="1"/>
      <c r="H2119" s="1"/>
      <c r="I2119" s="1"/>
    </row>
    <row r="2120" spans="1:9">
      <c r="A2120" s="135"/>
      <c r="C2120" s="1"/>
      <c r="D2120" s="1"/>
      <c r="E2120" s="1"/>
      <c r="F2120" s="1"/>
      <c r="G2120" s="1"/>
      <c r="H2120" s="1"/>
      <c r="I2120" s="1"/>
    </row>
    <row r="2121" spans="1:9">
      <c r="A2121" s="135"/>
      <c r="C2121" s="1"/>
      <c r="D2121" s="1"/>
      <c r="E2121" s="1"/>
      <c r="F2121" s="1"/>
      <c r="G2121" s="1"/>
      <c r="H2121" s="1"/>
      <c r="I2121" s="1"/>
    </row>
    <row r="2122" spans="1:9">
      <c r="A2122" s="135"/>
      <c r="C2122" s="1"/>
      <c r="D2122" s="1"/>
      <c r="E2122" s="1"/>
      <c r="F2122" s="1"/>
      <c r="G2122" s="1"/>
      <c r="H2122" s="1"/>
      <c r="I2122" s="1"/>
    </row>
    <row r="2123" spans="1:9">
      <c r="A2123" s="135"/>
      <c r="C2123" s="1"/>
      <c r="D2123" s="1"/>
      <c r="E2123" s="1"/>
      <c r="F2123" s="1"/>
      <c r="G2123" s="1"/>
      <c r="H2123" s="1"/>
      <c r="I2123" s="1"/>
    </row>
    <row r="2124" spans="1:9">
      <c r="A2124" s="135"/>
      <c r="C2124" s="1"/>
      <c r="D2124" s="1"/>
      <c r="E2124" s="1"/>
      <c r="F2124" s="1"/>
      <c r="G2124" s="1"/>
      <c r="H2124" s="1"/>
      <c r="I2124" s="1"/>
    </row>
    <row r="2125" spans="1:9">
      <c r="A2125" s="135"/>
      <c r="C2125" s="1"/>
      <c r="D2125" s="1"/>
      <c r="E2125" s="1"/>
      <c r="F2125" s="1"/>
      <c r="G2125" s="1"/>
      <c r="H2125" s="1"/>
      <c r="I2125" s="1"/>
    </row>
    <row r="2126" spans="1:9">
      <c r="A2126" s="135"/>
      <c r="C2126" s="1"/>
      <c r="D2126" s="1"/>
      <c r="E2126" s="1"/>
      <c r="F2126" s="1"/>
      <c r="G2126" s="1"/>
      <c r="H2126" s="1"/>
      <c r="I2126" s="1"/>
    </row>
    <row r="2127" spans="1:9">
      <c r="A2127" s="135"/>
      <c r="C2127" s="1"/>
      <c r="D2127" s="1"/>
      <c r="E2127" s="1"/>
      <c r="F2127" s="1"/>
      <c r="G2127" s="1"/>
      <c r="H2127" s="1"/>
      <c r="I2127" s="1"/>
    </row>
    <row r="2128" spans="1:9">
      <c r="A2128" s="135"/>
      <c r="C2128" s="1"/>
      <c r="D2128" s="1"/>
      <c r="E2128" s="1"/>
      <c r="F2128" s="1"/>
      <c r="G2128" s="1"/>
      <c r="H2128" s="1"/>
      <c r="I2128" s="1"/>
    </row>
    <row r="2129" spans="1:9">
      <c r="A2129" s="135"/>
      <c r="C2129" s="1"/>
      <c r="D2129" s="1"/>
      <c r="E2129" s="1"/>
      <c r="F2129" s="1"/>
      <c r="G2129" s="1"/>
      <c r="H2129" s="1"/>
      <c r="I2129" s="1"/>
    </row>
    <row r="2130" spans="1:9">
      <c r="A2130" s="135"/>
      <c r="C2130" s="1"/>
      <c r="D2130" s="1"/>
      <c r="E2130" s="1"/>
      <c r="F2130" s="1"/>
      <c r="G2130" s="1"/>
      <c r="H2130" s="1"/>
      <c r="I2130" s="1"/>
    </row>
    <row r="2131" spans="1:9">
      <c r="A2131" s="135"/>
      <c r="C2131" s="1"/>
      <c r="D2131" s="1"/>
      <c r="E2131" s="1"/>
      <c r="F2131" s="1"/>
      <c r="G2131" s="1"/>
      <c r="H2131" s="1"/>
      <c r="I2131" s="1"/>
    </row>
    <row r="2132" spans="1:9">
      <c r="A2132" s="135"/>
      <c r="C2132" s="1"/>
      <c r="D2132" s="1"/>
      <c r="E2132" s="1"/>
      <c r="F2132" s="1"/>
      <c r="G2132" s="1"/>
      <c r="H2132" s="1"/>
      <c r="I2132" s="1"/>
    </row>
    <row r="2133" spans="1:9">
      <c r="A2133" s="135"/>
      <c r="C2133" s="1"/>
      <c r="D2133" s="1"/>
      <c r="E2133" s="1"/>
      <c r="F2133" s="1"/>
      <c r="G2133" s="1"/>
      <c r="H2133" s="1"/>
      <c r="I2133" s="1"/>
    </row>
    <row r="2134" spans="1:9">
      <c r="A2134" s="135"/>
      <c r="C2134" s="1"/>
      <c r="D2134" s="1"/>
      <c r="E2134" s="1"/>
      <c r="F2134" s="1"/>
      <c r="G2134" s="1"/>
      <c r="H2134" s="1"/>
      <c r="I2134" s="1"/>
    </row>
    <row r="2135" spans="1:9">
      <c r="A2135" s="135"/>
      <c r="C2135" s="1"/>
      <c r="D2135" s="1"/>
      <c r="E2135" s="1"/>
      <c r="F2135" s="1"/>
      <c r="G2135" s="1"/>
      <c r="H2135" s="1"/>
      <c r="I2135" s="1"/>
    </row>
    <row r="2136" spans="1:9">
      <c r="A2136" s="135"/>
      <c r="C2136" s="1"/>
      <c r="D2136" s="1"/>
      <c r="E2136" s="1"/>
      <c r="F2136" s="1"/>
      <c r="G2136" s="1"/>
      <c r="H2136" s="1"/>
      <c r="I2136" s="1"/>
    </row>
    <row r="2137" spans="1:9">
      <c r="A2137" s="135"/>
      <c r="C2137" s="1"/>
      <c r="D2137" s="1"/>
      <c r="E2137" s="1"/>
      <c r="F2137" s="1"/>
      <c r="G2137" s="1"/>
      <c r="H2137" s="1"/>
      <c r="I2137" s="1"/>
    </row>
    <row r="2138" spans="1:9">
      <c r="A2138" s="135"/>
      <c r="C2138" s="1"/>
      <c r="D2138" s="1"/>
      <c r="E2138" s="1"/>
      <c r="F2138" s="1"/>
      <c r="G2138" s="1"/>
      <c r="H2138" s="1"/>
      <c r="I2138" s="1"/>
    </row>
    <row r="2139" spans="1:9">
      <c r="A2139" s="135"/>
      <c r="C2139" s="1"/>
      <c r="D2139" s="1"/>
      <c r="E2139" s="1"/>
      <c r="F2139" s="1"/>
      <c r="G2139" s="1"/>
      <c r="H2139" s="1"/>
      <c r="I2139" s="1"/>
    </row>
    <row r="2140" spans="1:9">
      <c r="A2140" s="135"/>
      <c r="C2140" s="1"/>
      <c r="D2140" s="1"/>
      <c r="E2140" s="1"/>
      <c r="F2140" s="1"/>
      <c r="G2140" s="1"/>
      <c r="H2140" s="1"/>
      <c r="I2140" s="1"/>
    </row>
    <row r="2141" spans="1:9">
      <c r="A2141" s="135"/>
      <c r="C2141" s="1"/>
      <c r="D2141" s="1"/>
      <c r="E2141" s="1"/>
      <c r="F2141" s="1"/>
      <c r="G2141" s="1"/>
      <c r="H2141" s="1"/>
      <c r="I2141" s="1"/>
    </row>
    <row r="2142" spans="1:9">
      <c r="A2142" s="135"/>
      <c r="C2142" s="1"/>
      <c r="D2142" s="1"/>
      <c r="E2142" s="1"/>
      <c r="F2142" s="1"/>
      <c r="G2142" s="1"/>
      <c r="H2142" s="1"/>
      <c r="I2142" s="1"/>
    </row>
    <row r="2143" spans="1:9">
      <c r="A2143" s="135"/>
      <c r="C2143" s="1"/>
      <c r="D2143" s="1"/>
      <c r="E2143" s="1"/>
      <c r="F2143" s="1"/>
      <c r="G2143" s="1"/>
      <c r="H2143" s="1"/>
      <c r="I2143" s="1"/>
    </row>
    <row r="2144" spans="1:9">
      <c r="A2144" s="135"/>
      <c r="C2144" s="1"/>
      <c r="D2144" s="1"/>
      <c r="E2144" s="1"/>
      <c r="F2144" s="1"/>
      <c r="G2144" s="1"/>
      <c r="H2144" s="1"/>
      <c r="I2144" s="1"/>
    </row>
    <row r="2145" spans="1:9">
      <c r="A2145" s="135"/>
      <c r="C2145" s="1"/>
      <c r="D2145" s="1"/>
      <c r="E2145" s="1"/>
      <c r="F2145" s="1"/>
      <c r="G2145" s="1"/>
      <c r="H2145" s="1"/>
      <c r="I2145" s="1"/>
    </row>
    <row r="2146" spans="1:9">
      <c r="A2146" s="135"/>
      <c r="C2146" s="1"/>
      <c r="D2146" s="1"/>
      <c r="E2146" s="1"/>
      <c r="F2146" s="1"/>
      <c r="G2146" s="1"/>
      <c r="H2146" s="1"/>
      <c r="I2146" s="1"/>
    </row>
    <row r="2147" spans="1:9">
      <c r="A2147" s="135"/>
      <c r="C2147" s="1"/>
      <c r="D2147" s="1"/>
      <c r="E2147" s="1"/>
      <c r="F2147" s="1"/>
      <c r="G2147" s="1"/>
      <c r="H2147" s="1"/>
      <c r="I2147" s="1"/>
    </row>
    <row r="2148" spans="1:9">
      <c r="A2148" s="135"/>
      <c r="C2148" s="1"/>
      <c r="D2148" s="1"/>
      <c r="E2148" s="1"/>
      <c r="F2148" s="1"/>
      <c r="G2148" s="1"/>
      <c r="H2148" s="1"/>
      <c r="I2148" s="1"/>
    </row>
    <row r="2149" spans="1:9">
      <c r="A2149" s="135"/>
      <c r="C2149" s="1"/>
      <c r="D2149" s="1"/>
      <c r="E2149" s="1"/>
      <c r="F2149" s="1"/>
      <c r="G2149" s="1"/>
      <c r="H2149" s="1"/>
      <c r="I2149" s="1"/>
    </row>
    <row r="2150" spans="1:9">
      <c r="A2150" s="135"/>
      <c r="C2150" s="1"/>
      <c r="D2150" s="1"/>
      <c r="E2150" s="1"/>
      <c r="F2150" s="1"/>
      <c r="G2150" s="1"/>
      <c r="H2150" s="1"/>
      <c r="I2150" s="1"/>
    </row>
    <row r="2151" spans="1:9">
      <c r="A2151" s="135"/>
      <c r="C2151" s="1"/>
      <c r="D2151" s="1"/>
      <c r="E2151" s="1"/>
      <c r="F2151" s="1"/>
      <c r="G2151" s="1"/>
      <c r="H2151" s="1"/>
      <c r="I2151" s="1"/>
    </row>
    <row r="2152" spans="1:9">
      <c r="A2152" s="135"/>
      <c r="C2152" s="1"/>
      <c r="D2152" s="1"/>
      <c r="E2152" s="1"/>
      <c r="F2152" s="1"/>
      <c r="G2152" s="1"/>
      <c r="H2152" s="1"/>
      <c r="I2152" s="1"/>
    </row>
    <row r="2153" spans="1:9">
      <c r="A2153" s="135"/>
      <c r="C2153" s="1"/>
      <c r="D2153" s="1"/>
      <c r="E2153" s="1"/>
      <c r="F2153" s="1"/>
      <c r="G2153" s="1"/>
      <c r="H2153" s="1"/>
      <c r="I2153" s="1"/>
    </row>
    <row r="2154" spans="1:9">
      <c r="A2154" s="135"/>
      <c r="C2154" s="1"/>
      <c r="D2154" s="1"/>
      <c r="E2154" s="1"/>
      <c r="F2154" s="1"/>
      <c r="G2154" s="1"/>
      <c r="H2154" s="1"/>
      <c r="I2154" s="1"/>
    </row>
    <row r="2155" spans="1:9">
      <c r="A2155" s="135"/>
      <c r="C2155" s="1"/>
      <c r="D2155" s="1"/>
      <c r="E2155" s="1"/>
      <c r="F2155" s="1"/>
      <c r="G2155" s="1"/>
      <c r="H2155" s="1"/>
      <c r="I2155" s="1"/>
    </row>
    <row r="2156" spans="1:9">
      <c r="A2156" s="135"/>
      <c r="C2156" s="1"/>
      <c r="D2156" s="1"/>
      <c r="E2156" s="1"/>
      <c r="F2156" s="1"/>
      <c r="G2156" s="1"/>
      <c r="H2156" s="1"/>
      <c r="I2156" s="1"/>
    </row>
    <row r="2157" spans="1:9">
      <c r="A2157" s="135"/>
      <c r="C2157" s="1"/>
      <c r="D2157" s="1"/>
      <c r="E2157" s="1"/>
      <c r="F2157" s="1"/>
      <c r="G2157" s="1"/>
      <c r="H2157" s="1"/>
      <c r="I2157" s="1"/>
    </row>
    <row r="2158" spans="1:9">
      <c r="A2158" s="135"/>
      <c r="C2158" s="1"/>
      <c r="D2158" s="1"/>
      <c r="E2158" s="1"/>
      <c r="F2158" s="1"/>
      <c r="G2158" s="1"/>
      <c r="H2158" s="1"/>
      <c r="I2158" s="1"/>
    </row>
    <row r="2159" spans="1:9">
      <c r="A2159" s="135"/>
      <c r="C2159" s="1"/>
      <c r="D2159" s="1"/>
      <c r="E2159" s="1"/>
      <c r="F2159" s="1"/>
      <c r="G2159" s="1"/>
      <c r="H2159" s="1"/>
      <c r="I2159" s="1"/>
    </row>
    <row r="2160" spans="1:9">
      <c r="A2160" s="135"/>
      <c r="C2160" s="1"/>
      <c r="D2160" s="1"/>
      <c r="E2160" s="1"/>
      <c r="F2160" s="1"/>
      <c r="G2160" s="1"/>
      <c r="H2160" s="1"/>
      <c r="I2160" s="1"/>
    </row>
    <row r="2161" spans="1:9">
      <c r="A2161" s="135"/>
      <c r="C2161" s="1"/>
      <c r="D2161" s="1"/>
      <c r="E2161" s="1"/>
      <c r="F2161" s="1"/>
      <c r="G2161" s="1"/>
      <c r="H2161" s="1"/>
      <c r="I2161" s="1"/>
    </row>
    <row r="2162" spans="1:9">
      <c r="A2162" s="135"/>
      <c r="C2162" s="1"/>
      <c r="D2162" s="1"/>
      <c r="E2162" s="1"/>
      <c r="F2162" s="1"/>
      <c r="G2162" s="1"/>
      <c r="H2162" s="1"/>
      <c r="I2162" s="1"/>
    </row>
    <row r="2163" spans="1:9">
      <c r="A2163" s="135"/>
      <c r="C2163" s="1"/>
      <c r="D2163" s="1"/>
      <c r="E2163" s="1"/>
      <c r="F2163" s="1"/>
      <c r="G2163" s="1"/>
      <c r="H2163" s="1"/>
      <c r="I2163" s="1"/>
    </row>
    <row r="2164" spans="1:9">
      <c r="A2164" s="135"/>
      <c r="C2164" s="1"/>
      <c r="D2164" s="1"/>
      <c r="E2164" s="1"/>
      <c r="F2164" s="1"/>
      <c r="G2164" s="1"/>
      <c r="H2164" s="1"/>
      <c r="I2164" s="1"/>
    </row>
    <row r="2165" spans="1:9">
      <c r="A2165" s="135"/>
      <c r="C2165" s="1"/>
      <c r="D2165" s="1"/>
      <c r="E2165" s="1"/>
      <c r="F2165" s="1"/>
      <c r="G2165" s="1"/>
      <c r="H2165" s="1"/>
      <c r="I2165" s="1"/>
    </row>
    <row r="2166" spans="1:9">
      <c r="A2166" s="135"/>
      <c r="C2166" s="1"/>
      <c r="D2166" s="1"/>
      <c r="E2166" s="1"/>
      <c r="F2166" s="1"/>
      <c r="G2166" s="1"/>
      <c r="H2166" s="1"/>
      <c r="I2166" s="1"/>
    </row>
    <row r="2167" spans="1:9">
      <c r="A2167" s="135"/>
      <c r="C2167" s="1"/>
      <c r="D2167" s="1"/>
      <c r="E2167" s="1"/>
      <c r="F2167" s="1"/>
      <c r="G2167" s="1"/>
      <c r="H2167" s="1"/>
      <c r="I2167" s="1"/>
    </row>
    <row r="2168" spans="1:9">
      <c r="A2168" s="135"/>
      <c r="C2168" s="1"/>
      <c r="D2168" s="1"/>
      <c r="E2168" s="1"/>
      <c r="F2168" s="1"/>
      <c r="G2168" s="1"/>
      <c r="H2168" s="1"/>
      <c r="I2168" s="1"/>
    </row>
    <row r="2169" spans="1:9">
      <c r="A2169" s="135"/>
      <c r="C2169" s="1"/>
      <c r="D2169" s="1"/>
      <c r="E2169" s="1"/>
      <c r="F2169" s="1"/>
      <c r="G2169" s="1"/>
      <c r="H2169" s="1"/>
      <c r="I2169" s="1"/>
    </row>
    <row r="2170" spans="1:9">
      <c r="A2170" s="135"/>
      <c r="C2170" s="1"/>
      <c r="D2170" s="1"/>
      <c r="E2170" s="1"/>
      <c r="F2170" s="1"/>
      <c r="G2170" s="1"/>
      <c r="H2170" s="1"/>
      <c r="I2170" s="1"/>
    </row>
    <row r="2171" spans="1:9">
      <c r="A2171" s="135"/>
      <c r="C2171" s="1"/>
      <c r="D2171" s="1"/>
      <c r="E2171" s="1"/>
      <c r="F2171" s="1"/>
      <c r="G2171" s="1"/>
      <c r="H2171" s="1"/>
      <c r="I2171" s="1"/>
    </row>
    <row r="2172" spans="1:9">
      <c r="A2172" s="135"/>
      <c r="C2172" s="1"/>
      <c r="D2172" s="1"/>
      <c r="E2172" s="1"/>
      <c r="F2172" s="1"/>
      <c r="G2172" s="1"/>
      <c r="H2172" s="1"/>
      <c r="I2172" s="1"/>
    </row>
    <row r="2173" spans="1:9">
      <c r="A2173" s="135"/>
      <c r="C2173" s="1"/>
      <c r="D2173" s="1"/>
      <c r="E2173" s="1"/>
      <c r="F2173" s="1"/>
      <c r="G2173" s="1"/>
      <c r="H2173" s="1"/>
      <c r="I2173" s="1"/>
    </row>
    <row r="2174" spans="1:9">
      <c r="A2174" s="135"/>
      <c r="C2174" s="1"/>
      <c r="D2174" s="1"/>
      <c r="E2174" s="1"/>
      <c r="F2174" s="1"/>
      <c r="G2174" s="1"/>
      <c r="H2174" s="1"/>
      <c r="I2174" s="1"/>
    </row>
    <row r="2175" spans="1:9">
      <c r="A2175" s="135"/>
      <c r="C2175" s="1"/>
      <c r="D2175" s="1"/>
      <c r="E2175" s="1"/>
      <c r="F2175" s="1"/>
      <c r="G2175" s="1"/>
      <c r="H2175" s="1"/>
      <c r="I2175" s="1"/>
    </row>
    <row r="2176" spans="1:9">
      <c r="A2176" s="135"/>
      <c r="C2176" s="1"/>
      <c r="D2176" s="1"/>
      <c r="E2176" s="1"/>
      <c r="F2176" s="1"/>
      <c r="G2176" s="1"/>
      <c r="H2176" s="1"/>
      <c r="I2176" s="1"/>
    </row>
    <row r="2177" spans="1:9">
      <c r="A2177" s="135"/>
      <c r="C2177" s="1"/>
      <c r="D2177" s="1"/>
      <c r="E2177" s="1"/>
      <c r="F2177" s="1"/>
      <c r="G2177" s="1"/>
      <c r="H2177" s="1"/>
      <c r="I2177" s="1"/>
    </row>
    <row r="2178" spans="1:9">
      <c r="A2178" s="135"/>
      <c r="C2178" s="1"/>
      <c r="D2178" s="1"/>
      <c r="E2178" s="1"/>
      <c r="F2178" s="1"/>
      <c r="G2178" s="1"/>
      <c r="H2178" s="1"/>
      <c r="I2178" s="1"/>
    </row>
    <row r="2179" spans="1:9">
      <c r="A2179" s="135"/>
      <c r="C2179" s="1"/>
      <c r="D2179" s="1"/>
      <c r="E2179" s="1"/>
      <c r="F2179" s="1"/>
      <c r="G2179" s="1"/>
      <c r="H2179" s="1"/>
      <c r="I2179" s="1"/>
    </row>
    <row r="2180" spans="1:9">
      <c r="A2180" s="135"/>
      <c r="C2180" s="1"/>
      <c r="D2180" s="1"/>
      <c r="E2180" s="1"/>
      <c r="F2180" s="1"/>
      <c r="G2180" s="1"/>
      <c r="H2180" s="1"/>
      <c r="I2180" s="1"/>
    </row>
    <row r="2181" spans="1:9">
      <c r="A2181" s="135"/>
      <c r="C2181" s="1"/>
      <c r="D2181" s="1"/>
      <c r="E2181" s="1"/>
      <c r="F2181" s="1"/>
      <c r="G2181" s="1"/>
      <c r="H2181" s="1"/>
      <c r="I2181" s="1"/>
    </row>
    <row r="2182" spans="1:9">
      <c r="A2182" s="135"/>
      <c r="C2182" s="1"/>
      <c r="D2182" s="1"/>
      <c r="E2182" s="1"/>
      <c r="F2182" s="1"/>
      <c r="G2182" s="1"/>
      <c r="H2182" s="1"/>
      <c r="I2182" s="1"/>
    </row>
    <row r="2183" spans="1:9">
      <c r="A2183" s="135"/>
      <c r="C2183" s="1"/>
      <c r="D2183" s="1"/>
      <c r="E2183" s="1"/>
      <c r="F2183" s="1"/>
      <c r="G2183" s="1"/>
      <c r="H2183" s="1"/>
      <c r="I2183" s="1"/>
    </row>
    <row r="2184" spans="1:9">
      <c r="A2184" s="135"/>
      <c r="C2184" s="1"/>
      <c r="D2184" s="1"/>
      <c r="E2184" s="1"/>
      <c r="F2184" s="1"/>
      <c r="G2184" s="1"/>
      <c r="H2184" s="1"/>
      <c r="I2184" s="1"/>
    </row>
    <row r="2185" spans="1:9">
      <c r="A2185" s="135"/>
      <c r="C2185" s="1"/>
      <c r="D2185" s="1"/>
      <c r="E2185" s="1"/>
      <c r="F2185" s="1"/>
      <c r="G2185" s="1"/>
      <c r="H2185" s="1"/>
      <c r="I2185" s="1"/>
    </row>
    <row r="2186" spans="1:9">
      <c r="A2186" s="135"/>
      <c r="C2186" s="1"/>
      <c r="D2186" s="1"/>
      <c r="E2186" s="1"/>
      <c r="F2186" s="1"/>
      <c r="G2186" s="1"/>
      <c r="H2186" s="1"/>
      <c r="I2186" s="1"/>
    </row>
    <row r="2187" spans="1:9">
      <c r="A2187" s="135"/>
      <c r="C2187" s="1"/>
      <c r="D2187" s="1"/>
      <c r="E2187" s="1"/>
      <c r="F2187" s="1"/>
      <c r="G2187" s="1"/>
      <c r="H2187" s="1"/>
      <c r="I2187" s="1"/>
    </row>
    <row r="2188" spans="1:9">
      <c r="A2188" s="135"/>
      <c r="C2188" s="1"/>
      <c r="D2188" s="1"/>
      <c r="E2188" s="1"/>
      <c r="F2188" s="1"/>
      <c r="G2188" s="1"/>
      <c r="H2188" s="1"/>
      <c r="I2188" s="1"/>
    </row>
    <row r="2189" spans="1:9">
      <c r="A2189" s="135"/>
      <c r="C2189" s="1"/>
      <c r="D2189" s="1"/>
      <c r="E2189" s="1"/>
      <c r="F2189" s="1"/>
      <c r="G2189" s="1"/>
      <c r="H2189" s="1"/>
      <c r="I2189" s="1"/>
    </row>
    <row r="2190" spans="1:9">
      <c r="A2190" s="135"/>
      <c r="C2190" s="1"/>
      <c r="D2190" s="1"/>
      <c r="E2190" s="1"/>
      <c r="F2190" s="1"/>
      <c r="G2190" s="1"/>
      <c r="H2190" s="1"/>
      <c r="I2190" s="1"/>
    </row>
    <row r="2191" spans="1:9">
      <c r="A2191" s="135"/>
      <c r="C2191" s="1"/>
      <c r="D2191" s="1"/>
      <c r="E2191" s="1"/>
      <c r="F2191" s="1"/>
      <c r="G2191" s="1"/>
      <c r="H2191" s="1"/>
      <c r="I2191" s="1"/>
    </row>
    <row r="2192" spans="1:9">
      <c r="A2192" s="135"/>
      <c r="C2192" s="1"/>
      <c r="D2192" s="1"/>
      <c r="E2192" s="1"/>
      <c r="F2192" s="1"/>
      <c r="G2192" s="1"/>
      <c r="H2192" s="1"/>
      <c r="I2192" s="1"/>
    </row>
    <row r="2193" spans="1:9">
      <c r="A2193" s="135"/>
      <c r="C2193" s="1"/>
      <c r="D2193" s="1"/>
      <c r="E2193" s="1"/>
      <c r="F2193" s="1"/>
      <c r="G2193" s="1"/>
      <c r="H2193" s="1"/>
      <c r="I2193" s="1"/>
    </row>
    <row r="2194" spans="1:9">
      <c r="A2194" s="135"/>
      <c r="C2194" s="1"/>
      <c r="D2194" s="1"/>
      <c r="E2194" s="1"/>
      <c r="F2194" s="1"/>
      <c r="G2194" s="1"/>
      <c r="H2194" s="1"/>
      <c r="I2194" s="1"/>
    </row>
    <row r="2195" spans="1:9">
      <c r="A2195" s="135"/>
      <c r="C2195" s="1"/>
      <c r="D2195" s="1"/>
      <c r="E2195" s="1"/>
      <c r="F2195" s="1"/>
      <c r="G2195" s="1"/>
      <c r="H2195" s="1"/>
      <c r="I2195" s="1"/>
    </row>
    <row r="2196" spans="1:9">
      <c r="A2196" s="135"/>
      <c r="C2196" s="1"/>
      <c r="D2196" s="1"/>
      <c r="E2196" s="1"/>
      <c r="F2196" s="1"/>
      <c r="G2196" s="1"/>
      <c r="H2196" s="1"/>
      <c r="I2196" s="1"/>
    </row>
    <row r="2197" spans="1:9">
      <c r="A2197" s="135"/>
      <c r="C2197" s="1"/>
      <c r="D2197" s="1"/>
      <c r="E2197" s="1"/>
      <c r="F2197" s="1"/>
      <c r="G2197" s="1"/>
      <c r="H2197" s="1"/>
      <c r="I2197" s="1"/>
    </row>
    <row r="2198" spans="1:9">
      <c r="A2198" s="135"/>
      <c r="C2198" s="1"/>
      <c r="D2198" s="1"/>
      <c r="E2198" s="1"/>
      <c r="F2198" s="1"/>
      <c r="G2198" s="1"/>
      <c r="H2198" s="1"/>
      <c r="I2198" s="1"/>
    </row>
    <row r="2199" spans="1:9">
      <c r="A2199" s="135"/>
      <c r="C2199" s="1"/>
      <c r="D2199" s="1"/>
      <c r="E2199" s="1"/>
      <c r="F2199" s="1"/>
      <c r="G2199" s="1"/>
      <c r="H2199" s="1"/>
      <c r="I2199" s="1"/>
    </row>
    <row r="2200" spans="1:9">
      <c r="A2200" s="135"/>
      <c r="C2200" s="1"/>
      <c r="D2200" s="1"/>
      <c r="E2200" s="1"/>
      <c r="F2200" s="1"/>
      <c r="G2200" s="1"/>
      <c r="H2200" s="1"/>
      <c r="I2200" s="1"/>
    </row>
    <row r="2201" spans="1:9">
      <c r="A2201" s="135"/>
      <c r="C2201" s="1"/>
      <c r="D2201" s="1"/>
      <c r="E2201" s="1"/>
      <c r="F2201" s="1"/>
      <c r="G2201" s="1"/>
      <c r="H2201" s="1"/>
      <c r="I2201" s="1"/>
    </row>
    <row r="2202" spans="1:9">
      <c r="A2202" s="135"/>
      <c r="C2202" s="1"/>
      <c r="D2202" s="1"/>
      <c r="E2202" s="1"/>
      <c r="F2202" s="1"/>
      <c r="G2202" s="1"/>
      <c r="H2202" s="1"/>
      <c r="I2202" s="1"/>
    </row>
    <row r="2203" spans="1:9">
      <c r="A2203" s="135"/>
      <c r="C2203" s="1"/>
      <c r="D2203" s="1"/>
      <c r="E2203" s="1"/>
      <c r="F2203" s="1"/>
      <c r="G2203" s="1"/>
      <c r="H2203" s="1"/>
      <c r="I2203" s="1"/>
    </row>
    <row r="2204" spans="1:9">
      <c r="A2204" s="135"/>
      <c r="C2204" s="1"/>
      <c r="D2204" s="1"/>
      <c r="E2204" s="1"/>
      <c r="F2204" s="1"/>
      <c r="G2204" s="1"/>
      <c r="H2204" s="1"/>
      <c r="I2204" s="1"/>
    </row>
    <row r="2205" spans="1:9">
      <c r="A2205" s="135"/>
      <c r="C2205" s="1"/>
      <c r="D2205" s="1"/>
      <c r="E2205" s="1"/>
      <c r="F2205" s="1"/>
      <c r="G2205" s="1"/>
      <c r="H2205" s="1"/>
      <c r="I2205" s="1"/>
    </row>
    <row r="2206" spans="1:9">
      <c r="A2206" s="135"/>
      <c r="C2206" s="1"/>
      <c r="D2206" s="1"/>
      <c r="E2206" s="1"/>
      <c r="F2206" s="1"/>
      <c r="G2206" s="1"/>
      <c r="H2206" s="1"/>
      <c r="I2206" s="1"/>
    </row>
    <row r="2207" spans="1:9">
      <c r="A2207" s="135"/>
      <c r="C2207" s="1"/>
      <c r="D2207" s="1"/>
      <c r="E2207" s="1"/>
      <c r="F2207" s="1"/>
      <c r="G2207" s="1"/>
      <c r="H2207" s="1"/>
      <c r="I2207" s="1"/>
    </row>
    <row r="2208" spans="1:9">
      <c r="A2208" s="135"/>
      <c r="C2208" s="1"/>
      <c r="D2208" s="1"/>
      <c r="E2208" s="1"/>
      <c r="F2208" s="1"/>
      <c r="G2208" s="1"/>
      <c r="H2208" s="1"/>
      <c r="I2208" s="1"/>
    </row>
    <row r="2209" spans="1:9">
      <c r="A2209" s="135"/>
      <c r="C2209" s="1"/>
      <c r="D2209" s="1"/>
      <c r="E2209" s="1"/>
      <c r="F2209" s="1"/>
      <c r="G2209" s="1"/>
      <c r="H2209" s="1"/>
      <c r="I2209" s="1"/>
    </row>
    <row r="2210" spans="1:9">
      <c r="A2210" s="135"/>
      <c r="C2210" s="1"/>
      <c r="D2210" s="1"/>
      <c r="E2210" s="1"/>
      <c r="F2210" s="1"/>
      <c r="G2210" s="1"/>
      <c r="H2210" s="1"/>
      <c r="I2210" s="1"/>
    </row>
    <row r="2211" spans="1:9">
      <c r="A2211" s="135"/>
      <c r="C2211" s="1"/>
      <c r="D2211" s="1"/>
      <c r="E2211" s="1"/>
      <c r="F2211" s="1"/>
      <c r="G2211" s="1"/>
      <c r="H2211" s="1"/>
      <c r="I2211" s="1"/>
    </row>
    <row r="2212" spans="1:9">
      <c r="A2212" s="135"/>
      <c r="C2212" s="1"/>
      <c r="D2212" s="1"/>
      <c r="E2212" s="1"/>
      <c r="F2212" s="1"/>
      <c r="G2212" s="1"/>
      <c r="H2212" s="1"/>
      <c r="I2212" s="1"/>
    </row>
    <row r="2213" spans="1:9">
      <c r="A2213" s="135"/>
      <c r="C2213" s="1"/>
      <c r="D2213" s="1"/>
      <c r="E2213" s="1"/>
      <c r="F2213" s="1"/>
      <c r="G2213" s="1"/>
      <c r="H2213" s="1"/>
      <c r="I2213" s="1"/>
    </row>
    <row r="2214" spans="1:9">
      <c r="A2214" s="135"/>
      <c r="C2214" s="1"/>
      <c r="D2214" s="1"/>
      <c r="E2214" s="1"/>
      <c r="F2214" s="1"/>
      <c r="G2214" s="1"/>
      <c r="H2214" s="1"/>
      <c r="I2214" s="1"/>
    </row>
    <row r="2215" spans="1:9">
      <c r="A2215" s="135"/>
      <c r="C2215" s="1"/>
      <c r="D2215" s="1"/>
      <c r="E2215" s="1"/>
      <c r="F2215" s="1"/>
      <c r="G2215" s="1"/>
      <c r="H2215" s="1"/>
      <c r="I2215" s="1"/>
    </row>
    <row r="2216" spans="1:9">
      <c r="A2216" s="135"/>
      <c r="C2216" s="1"/>
      <c r="D2216" s="1"/>
      <c r="E2216" s="1"/>
      <c r="F2216" s="1"/>
      <c r="G2216" s="1"/>
      <c r="H2216" s="1"/>
      <c r="I2216" s="1"/>
    </row>
    <row r="2217" spans="1:9">
      <c r="A2217" s="135"/>
      <c r="C2217" s="1"/>
      <c r="D2217" s="1"/>
      <c r="E2217" s="1"/>
      <c r="F2217" s="1"/>
      <c r="G2217" s="1"/>
      <c r="H2217" s="1"/>
      <c r="I2217" s="1"/>
    </row>
    <row r="2218" spans="1:9">
      <c r="A2218" s="135"/>
      <c r="C2218" s="1"/>
      <c r="D2218" s="1"/>
      <c r="E2218" s="1"/>
      <c r="F2218" s="1"/>
      <c r="G2218" s="1"/>
      <c r="H2218" s="1"/>
      <c r="I2218" s="1"/>
    </row>
    <row r="2219" spans="1:9">
      <c r="A2219" s="135"/>
      <c r="C2219" s="1"/>
      <c r="D2219" s="1"/>
      <c r="E2219" s="1"/>
      <c r="F2219" s="1"/>
      <c r="G2219" s="1"/>
      <c r="H2219" s="1"/>
      <c r="I2219" s="1"/>
    </row>
    <row r="2220" spans="1:9">
      <c r="A2220" s="135"/>
      <c r="C2220" s="1"/>
      <c r="D2220" s="1"/>
      <c r="E2220" s="1"/>
      <c r="F2220" s="1"/>
      <c r="G2220" s="1"/>
      <c r="H2220" s="1"/>
      <c r="I2220" s="1"/>
    </row>
    <row r="2221" spans="1:9">
      <c r="A2221" s="135"/>
      <c r="C2221" s="1"/>
      <c r="D2221" s="1"/>
      <c r="E2221" s="1"/>
      <c r="F2221" s="1"/>
      <c r="G2221" s="1"/>
      <c r="H2221" s="1"/>
      <c r="I2221" s="1"/>
    </row>
    <row r="2222" spans="1:9">
      <c r="A2222" s="135"/>
      <c r="C2222" s="1"/>
      <c r="D2222" s="1"/>
      <c r="E2222" s="1"/>
      <c r="F2222" s="1"/>
      <c r="G2222" s="1"/>
      <c r="H2222" s="1"/>
      <c r="I2222" s="1"/>
    </row>
    <row r="2223" spans="1:9">
      <c r="A2223" s="135"/>
      <c r="C2223" s="1"/>
      <c r="D2223" s="1"/>
      <c r="E2223" s="1"/>
      <c r="F2223" s="1"/>
      <c r="G2223" s="1"/>
      <c r="H2223" s="1"/>
      <c r="I2223" s="1"/>
    </row>
    <row r="2224" spans="1:9">
      <c r="A2224" s="135"/>
      <c r="C2224" s="1"/>
      <c r="D2224" s="1"/>
      <c r="E2224" s="1"/>
      <c r="F2224" s="1"/>
      <c r="G2224" s="1"/>
      <c r="H2224" s="1"/>
      <c r="I2224" s="1"/>
    </row>
    <row r="2225" spans="1:9">
      <c r="A2225" s="135"/>
      <c r="C2225" s="1"/>
      <c r="D2225" s="1"/>
      <c r="E2225" s="1"/>
      <c r="F2225" s="1"/>
      <c r="G2225" s="1"/>
      <c r="H2225" s="1"/>
      <c r="I2225" s="1"/>
    </row>
    <row r="2226" spans="1:9">
      <c r="A2226" s="135"/>
      <c r="C2226" s="1"/>
      <c r="D2226" s="1"/>
      <c r="E2226" s="1"/>
      <c r="F2226" s="1"/>
      <c r="G2226" s="1"/>
      <c r="H2226" s="1"/>
      <c r="I2226" s="1"/>
    </row>
    <row r="2227" spans="1:9">
      <c r="A2227" s="135"/>
      <c r="C2227" s="1"/>
      <c r="D2227" s="1"/>
      <c r="E2227" s="1"/>
      <c r="F2227" s="1"/>
      <c r="G2227" s="1"/>
      <c r="H2227" s="1"/>
      <c r="I2227" s="1"/>
    </row>
    <row r="2228" spans="1:9">
      <c r="A2228" s="135"/>
      <c r="C2228" s="1"/>
      <c r="D2228" s="1"/>
      <c r="E2228" s="1"/>
      <c r="F2228" s="1"/>
      <c r="G2228" s="1"/>
      <c r="H2228" s="1"/>
      <c r="I2228" s="1"/>
    </row>
    <row r="2229" spans="1:9">
      <c r="A2229" s="135"/>
      <c r="C2229" s="1"/>
      <c r="D2229" s="1"/>
      <c r="E2229" s="1"/>
      <c r="F2229" s="1"/>
      <c r="G2229" s="1"/>
      <c r="H2229" s="1"/>
      <c r="I2229" s="1"/>
    </row>
    <row r="2230" spans="1:9">
      <c r="A2230" s="135"/>
      <c r="C2230" s="1"/>
      <c r="D2230" s="1"/>
      <c r="E2230" s="1"/>
      <c r="F2230" s="1"/>
      <c r="G2230" s="1"/>
      <c r="H2230" s="1"/>
      <c r="I2230" s="1"/>
    </row>
    <row r="2231" spans="1:9">
      <c r="A2231" s="135"/>
      <c r="C2231" s="1"/>
      <c r="D2231" s="1"/>
      <c r="E2231" s="1"/>
      <c r="F2231" s="1"/>
      <c r="G2231" s="1"/>
      <c r="H2231" s="1"/>
      <c r="I2231" s="1"/>
    </row>
    <row r="2232" spans="1:9">
      <c r="A2232" s="135"/>
      <c r="C2232" s="1"/>
      <c r="D2232" s="1"/>
      <c r="E2232" s="1"/>
      <c r="F2232" s="1"/>
      <c r="G2232" s="1"/>
      <c r="H2232" s="1"/>
      <c r="I2232" s="1"/>
    </row>
    <row r="2233" spans="1:9">
      <c r="A2233" s="135"/>
      <c r="C2233" s="1"/>
      <c r="D2233" s="1"/>
      <c r="E2233" s="1"/>
      <c r="F2233" s="1"/>
      <c r="G2233" s="1"/>
      <c r="H2233" s="1"/>
      <c r="I2233" s="1"/>
    </row>
    <row r="2234" spans="1:9">
      <c r="A2234" s="135"/>
      <c r="C2234" s="1"/>
      <c r="D2234" s="1"/>
      <c r="E2234" s="1"/>
      <c r="F2234" s="1"/>
      <c r="G2234" s="1"/>
      <c r="H2234" s="1"/>
      <c r="I2234" s="1"/>
    </row>
    <row r="2235" spans="1:9">
      <c r="A2235" s="135"/>
      <c r="C2235" s="1"/>
      <c r="D2235" s="1"/>
      <c r="E2235" s="1"/>
      <c r="F2235" s="1"/>
      <c r="G2235" s="1"/>
      <c r="H2235" s="1"/>
      <c r="I2235" s="1"/>
    </row>
    <row r="2236" spans="1:9">
      <c r="A2236" s="135"/>
      <c r="C2236" s="1"/>
      <c r="D2236" s="1"/>
      <c r="E2236" s="1"/>
      <c r="F2236" s="1"/>
      <c r="G2236" s="1"/>
      <c r="H2236" s="1"/>
      <c r="I2236" s="1"/>
    </row>
    <row r="2237" spans="1:9">
      <c r="A2237" s="135"/>
      <c r="C2237" s="1"/>
      <c r="D2237" s="1"/>
      <c r="E2237" s="1"/>
      <c r="F2237" s="1"/>
      <c r="G2237" s="1"/>
      <c r="H2237" s="1"/>
      <c r="I2237" s="1"/>
    </row>
    <row r="2238" spans="1:9">
      <c r="A2238" s="135"/>
      <c r="C2238" s="1"/>
      <c r="D2238" s="1"/>
      <c r="E2238" s="1"/>
      <c r="F2238" s="1"/>
      <c r="G2238" s="1"/>
      <c r="H2238" s="1"/>
      <c r="I2238" s="1"/>
    </row>
    <row r="2239" spans="1:9">
      <c r="A2239" s="135"/>
      <c r="C2239" s="1"/>
      <c r="D2239" s="1"/>
      <c r="E2239" s="1"/>
      <c r="F2239" s="1"/>
      <c r="G2239" s="1"/>
      <c r="H2239" s="1"/>
      <c r="I2239" s="1"/>
    </row>
    <row r="2240" spans="1:9">
      <c r="A2240" s="135"/>
      <c r="C2240" s="1"/>
      <c r="D2240" s="1"/>
      <c r="E2240" s="1"/>
      <c r="F2240" s="1"/>
      <c r="G2240" s="1"/>
      <c r="H2240" s="1"/>
      <c r="I2240" s="1"/>
    </row>
    <row r="2241" spans="1:9">
      <c r="A2241" s="135"/>
      <c r="C2241" s="1"/>
      <c r="D2241" s="1"/>
      <c r="E2241" s="1"/>
      <c r="F2241" s="1"/>
      <c r="G2241" s="1"/>
      <c r="H2241" s="1"/>
      <c r="I2241" s="1"/>
    </row>
    <row r="2242" spans="1:9">
      <c r="A2242" s="135"/>
      <c r="C2242" s="1"/>
      <c r="D2242" s="1"/>
      <c r="E2242" s="1"/>
      <c r="F2242" s="1"/>
      <c r="G2242" s="1"/>
      <c r="H2242" s="1"/>
      <c r="I2242" s="1"/>
    </row>
    <row r="2243" spans="1:9">
      <c r="A2243" s="135"/>
      <c r="C2243" s="1"/>
      <c r="D2243" s="1"/>
      <c r="E2243" s="1"/>
      <c r="F2243" s="1"/>
      <c r="G2243" s="1"/>
      <c r="H2243" s="1"/>
      <c r="I2243" s="1"/>
    </row>
    <row r="2244" spans="1:9">
      <c r="A2244" s="135"/>
      <c r="C2244" s="1"/>
      <c r="D2244" s="1"/>
      <c r="E2244" s="1"/>
      <c r="F2244" s="1"/>
      <c r="G2244" s="1"/>
      <c r="H2244" s="1"/>
      <c r="I2244" s="1"/>
    </row>
    <row r="2245" spans="1:9">
      <c r="A2245" s="135"/>
      <c r="C2245" s="1"/>
      <c r="D2245" s="1"/>
      <c r="E2245" s="1"/>
      <c r="F2245" s="1"/>
      <c r="G2245" s="1"/>
      <c r="H2245" s="1"/>
      <c r="I2245" s="1"/>
    </row>
    <row r="2246" spans="1:9">
      <c r="A2246" s="135"/>
      <c r="C2246" s="1"/>
      <c r="D2246" s="1"/>
      <c r="E2246" s="1"/>
      <c r="F2246" s="1"/>
      <c r="G2246" s="1"/>
      <c r="H2246" s="1"/>
      <c r="I2246" s="1"/>
    </row>
    <row r="2247" spans="1:9">
      <c r="A2247" s="135"/>
      <c r="C2247" s="1"/>
      <c r="D2247" s="1"/>
      <c r="E2247" s="1"/>
      <c r="F2247" s="1"/>
      <c r="G2247" s="1"/>
      <c r="H2247" s="1"/>
      <c r="I2247" s="1"/>
    </row>
    <row r="2248" spans="1:9">
      <c r="A2248" s="135"/>
      <c r="C2248" s="1"/>
      <c r="D2248" s="1"/>
      <c r="E2248" s="1"/>
      <c r="F2248" s="1"/>
      <c r="G2248" s="1"/>
      <c r="H2248" s="1"/>
      <c r="I2248" s="1"/>
    </row>
    <row r="2249" spans="1:9">
      <c r="A2249" s="135"/>
      <c r="C2249" s="1"/>
      <c r="D2249" s="1"/>
      <c r="E2249" s="1"/>
      <c r="F2249" s="1"/>
      <c r="G2249" s="1"/>
      <c r="H2249" s="1"/>
      <c r="I2249" s="1"/>
    </row>
    <row r="2250" spans="1:9">
      <c r="A2250" s="135"/>
      <c r="C2250" s="1"/>
      <c r="D2250" s="1"/>
      <c r="E2250" s="1"/>
      <c r="F2250" s="1"/>
      <c r="G2250" s="1"/>
      <c r="H2250" s="1"/>
      <c r="I2250" s="1"/>
    </row>
    <row r="2251" spans="1:9">
      <c r="A2251" s="135"/>
      <c r="C2251" s="1"/>
      <c r="D2251" s="1"/>
      <c r="E2251" s="1"/>
      <c r="F2251" s="1"/>
      <c r="G2251" s="1"/>
      <c r="H2251" s="1"/>
      <c r="I2251" s="1"/>
    </row>
    <row r="2252" spans="1:9">
      <c r="A2252" s="135"/>
      <c r="C2252" s="1"/>
      <c r="D2252" s="1"/>
      <c r="E2252" s="1"/>
      <c r="F2252" s="1"/>
      <c r="G2252" s="1"/>
      <c r="H2252" s="1"/>
      <c r="I2252" s="1"/>
    </row>
    <row r="2253" spans="1:9">
      <c r="A2253" s="135"/>
      <c r="C2253" s="1"/>
      <c r="D2253" s="1"/>
      <c r="E2253" s="1"/>
      <c r="F2253" s="1"/>
      <c r="G2253" s="1"/>
      <c r="H2253" s="1"/>
      <c r="I2253" s="1"/>
    </row>
    <row r="2254" spans="1:9">
      <c r="A2254" s="135"/>
      <c r="C2254" s="1"/>
      <c r="D2254" s="1"/>
      <c r="E2254" s="1"/>
      <c r="F2254" s="1"/>
      <c r="G2254" s="1"/>
      <c r="H2254" s="1"/>
      <c r="I2254" s="1"/>
    </row>
    <row r="2255" spans="1:9">
      <c r="A2255" s="135"/>
      <c r="C2255" s="1"/>
      <c r="D2255" s="1"/>
      <c r="E2255" s="1"/>
      <c r="F2255" s="1"/>
      <c r="G2255" s="1"/>
      <c r="H2255" s="1"/>
      <c r="I2255" s="1"/>
    </row>
    <row r="2256" spans="1:9">
      <c r="A2256" s="135"/>
      <c r="C2256" s="1"/>
      <c r="D2256" s="1"/>
      <c r="E2256" s="1"/>
      <c r="F2256" s="1"/>
      <c r="G2256" s="1"/>
      <c r="H2256" s="1"/>
      <c r="I2256" s="1"/>
    </row>
    <row r="2257" spans="1:9">
      <c r="A2257" s="135"/>
      <c r="C2257" s="1"/>
      <c r="D2257" s="1"/>
      <c r="E2257" s="1"/>
      <c r="F2257" s="1"/>
      <c r="G2257" s="1"/>
      <c r="H2257" s="1"/>
      <c r="I2257" s="1"/>
    </row>
    <row r="2258" spans="1:9">
      <c r="A2258" s="135"/>
      <c r="C2258" s="1"/>
      <c r="D2258" s="1"/>
      <c r="E2258" s="1"/>
      <c r="F2258" s="1"/>
      <c r="G2258" s="1"/>
      <c r="H2258" s="1"/>
      <c r="I2258" s="1"/>
    </row>
    <row r="2259" spans="1:9">
      <c r="A2259" s="135"/>
      <c r="C2259" s="1"/>
      <c r="D2259" s="1"/>
      <c r="E2259" s="1"/>
      <c r="F2259" s="1"/>
      <c r="G2259" s="1"/>
      <c r="H2259" s="1"/>
      <c r="I2259" s="1"/>
    </row>
    <row r="2260" spans="1:9">
      <c r="A2260" s="135"/>
      <c r="C2260" s="1"/>
      <c r="D2260" s="1"/>
      <c r="E2260" s="1"/>
      <c r="F2260" s="1"/>
      <c r="G2260" s="1"/>
      <c r="H2260" s="1"/>
      <c r="I2260" s="1"/>
    </row>
    <row r="2261" spans="1:9">
      <c r="A2261" s="135"/>
      <c r="C2261" s="1"/>
      <c r="D2261" s="1"/>
      <c r="E2261" s="1"/>
      <c r="F2261" s="1"/>
      <c r="G2261" s="1"/>
      <c r="H2261" s="1"/>
      <c r="I2261" s="1"/>
    </row>
    <row r="2262" spans="1:9">
      <c r="A2262" s="135"/>
      <c r="C2262" s="1"/>
      <c r="D2262" s="1"/>
      <c r="E2262" s="1"/>
      <c r="F2262" s="1"/>
      <c r="G2262" s="1"/>
      <c r="H2262" s="1"/>
      <c r="I2262" s="1"/>
    </row>
    <row r="2263" spans="1:9">
      <c r="A2263" s="135"/>
      <c r="C2263" s="1"/>
      <c r="D2263" s="1"/>
      <c r="E2263" s="1"/>
      <c r="F2263" s="1"/>
      <c r="G2263" s="1"/>
      <c r="H2263" s="1"/>
      <c r="I2263" s="1"/>
    </row>
    <row r="2264" spans="1:9">
      <c r="A2264" s="135"/>
      <c r="C2264" s="1"/>
      <c r="D2264" s="1"/>
      <c r="E2264" s="1"/>
      <c r="F2264" s="1"/>
      <c r="G2264" s="1"/>
      <c r="H2264" s="1"/>
      <c r="I2264" s="1"/>
    </row>
    <row r="2265" spans="1:9">
      <c r="A2265" s="135"/>
      <c r="C2265" s="1"/>
      <c r="D2265" s="1"/>
      <c r="E2265" s="1"/>
      <c r="F2265" s="1"/>
      <c r="G2265" s="1"/>
      <c r="H2265" s="1"/>
      <c r="I2265" s="1"/>
    </row>
    <row r="2266" spans="1:9">
      <c r="A2266" s="135"/>
      <c r="C2266" s="1"/>
      <c r="D2266" s="1"/>
      <c r="E2266" s="1"/>
      <c r="F2266" s="1"/>
      <c r="G2266" s="1"/>
      <c r="H2266" s="1"/>
      <c r="I2266" s="1"/>
    </row>
    <row r="2267" spans="1:9">
      <c r="A2267" s="135"/>
      <c r="C2267" s="1"/>
      <c r="D2267" s="1"/>
      <c r="E2267" s="1"/>
      <c r="F2267" s="1"/>
      <c r="G2267" s="1"/>
      <c r="H2267" s="1"/>
      <c r="I2267" s="1"/>
    </row>
    <row r="2268" spans="1:9">
      <c r="A2268" s="135"/>
      <c r="C2268" s="1"/>
      <c r="D2268" s="1"/>
      <c r="E2268" s="1"/>
      <c r="F2268" s="1"/>
      <c r="G2268" s="1"/>
      <c r="H2268" s="1"/>
      <c r="I2268" s="1"/>
    </row>
    <row r="2269" spans="1:9">
      <c r="A2269" s="135"/>
      <c r="C2269" s="1"/>
      <c r="D2269" s="1"/>
      <c r="E2269" s="1"/>
      <c r="F2269" s="1"/>
      <c r="G2269" s="1"/>
      <c r="H2269" s="1"/>
      <c r="I2269" s="1"/>
    </row>
    <row r="2270" spans="1:9">
      <c r="A2270" s="135"/>
      <c r="C2270" s="1"/>
      <c r="D2270" s="1"/>
      <c r="E2270" s="1"/>
      <c r="F2270" s="1"/>
      <c r="G2270" s="1"/>
      <c r="H2270" s="1"/>
      <c r="I2270" s="1"/>
    </row>
    <row r="2271" spans="1:9">
      <c r="A2271" s="135"/>
      <c r="C2271" s="1"/>
      <c r="D2271" s="1"/>
      <c r="E2271" s="1"/>
      <c r="F2271" s="1"/>
      <c r="G2271" s="1"/>
      <c r="H2271" s="1"/>
      <c r="I2271" s="1"/>
    </row>
    <row r="2272" spans="1:9">
      <c r="A2272" s="135"/>
      <c r="C2272" s="1"/>
      <c r="D2272" s="1"/>
      <c r="E2272" s="1"/>
      <c r="F2272" s="1"/>
      <c r="G2272" s="1"/>
      <c r="H2272" s="1"/>
      <c r="I2272" s="1"/>
    </row>
    <row r="2273" spans="1:9">
      <c r="A2273" s="135"/>
      <c r="C2273" s="1"/>
      <c r="D2273" s="1"/>
      <c r="E2273" s="1"/>
      <c r="F2273" s="1"/>
      <c r="G2273" s="1"/>
      <c r="H2273" s="1"/>
      <c r="I2273" s="1"/>
    </row>
    <row r="2274" spans="1:9">
      <c r="A2274" s="135"/>
      <c r="C2274" s="1"/>
      <c r="D2274" s="1"/>
      <c r="E2274" s="1"/>
      <c r="F2274" s="1"/>
      <c r="G2274" s="1"/>
      <c r="H2274" s="1"/>
      <c r="I2274" s="1"/>
    </row>
    <row r="2275" spans="1:9">
      <c r="A2275" s="135"/>
      <c r="C2275" s="1"/>
      <c r="D2275" s="1"/>
      <c r="E2275" s="1"/>
      <c r="F2275" s="1"/>
      <c r="G2275" s="1"/>
      <c r="H2275" s="1"/>
      <c r="I2275" s="1"/>
    </row>
    <row r="2276" spans="1:9">
      <c r="A2276" s="135"/>
      <c r="C2276" s="1"/>
      <c r="D2276" s="1"/>
      <c r="E2276" s="1"/>
      <c r="F2276" s="1"/>
      <c r="G2276" s="1"/>
      <c r="H2276" s="1"/>
      <c r="I2276" s="1"/>
    </row>
    <row r="2277" spans="1:9">
      <c r="A2277" s="135"/>
      <c r="C2277" s="1"/>
      <c r="D2277" s="1"/>
      <c r="E2277" s="1"/>
      <c r="F2277" s="1"/>
      <c r="G2277" s="1"/>
      <c r="H2277" s="1"/>
      <c r="I2277" s="1"/>
    </row>
    <row r="2278" spans="1:9">
      <c r="A2278" s="135"/>
      <c r="C2278" s="1"/>
      <c r="D2278" s="1"/>
      <c r="E2278" s="1"/>
      <c r="F2278" s="1"/>
      <c r="G2278" s="1"/>
      <c r="H2278" s="1"/>
      <c r="I2278" s="1"/>
    </row>
    <row r="2279" spans="1:9">
      <c r="A2279" s="135"/>
      <c r="C2279" s="1"/>
      <c r="D2279" s="1"/>
      <c r="E2279" s="1"/>
      <c r="F2279" s="1"/>
      <c r="G2279" s="1"/>
      <c r="H2279" s="1"/>
      <c r="I2279" s="1"/>
    </row>
    <row r="2280" spans="1:9">
      <c r="A2280" s="135"/>
      <c r="C2280" s="1"/>
      <c r="D2280" s="1"/>
      <c r="E2280" s="1"/>
      <c r="F2280" s="1"/>
      <c r="G2280" s="1"/>
      <c r="H2280" s="1"/>
      <c r="I2280" s="1"/>
    </row>
    <row r="2281" spans="1:9">
      <c r="A2281" s="135"/>
      <c r="C2281" s="1"/>
      <c r="D2281" s="1"/>
      <c r="E2281" s="1"/>
      <c r="F2281" s="1"/>
      <c r="G2281" s="1"/>
      <c r="H2281" s="1"/>
      <c r="I2281" s="1"/>
    </row>
    <row r="2282" spans="1:9">
      <c r="A2282" s="135"/>
      <c r="C2282" s="1"/>
      <c r="D2282" s="1"/>
      <c r="E2282" s="1"/>
      <c r="F2282" s="1"/>
      <c r="G2282" s="1"/>
      <c r="H2282" s="1"/>
      <c r="I2282" s="1"/>
    </row>
    <row r="2283" spans="1:9">
      <c r="A2283" s="135"/>
      <c r="C2283" s="1"/>
      <c r="D2283" s="1"/>
      <c r="E2283" s="1"/>
      <c r="F2283" s="1"/>
      <c r="G2283" s="1"/>
      <c r="H2283" s="1"/>
      <c r="I2283" s="1"/>
    </row>
    <row r="2284" spans="1:9">
      <c r="A2284" s="135"/>
      <c r="C2284" s="1"/>
      <c r="D2284" s="1"/>
      <c r="E2284" s="1"/>
      <c r="F2284" s="1"/>
      <c r="G2284" s="1"/>
      <c r="H2284" s="1"/>
      <c r="I2284" s="1"/>
    </row>
    <row r="2285" spans="1:9">
      <c r="A2285" s="135"/>
      <c r="C2285" s="1"/>
      <c r="D2285" s="1"/>
      <c r="E2285" s="1"/>
      <c r="F2285" s="1"/>
      <c r="G2285" s="1"/>
      <c r="H2285" s="1"/>
      <c r="I2285" s="1"/>
    </row>
    <row r="2286" spans="1:9">
      <c r="A2286" s="135"/>
      <c r="C2286" s="1"/>
      <c r="D2286" s="1"/>
      <c r="E2286" s="1"/>
      <c r="F2286" s="1"/>
      <c r="G2286" s="1"/>
      <c r="H2286" s="1"/>
      <c r="I2286" s="1"/>
    </row>
    <row r="2287" spans="1:9">
      <c r="A2287" s="135"/>
      <c r="C2287" s="1"/>
      <c r="D2287" s="1"/>
      <c r="E2287" s="1"/>
      <c r="F2287" s="1"/>
      <c r="G2287" s="1"/>
      <c r="H2287" s="1"/>
      <c r="I2287" s="1"/>
    </row>
    <row r="2288" spans="1:9">
      <c r="A2288" s="135"/>
      <c r="C2288" s="1"/>
      <c r="D2288" s="1"/>
      <c r="E2288" s="1"/>
      <c r="F2288" s="1"/>
      <c r="G2288" s="1"/>
      <c r="H2288" s="1"/>
      <c r="I2288" s="1"/>
    </row>
    <row r="2289" spans="1:9">
      <c r="A2289" s="135"/>
      <c r="C2289" s="1"/>
      <c r="D2289" s="1"/>
      <c r="E2289" s="1"/>
      <c r="F2289" s="1"/>
      <c r="G2289" s="1"/>
      <c r="H2289" s="1"/>
      <c r="I2289" s="1"/>
    </row>
    <row r="2290" spans="1:9">
      <c r="A2290" s="135"/>
      <c r="C2290" s="1"/>
      <c r="D2290" s="1"/>
      <c r="E2290" s="1"/>
      <c r="F2290" s="1"/>
      <c r="G2290" s="1"/>
      <c r="H2290" s="1"/>
      <c r="I2290" s="1"/>
    </row>
    <row r="2291" spans="1:9">
      <c r="A2291" s="135"/>
      <c r="C2291" s="1"/>
      <c r="D2291" s="1"/>
      <c r="E2291" s="1"/>
      <c r="F2291" s="1"/>
      <c r="G2291" s="1"/>
      <c r="H2291" s="1"/>
      <c r="I2291" s="1"/>
    </row>
    <row r="2292" spans="1:9">
      <c r="A2292" s="135"/>
      <c r="C2292" s="1"/>
      <c r="D2292" s="1"/>
      <c r="E2292" s="1"/>
      <c r="F2292" s="1"/>
      <c r="G2292" s="1"/>
      <c r="H2292" s="1"/>
      <c r="I2292" s="1"/>
    </row>
    <row r="2293" spans="1:9">
      <c r="A2293" s="135"/>
      <c r="C2293" s="1"/>
      <c r="D2293" s="1"/>
      <c r="E2293" s="1"/>
      <c r="F2293" s="1"/>
      <c r="G2293" s="1"/>
      <c r="H2293" s="1"/>
      <c r="I2293" s="1"/>
    </row>
    <row r="2294" spans="1:9">
      <c r="A2294" s="135"/>
      <c r="C2294" s="1"/>
      <c r="D2294" s="1"/>
      <c r="E2294" s="1"/>
      <c r="F2294" s="1"/>
      <c r="G2294" s="1"/>
      <c r="H2294" s="1"/>
      <c r="I2294" s="1"/>
    </row>
    <row r="2295" spans="1:9">
      <c r="A2295" s="135"/>
      <c r="C2295" s="1"/>
      <c r="D2295" s="1"/>
      <c r="E2295" s="1"/>
      <c r="F2295" s="1"/>
      <c r="G2295" s="1"/>
      <c r="H2295" s="1"/>
      <c r="I2295" s="1"/>
    </row>
    <row r="2296" spans="1:9">
      <c r="A2296" s="135"/>
      <c r="C2296" s="1"/>
      <c r="D2296" s="1"/>
      <c r="E2296" s="1"/>
      <c r="F2296" s="1"/>
      <c r="G2296" s="1"/>
      <c r="H2296" s="1"/>
      <c r="I2296" s="1"/>
    </row>
    <row r="2297" spans="1:9">
      <c r="A2297" s="135"/>
      <c r="C2297" s="1"/>
      <c r="D2297" s="1"/>
      <c r="E2297" s="1"/>
      <c r="F2297" s="1"/>
      <c r="G2297" s="1"/>
      <c r="H2297" s="1"/>
      <c r="I2297" s="1"/>
    </row>
    <row r="2298" spans="1:9">
      <c r="A2298" s="135"/>
      <c r="C2298" s="1"/>
      <c r="D2298" s="1"/>
      <c r="E2298" s="1"/>
      <c r="F2298" s="1"/>
      <c r="G2298" s="1"/>
      <c r="H2298" s="1"/>
      <c r="I2298" s="1"/>
    </row>
    <row r="2299" spans="1:9">
      <c r="A2299" s="135"/>
      <c r="C2299" s="1"/>
      <c r="D2299" s="1"/>
      <c r="E2299" s="1"/>
      <c r="F2299" s="1"/>
      <c r="G2299" s="1"/>
      <c r="H2299" s="1"/>
      <c r="I2299" s="1"/>
    </row>
    <row r="2300" spans="1:9">
      <c r="A2300" s="135"/>
      <c r="C2300" s="1"/>
      <c r="D2300" s="1"/>
      <c r="E2300" s="1"/>
      <c r="F2300" s="1"/>
      <c r="G2300" s="1"/>
      <c r="H2300" s="1"/>
      <c r="I2300" s="1"/>
    </row>
    <row r="2301" spans="1:9">
      <c r="A2301" s="135"/>
      <c r="C2301" s="1"/>
      <c r="D2301" s="1"/>
      <c r="E2301" s="1"/>
      <c r="F2301" s="1"/>
      <c r="G2301" s="1"/>
      <c r="H2301" s="1"/>
      <c r="I2301" s="1"/>
    </row>
    <row r="2302" spans="1:9">
      <c r="A2302" s="135"/>
      <c r="C2302" s="1"/>
      <c r="D2302" s="1"/>
      <c r="E2302" s="1"/>
      <c r="F2302" s="1"/>
      <c r="G2302" s="1"/>
      <c r="H2302" s="1"/>
      <c r="I2302" s="1"/>
    </row>
    <row r="2303" spans="1:9">
      <c r="A2303" s="135"/>
      <c r="C2303" s="1"/>
      <c r="D2303" s="1"/>
      <c r="E2303" s="1"/>
      <c r="F2303" s="1"/>
      <c r="G2303" s="1"/>
      <c r="H2303" s="1"/>
      <c r="I2303" s="1"/>
    </row>
    <row r="2304" spans="1:9">
      <c r="A2304" s="135"/>
      <c r="C2304" s="1"/>
      <c r="D2304" s="1"/>
      <c r="E2304" s="1"/>
      <c r="F2304" s="1"/>
      <c r="G2304" s="1"/>
      <c r="H2304" s="1"/>
      <c r="I2304" s="1"/>
    </row>
    <row r="2305" spans="1:9">
      <c r="A2305" s="135"/>
      <c r="C2305" s="1"/>
      <c r="D2305" s="1"/>
      <c r="E2305" s="1"/>
      <c r="F2305" s="1"/>
      <c r="G2305" s="1"/>
      <c r="H2305" s="1"/>
      <c r="I2305" s="1"/>
    </row>
    <row r="2306" spans="1:9">
      <c r="A2306" s="135"/>
      <c r="C2306" s="1"/>
      <c r="D2306" s="1"/>
      <c r="E2306" s="1"/>
      <c r="F2306" s="1"/>
      <c r="G2306" s="1"/>
      <c r="H2306" s="1"/>
      <c r="I2306" s="1"/>
    </row>
    <row r="2307" spans="1:9">
      <c r="A2307" s="135"/>
      <c r="C2307" s="1"/>
      <c r="D2307" s="1"/>
      <c r="E2307" s="1"/>
      <c r="F2307" s="1"/>
      <c r="G2307" s="1"/>
      <c r="H2307" s="1"/>
      <c r="I2307" s="1"/>
    </row>
    <row r="2308" spans="1:9">
      <c r="A2308" s="135"/>
      <c r="C2308" s="1"/>
      <c r="D2308" s="1"/>
      <c r="E2308" s="1"/>
      <c r="F2308" s="1"/>
      <c r="G2308" s="1"/>
      <c r="H2308" s="1"/>
      <c r="I2308" s="1"/>
    </row>
    <row r="2309" spans="1:9">
      <c r="A2309" s="135"/>
      <c r="C2309" s="1"/>
      <c r="D2309" s="1"/>
      <c r="E2309" s="1"/>
      <c r="F2309" s="1"/>
      <c r="G2309" s="1"/>
      <c r="H2309" s="1"/>
      <c r="I2309" s="1"/>
    </row>
    <row r="2310" spans="1:9">
      <c r="A2310" s="135"/>
      <c r="C2310" s="1"/>
      <c r="D2310" s="1"/>
      <c r="E2310" s="1"/>
      <c r="F2310" s="1"/>
      <c r="G2310" s="1"/>
      <c r="H2310" s="1"/>
      <c r="I2310" s="1"/>
    </row>
    <row r="2311" spans="1:9">
      <c r="A2311" s="135"/>
      <c r="C2311" s="1"/>
      <c r="D2311" s="1"/>
      <c r="E2311" s="1"/>
      <c r="F2311" s="1"/>
      <c r="G2311" s="1"/>
      <c r="H2311" s="1"/>
      <c r="I2311" s="1"/>
    </row>
    <row r="2312" spans="1:9">
      <c r="A2312" s="135"/>
      <c r="C2312" s="1"/>
      <c r="D2312" s="1"/>
      <c r="E2312" s="1"/>
      <c r="F2312" s="1"/>
      <c r="G2312" s="1"/>
      <c r="H2312" s="1"/>
      <c r="I2312" s="1"/>
    </row>
    <row r="2313" spans="1:9">
      <c r="A2313" s="135"/>
      <c r="C2313" s="1"/>
      <c r="D2313" s="1"/>
      <c r="E2313" s="1"/>
      <c r="F2313" s="1"/>
      <c r="G2313" s="1"/>
      <c r="H2313" s="1"/>
      <c r="I2313" s="1"/>
    </row>
    <row r="2314" spans="1:9">
      <c r="A2314" s="135"/>
      <c r="C2314" s="1"/>
      <c r="D2314" s="1"/>
      <c r="E2314" s="1"/>
      <c r="F2314" s="1"/>
      <c r="G2314" s="1"/>
      <c r="H2314" s="1"/>
      <c r="I2314" s="1"/>
    </row>
    <row r="2315" spans="1:9">
      <c r="A2315" s="135"/>
      <c r="C2315" s="1"/>
      <c r="D2315" s="1"/>
      <c r="E2315" s="1"/>
      <c r="F2315" s="1"/>
      <c r="G2315" s="1"/>
      <c r="H2315" s="1"/>
      <c r="I2315" s="1"/>
    </row>
    <row r="2316" spans="1:9">
      <c r="A2316" s="135"/>
      <c r="C2316" s="1"/>
      <c r="D2316" s="1"/>
      <c r="E2316" s="1"/>
      <c r="F2316" s="1"/>
      <c r="G2316" s="1"/>
      <c r="H2316" s="1"/>
      <c r="I2316" s="1"/>
    </row>
    <row r="2317" spans="1:9">
      <c r="A2317" s="135"/>
      <c r="C2317" s="1"/>
      <c r="D2317" s="1"/>
      <c r="E2317" s="1"/>
      <c r="F2317" s="1"/>
      <c r="G2317" s="1"/>
      <c r="H2317" s="1"/>
      <c r="I2317" s="1"/>
    </row>
    <row r="2318" spans="1:9">
      <c r="A2318" s="135"/>
      <c r="C2318" s="1"/>
      <c r="D2318" s="1"/>
      <c r="E2318" s="1"/>
      <c r="F2318" s="1"/>
      <c r="G2318" s="1"/>
      <c r="H2318" s="1"/>
      <c r="I2318" s="1"/>
    </row>
    <row r="2319" spans="1:9">
      <c r="A2319" s="135"/>
      <c r="C2319" s="1"/>
      <c r="D2319" s="1"/>
      <c r="E2319" s="1"/>
      <c r="F2319" s="1"/>
      <c r="G2319" s="1"/>
      <c r="H2319" s="1"/>
      <c r="I2319" s="1"/>
    </row>
    <row r="2320" spans="1:9">
      <c r="A2320" s="135"/>
      <c r="C2320" s="1"/>
      <c r="D2320" s="1"/>
      <c r="E2320" s="1"/>
      <c r="F2320" s="1"/>
      <c r="G2320" s="1"/>
      <c r="H2320" s="1"/>
      <c r="I2320" s="1"/>
    </row>
    <row r="2321" spans="1:9">
      <c r="A2321" s="135"/>
      <c r="C2321" s="1"/>
      <c r="D2321" s="1"/>
      <c r="E2321" s="1"/>
      <c r="F2321" s="1"/>
      <c r="G2321" s="1"/>
      <c r="H2321" s="1"/>
      <c r="I2321" s="1"/>
    </row>
    <row r="2322" spans="1:9">
      <c r="A2322" s="135"/>
      <c r="C2322" s="1"/>
      <c r="D2322" s="1"/>
      <c r="E2322" s="1"/>
      <c r="F2322" s="1"/>
      <c r="G2322" s="1"/>
      <c r="H2322" s="1"/>
      <c r="I2322" s="1"/>
    </row>
    <row r="2323" spans="1:9">
      <c r="A2323" s="135"/>
      <c r="C2323" s="1"/>
      <c r="D2323" s="1"/>
      <c r="E2323" s="1"/>
      <c r="F2323" s="1"/>
      <c r="G2323" s="1"/>
      <c r="H2323" s="1"/>
      <c r="I2323" s="1"/>
    </row>
    <row r="2324" spans="1:9">
      <c r="A2324" s="135"/>
      <c r="C2324" s="1"/>
      <c r="D2324" s="1"/>
      <c r="E2324" s="1"/>
      <c r="F2324" s="1"/>
      <c r="G2324" s="1"/>
      <c r="H2324" s="1"/>
      <c r="I2324" s="1"/>
    </row>
    <row r="2325" spans="1:9">
      <c r="A2325" s="135"/>
      <c r="C2325" s="1"/>
      <c r="D2325" s="1"/>
      <c r="E2325" s="1"/>
      <c r="F2325" s="1"/>
      <c r="G2325" s="1"/>
      <c r="H2325" s="1"/>
      <c r="I2325" s="1"/>
    </row>
    <row r="2326" spans="1:9">
      <c r="A2326" s="135"/>
      <c r="C2326" s="1"/>
      <c r="D2326" s="1"/>
      <c r="E2326" s="1"/>
      <c r="F2326" s="1"/>
      <c r="G2326" s="1"/>
      <c r="H2326" s="1"/>
      <c r="I2326" s="1"/>
    </row>
    <row r="2327" spans="1:9">
      <c r="A2327" s="135"/>
      <c r="C2327" s="1"/>
      <c r="D2327" s="1"/>
      <c r="E2327" s="1"/>
      <c r="F2327" s="1"/>
      <c r="G2327" s="1"/>
      <c r="H2327" s="1"/>
      <c r="I2327" s="1"/>
    </row>
    <row r="2328" spans="1:9">
      <c r="A2328" s="135"/>
      <c r="C2328" s="1"/>
      <c r="D2328" s="1"/>
      <c r="E2328" s="1"/>
      <c r="F2328" s="1"/>
      <c r="G2328" s="1"/>
      <c r="H2328" s="1"/>
      <c r="I2328" s="1"/>
    </row>
    <row r="2329" spans="1:9">
      <c r="A2329" s="135"/>
      <c r="C2329" s="1"/>
      <c r="D2329" s="1"/>
      <c r="E2329" s="1"/>
      <c r="F2329" s="1"/>
      <c r="G2329" s="1"/>
      <c r="H2329" s="1"/>
      <c r="I2329" s="1"/>
    </row>
    <row r="2330" spans="1:9">
      <c r="A2330" s="135"/>
      <c r="C2330" s="1"/>
      <c r="D2330" s="1"/>
      <c r="E2330" s="1"/>
      <c r="F2330" s="1"/>
      <c r="G2330" s="1"/>
      <c r="H2330" s="1"/>
      <c r="I2330" s="1"/>
    </row>
    <row r="2331" spans="1:9">
      <c r="A2331" s="135"/>
      <c r="C2331" s="1"/>
      <c r="D2331" s="1"/>
      <c r="E2331" s="1"/>
      <c r="F2331" s="1"/>
      <c r="G2331" s="1"/>
      <c r="H2331" s="1"/>
      <c r="I2331" s="1"/>
    </row>
    <row r="2332" spans="1:9">
      <c r="A2332" s="135"/>
      <c r="C2332" s="1"/>
      <c r="D2332" s="1"/>
      <c r="E2332" s="1"/>
      <c r="F2332" s="1"/>
      <c r="G2332" s="1"/>
      <c r="H2332" s="1"/>
      <c r="I2332" s="1"/>
    </row>
    <row r="2333" spans="1:9">
      <c r="A2333" s="135"/>
      <c r="C2333" s="1"/>
      <c r="D2333" s="1"/>
      <c r="E2333" s="1"/>
      <c r="F2333" s="1"/>
      <c r="G2333" s="1"/>
      <c r="H2333" s="1"/>
      <c r="I2333" s="1"/>
    </row>
    <row r="2334" spans="1:9">
      <c r="A2334" s="135"/>
      <c r="C2334" s="1"/>
      <c r="D2334" s="1"/>
      <c r="E2334" s="1"/>
      <c r="F2334" s="1"/>
      <c r="G2334" s="1"/>
      <c r="H2334" s="1"/>
      <c r="I2334" s="1"/>
    </row>
    <row r="2335" spans="1:9">
      <c r="A2335" s="135"/>
      <c r="C2335" s="1"/>
      <c r="D2335" s="1"/>
      <c r="E2335" s="1"/>
      <c r="F2335" s="1"/>
      <c r="G2335" s="1"/>
      <c r="H2335" s="1"/>
      <c r="I2335" s="1"/>
    </row>
    <row r="2336" spans="1:9">
      <c r="A2336" s="135"/>
      <c r="C2336" s="1"/>
      <c r="D2336" s="1"/>
      <c r="E2336" s="1"/>
      <c r="F2336" s="1"/>
      <c r="G2336" s="1"/>
      <c r="H2336" s="1"/>
      <c r="I2336" s="1"/>
    </row>
    <row r="2337" spans="1:9">
      <c r="A2337" s="135"/>
      <c r="C2337" s="1"/>
      <c r="D2337" s="1"/>
      <c r="E2337" s="1"/>
      <c r="F2337" s="1"/>
      <c r="G2337" s="1"/>
      <c r="H2337" s="1"/>
      <c r="I2337" s="1"/>
    </row>
    <row r="2338" spans="1:9">
      <c r="A2338" s="135"/>
      <c r="C2338" s="1"/>
      <c r="D2338" s="1"/>
      <c r="E2338" s="1"/>
      <c r="F2338" s="1"/>
      <c r="G2338" s="1"/>
      <c r="H2338" s="1"/>
      <c r="I2338" s="1"/>
    </row>
    <row r="2339" spans="1:9">
      <c r="A2339" s="135"/>
      <c r="C2339" s="1"/>
      <c r="D2339" s="1"/>
      <c r="E2339" s="1"/>
      <c r="F2339" s="1"/>
      <c r="G2339" s="1"/>
      <c r="H2339" s="1"/>
      <c r="I2339" s="1"/>
    </row>
    <row r="2340" spans="1:9">
      <c r="A2340" s="135"/>
      <c r="C2340" s="1"/>
      <c r="D2340" s="1"/>
      <c r="E2340" s="1"/>
      <c r="F2340" s="1"/>
      <c r="G2340" s="1"/>
      <c r="H2340" s="1"/>
      <c r="I2340" s="1"/>
    </row>
    <row r="2341" spans="1:9">
      <c r="A2341" s="135"/>
      <c r="C2341" s="1"/>
      <c r="D2341" s="1"/>
      <c r="E2341" s="1"/>
      <c r="F2341" s="1"/>
      <c r="G2341" s="1"/>
      <c r="H2341" s="1"/>
      <c r="I2341" s="1"/>
    </row>
    <row r="2342" spans="1:9">
      <c r="A2342" s="135"/>
      <c r="C2342" s="1"/>
      <c r="D2342" s="1"/>
      <c r="E2342" s="1"/>
      <c r="F2342" s="1"/>
      <c r="G2342" s="1"/>
      <c r="H2342" s="1"/>
      <c r="I2342" s="1"/>
    </row>
    <row r="2343" spans="1:9">
      <c r="A2343" s="135"/>
      <c r="C2343" s="1"/>
      <c r="D2343" s="1"/>
      <c r="E2343" s="1"/>
      <c r="F2343" s="1"/>
      <c r="G2343" s="1"/>
      <c r="H2343" s="1"/>
      <c r="I2343" s="1"/>
    </row>
    <row r="2344" spans="1:9">
      <c r="A2344" s="135"/>
      <c r="C2344" s="1"/>
      <c r="D2344" s="1"/>
      <c r="E2344" s="1"/>
      <c r="F2344" s="1"/>
      <c r="G2344" s="1"/>
      <c r="H2344" s="1"/>
      <c r="I2344" s="1"/>
    </row>
    <row r="2345" spans="1:9">
      <c r="A2345" s="135"/>
      <c r="C2345" s="1"/>
      <c r="D2345" s="1"/>
      <c r="E2345" s="1"/>
      <c r="F2345" s="1"/>
      <c r="G2345" s="1"/>
      <c r="H2345" s="1"/>
      <c r="I2345" s="1"/>
    </row>
    <row r="2346" spans="1:9">
      <c r="A2346" s="135"/>
      <c r="C2346" s="1"/>
      <c r="D2346" s="1"/>
      <c r="E2346" s="1"/>
      <c r="F2346" s="1"/>
      <c r="G2346" s="1"/>
      <c r="H2346" s="1"/>
      <c r="I2346" s="1"/>
    </row>
    <row r="2347" spans="1:9">
      <c r="A2347" s="135"/>
      <c r="C2347" s="1"/>
      <c r="D2347" s="1"/>
      <c r="E2347" s="1"/>
      <c r="F2347" s="1"/>
      <c r="G2347" s="1"/>
      <c r="H2347" s="1"/>
      <c r="I2347" s="1"/>
    </row>
    <row r="2348" spans="1:9">
      <c r="A2348" s="135"/>
      <c r="C2348" s="1"/>
      <c r="D2348" s="1"/>
      <c r="E2348" s="1"/>
      <c r="F2348" s="1"/>
      <c r="G2348" s="1"/>
      <c r="H2348" s="1"/>
      <c r="I2348" s="1"/>
    </row>
    <row r="2349" spans="1:9">
      <c r="A2349" s="135"/>
      <c r="C2349" s="1"/>
      <c r="D2349" s="1"/>
      <c r="E2349" s="1"/>
      <c r="F2349" s="1"/>
      <c r="G2349" s="1"/>
      <c r="H2349" s="1"/>
      <c r="I2349" s="1"/>
    </row>
    <row r="2350" spans="1:9">
      <c r="A2350" s="135"/>
      <c r="C2350" s="1"/>
      <c r="D2350" s="1"/>
      <c r="E2350" s="1"/>
      <c r="F2350" s="1"/>
      <c r="G2350" s="1"/>
      <c r="H2350" s="1"/>
      <c r="I2350" s="1"/>
    </row>
    <row r="2351" spans="1:9">
      <c r="A2351" s="135"/>
      <c r="C2351" s="1"/>
      <c r="D2351" s="1"/>
      <c r="E2351" s="1"/>
      <c r="F2351" s="1"/>
      <c r="G2351" s="1"/>
      <c r="H2351" s="1"/>
      <c r="I2351" s="1"/>
    </row>
    <row r="2352" spans="1:9">
      <c r="A2352" s="135"/>
      <c r="C2352" s="1"/>
      <c r="D2352" s="1"/>
      <c r="E2352" s="1"/>
      <c r="F2352" s="1"/>
      <c r="G2352" s="1"/>
      <c r="H2352" s="1"/>
      <c r="I2352" s="1"/>
    </row>
    <row r="2353" spans="1:9">
      <c r="A2353" s="135"/>
      <c r="C2353" s="1"/>
      <c r="D2353" s="1"/>
      <c r="E2353" s="1"/>
      <c r="F2353" s="1"/>
      <c r="G2353" s="1"/>
      <c r="H2353" s="1"/>
      <c r="I2353" s="1"/>
    </row>
    <row r="2354" spans="1:9">
      <c r="A2354" s="135"/>
      <c r="C2354" s="1"/>
      <c r="D2354" s="1"/>
      <c r="E2354" s="1"/>
      <c r="F2354" s="1"/>
      <c r="G2354" s="1"/>
      <c r="H2354" s="1"/>
      <c r="I2354" s="1"/>
    </row>
    <row r="2355" spans="1:9">
      <c r="A2355" s="135"/>
      <c r="C2355" s="1"/>
      <c r="D2355" s="1"/>
      <c r="E2355" s="1"/>
      <c r="F2355" s="1"/>
      <c r="G2355" s="1"/>
      <c r="H2355" s="1"/>
      <c r="I2355" s="1"/>
    </row>
    <row r="2356" spans="1:9">
      <c r="A2356" s="135"/>
      <c r="C2356" s="1"/>
      <c r="D2356" s="1"/>
      <c r="E2356" s="1"/>
      <c r="F2356" s="1"/>
      <c r="G2356" s="1"/>
      <c r="H2356" s="1"/>
      <c r="I2356" s="1"/>
    </row>
    <row r="2357" spans="1:9">
      <c r="A2357" s="135"/>
      <c r="C2357" s="1"/>
      <c r="D2357" s="1"/>
      <c r="E2357" s="1"/>
      <c r="F2357" s="1"/>
      <c r="G2357" s="1"/>
      <c r="H2357" s="1"/>
      <c r="I2357" s="1"/>
    </row>
    <row r="2358" spans="1:9">
      <c r="A2358" s="135"/>
      <c r="C2358" s="1"/>
      <c r="D2358" s="1"/>
      <c r="E2358" s="1"/>
      <c r="F2358" s="1"/>
      <c r="G2358" s="1"/>
      <c r="H2358" s="1"/>
      <c r="I2358" s="1"/>
    </row>
    <row r="2359" spans="1:9">
      <c r="A2359" s="135"/>
      <c r="C2359" s="1"/>
      <c r="D2359" s="1"/>
      <c r="E2359" s="1"/>
      <c r="F2359" s="1"/>
      <c r="G2359" s="1"/>
      <c r="H2359" s="1"/>
      <c r="I2359" s="1"/>
    </row>
    <row r="2360" spans="1:9">
      <c r="A2360" s="135"/>
      <c r="C2360" s="1"/>
      <c r="D2360" s="1"/>
      <c r="E2360" s="1"/>
      <c r="F2360" s="1"/>
      <c r="G2360" s="1"/>
      <c r="H2360" s="1"/>
      <c r="I2360" s="1"/>
    </row>
    <row r="2361" spans="1:9">
      <c r="A2361" s="135"/>
      <c r="C2361" s="1"/>
      <c r="D2361" s="1"/>
      <c r="E2361" s="1"/>
      <c r="F2361" s="1"/>
      <c r="G2361" s="1"/>
      <c r="H2361" s="1"/>
      <c r="I2361" s="1"/>
    </row>
    <row r="2362" spans="1:9">
      <c r="A2362" s="135"/>
      <c r="C2362" s="1"/>
      <c r="D2362" s="1"/>
      <c r="E2362" s="1"/>
      <c r="F2362" s="1"/>
      <c r="G2362" s="1"/>
      <c r="H2362" s="1"/>
      <c r="I2362" s="1"/>
    </row>
    <row r="2363" spans="1:9">
      <c r="A2363" s="135"/>
      <c r="C2363" s="1"/>
      <c r="D2363" s="1"/>
      <c r="E2363" s="1"/>
      <c r="F2363" s="1"/>
      <c r="G2363" s="1"/>
      <c r="H2363" s="1"/>
      <c r="I2363" s="1"/>
    </row>
    <row r="2364" spans="1:9">
      <c r="A2364" s="135"/>
      <c r="C2364" s="1"/>
      <c r="D2364" s="1"/>
      <c r="E2364" s="1"/>
      <c r="F2364" s="1"/>
      <c r="G2364" s="1"/>
      <c r="H2364" s="1"/>
      <c r="I2364" s="1"/>
    </row>
    <row r="2365" spans="1:9">
      <c r="A2365" s="135"/>
      <c r="C2365" s="1"/>
      <c r="D2365" s="1"/>
      <c r="E2365" s="1"/>
      <c r="F2365" s="1"/>
      <c r="G2365" s="1"/>
      <c r="H2365" s="1"/>
      <c r="I2365" s="1"/>
    </row>
    <row r="2366" spans="1:9">
      <c r="A2366" s="135"/>
      <c r="C2366" s="1"/>
      <c r="D2366" s="1"/>
      <c r="E2366" s="1"/>
      <c r="F2366" s="1"/>
      <c r="G2366" s="1"/>
      <c r="H2366" s="1"/>
      <c r="I2366" s="1"/>
    </row>
    <row r="2367" spans="1:9">
      <c r="A2367" s="135"/>
      <c r="C2367" s="1"/>
      <c r="D2367" s="1"/>
      <c r="E2367" s="1"/>
      <c r="F2367" s="1"/>
      <c r="G2367" s="1"/>
      <c r="H2367" s="1"/>
      <c r="I2367" s="1"/>
    </row>
    <row r="2368" spans="1:9">
      <c r="A2368" s="135"/>
      <c r="C2368" s="1"/>
      <c r="D2368" s="1"/>
      <c r="E2368" s="1"/>
      <c r="F2368" s="1"/>
      <c r="G2368" s="1"/>
      <c r="H2368" s="1"/>
      <c r="I2368" s="1"/>
    </row>
    <row r="2369" spans="1:9">
      <c r="A2369" s="135"/>
      <c r="C2369" s="1"/>
      <c r="D2369" s="1"/>
      <c r="E2369" s="1"/>
      <c r="F2369" s="1"/>
      <c r="G2369" s="1"/>
      <c r="H2369" s="1"/>
      <c r="I2369" s="1"/>
    </row>
    <row r="2370" spans="1:9">
      <c r="A2370" s="135"/>
      <c r="C2370" s="1"/>
      <c r="D2370" s="1"/>
      <c r="E2370" s="1"/>
      <c r="F2370" s="1"/>
      <c r="G2370" s="1"/>
      <c r="H2370" s="1"/>
      <c r="I2370" s="1"/>
    </row>
    <row r="2371" spans="1:9">
      <c r="A2371" s="135"/>
      <c r="C2371" s="1"/>
      <c r="D2371" s="1"/>
      <c r="E2371" s="1"/>
      <c r="F2371" s="1"/>
      <c r="G2371" s="1"/>
      <c r="H2371" s="1"/>
      <c r="I2371" s="1"/>
    </row>
    <row r="2372" spans="1:9">
      <c r="A2372" s="135"/>
      <c r="C2372" s="1"/>
      <c r="D2372" s="1"/>
      <c r="E2372" s="1"/>
      <c r="F2372" s="1"/>
      <c r="G2372" s="1"/>
      <c r="H2372" s="1"/>
      <c r="I2372" s="1"/>
    </row>
    <row r="2373" spans="1:9">
      <c r="A2373" s="135"/>
      <c r="C2373" s="1"/>
      <c r="D2373" s="1"/>
      <c r="E2373" s="1"/>
      <c r="F2373" s="1"/>
      <c r="G2373" s="1"/>
      <c r="H2373" s="1"/>
      <c r="I2373" s="1"/>
    </row>
    <row r="2374" spans="1:9">
      <c r="A2374" s="135"/>
      <c r="C2374" s="1"/>
      <c r="D2374" s="1"/>
      <c r="E2374" s="1"/>
      <c r="F2374" s="1"/>
      <c r="G2374" s="1"/>
      <c r="H2374" s="1"/>
      <c r="I2374" s="1"/>
    </row>
    <row r="2375" spans="1:9">
      <c r="A2375" s="135"/>
      <c r="C2375" s="1"/>
      <c r="D2375" s="1"/>
      <c r="E2375" s="1"/>
      <c r="F2375" s="1"/>
      <c r="G2375" s="1"/>
      <c r="H2375" s="1"/>
      <c r="I2375" s="1"/>
    </row>
    <row r="2376" spans="1:9">
      <c r="A2376" s="135"/>
      <c r="C2376" s="1"/>
      <c r="D2376" s="1"/>
      <c r="E2376" s="1"/>
      <c r="F2376" s="1"/>
      <c r="G2376" s="1"/>
      <c r="H2376" s="1"/>
      <c r="I2376" s="1"/>
    </row>
    <row r="2377" spans="1:9">
      <c r="A2377" s="135"/>
      <c r="C2377" s="1"/>
      <c r="D2377" s="1"/>
      <c r="E2377" s="1"/>
      <c r="F2377" s="1"/>
      <c r="G2377" s="1"/>
      <c r="H2377" s="1"/>
      <c r="I2377" s="1"/>
    </row>
    <row r="2378" spans="1:9">
      <c r="A2378" s="135"/>
      <c r="C2378" s="1"/>
      <c r="D2378" s="1"/>
      <c r="E2378" s="1"/>
      <c r="F2378" s="1"/>
      <c r="G2378" s="1"/>
      <c r="H2378" s="1"/>
      <c r="I2378" s="1"/>
    </row>
    <row r="2379" spans="1:9">
      <c r="A2379" s="135"/>
      <c r="C2379" s="1"/>
      <c r="D2379" s="1"/>
      <c r="E2379" s="1"/>
      <c r="F2379" s="1"/>
      <c r="G2379" s="1"/>
      <c r="H2379" s="1"/>
      <c r="I2379" s="1"/>
    </row>
    <row r="2380" spans="1:9">
      <c r="A2380" s="135"/>
      <c r="C2380" s="1"/>
      <c r="D2380" s="1"/>
      <c r="E2380" s="1"/>
      <c r="F2380" s="1"/>
      <c r="G2380" s="1"/>
      <c r="H2380" s="1"/>
      <c r="I2380" s="1"/>
    </row>
    <row r="2381" spans="1:9">
      <c r="A2381" s="135"/>
      <c r="C2381" s="1"/>
      <c r="D2381" s="1"/>
      <c r="E2381" s="1"/>
      <c r="F2381" s="1"/>
      <c r="G2381" s="1"/>
      <c r="H2381" s="1"/>
      <c r="I2381" s="1"/>
    </row>
    <row r="2382" spans="1:9">
      <c r="A2382" s="135"/>
      <c r="C2382" s="1"/>
      <c r="D2382" s="1"/>
      <c r="E2382" s="1"/>
      <c r="F2382" s="1"/>
      <c r="G2382" s="1"/>
      <c r="H2382" s="1"/>
      <c r="I2382" s="1"/>
    </row>
    <row r="2383" spans="1:9">
      <c r="A2383" s="135"/>
      <c r="C2383" s="1"/>
      <c r="D2383" s="1"/>
      <c r="E2383" s="1"/>
      <c r="F2383" s="1"/>
      <c r="G2383" s="1"/>
      <c r="H2383" s="1"/>
      <c r="I2383" s="1"/>
    </row>
    <row r="2384" spans="1:9">
      <c r="A2384" s="135"/>
      <c r="C2384" s="1"/>
      <c r="D2384" s="1"/>
      <c r="E2384" s="1"/>
      <c r="F2384" s="1"/>
      <c r="G2384" s="1"/>
      <c r="H2384" s="1"/>
      <c r="I2384" s="1"/>
    </row>
    <row r="2385" spans="1:9">
      <c r="A2385" s="135"/>
      <c r="C2385" s="1"/>
      <c r="D2385" s="1"/>
      <c r="E2385" s="1"/>
      <c r="F2385" s="1"/>
      <c r="G2385" s="1"/>
      <c r="H2385" s="1"/>
      <c r="I2385" s="1"/>
    </row>
    <row r="2386" spans="1:9">
      <c r="A2386" s="135"/>
      <c r="C2386" s="1"/>
      <c r="D2386" s="1"/>
      <c r="E2386" s="1"/>
      <c r="F2386" s="1"/>
      <c r="G2386" s="1"/>
      <c r="H2386" s="1"/>
      <c r="I2386" s="1"/>
    </row>
    <row r="2387" spans="1:9">
      <c r="A2387" s="135"/>
      <c r="C2387" s="1"/>
      <c r="D2387" s="1"/>
      <c r="E2387" s="1"/>
      <c r="F2387" s="1"/>
      <c r="G2387" s="1"/>
      <c r="H2387" s="1"/>
      <c r="I2387" s="1"/>
    </row>
    <row r="2388" spans="1:9">
      <c r="A2388" s="135"/>
      <c r="C2388" s="1"/>
      <c r="D2388" s="1"/>
      <c r="E2388" s="1"/>
      <c r="F2388" s="1"/>
      <c r="G2388" s="1"/>
      <c r="H2388" s="1"/>
      <c r="I2388" s="1"/>
    </row>
    <row r="2389" spans="1:9">
      <c r="A2389" s="135"/>
      <c r="C2389" s="1"/>
      <c r="D2389" s="1"/>
      <c r="E2389" s="1"/>
      <c r="F2389" s="1"/>
      <c r="G2389" s="1"/>
      <c r="H2389" s="1"/>
      <c r="I2389" s="1"/>
    </row>
    <row r="2390" spans="1:9">
      <c r="A2390" s="135"/>
      <c r="C2390" s="1"/>
      <c r="D2390" s="1"/>
      <c r="E2390" s="1"/>
      <c r="F2390" s="1"/>
      <c r="G2390" s="1"/>
      <c r="H2390" s="1"/>
      <c r="I2390" s="1"/>
    </row>
    <row r="2391" spans="1:9">
      <c r="A2391" s="135"/>
      <c r="C2391" s="1"/>
      <c r="D2391" s="1"/>
      <c r="E2391" s="1"/>
      <c r="F2391" s="1"/>
      <c r="G2391" s="1"/>
      <c r="H2391" s="1"/>
      <c r="I2391" s="1"/>
    </row>
    <row r="2392" spans="1:9">
      <c r="A2392" s="135"/>
      <c r="C2392" s="1"/>
      <c r="D2392" s="1"/>
      <c r="E2392" s="1"/>
      <c r="F2392" s="1"/>
      <c r="G2392" s="1"/>
      <c r="H2392" s="1"/>
      <c r="I2392" s="1"/>
    </row>
    <row r="2393" spans="1:9">
      <c r="A2393" s="135"/>
      <c r="C2393" s="1"/>
      <c r="D2393" s="1"/>
      <c r="E2393" s="1"/>
      <c r="F2393" s="1"/>
      <c r="G2393" s="1"/>
      <c r="H2393" s="1"/>
      <c r="I2393" s="1"/>
    </row>
    <row r="2394" spans="1:9">
      <c r="A2394" s="135"/>
      <c r="C2394" s="1"/>
      <c r="D2394" s="1"/>
      <c r="E2394" s="1"/>
      <c r="F2394" s="1"/>
      <c r="G2394" s="1"/>
      <c r="H2394" s="1"/>
      <c r="I2394" s="1"/>
    </row>
    <row r="2395" spans="1:9">
      <c r="A2395" s="135"/>
      <c r="C2395" s="1"/>
      <c r="D2395" s="1"/>
      <c r="E2395" s="1"/>
      <c r="F2395" s="1"/>
      <c r="G2395" s="1"/>
      <c r="H2395" s="1"/>
      <c r="I2395" s="1"/>
    </row>
    <row r="2396" spans="1:9">
      <c r="A2396" s="135"/>
      <c r="C2396" s="1"/>
      <c r="D2396" s="1"/>
      <c r="E2396" s="1"/>
      <c r="F2396" s="1"/>
      <c r="G2396" s="1"/>
      <c r="H2396" s="1"/>
      <c r="I2396" s="1"/>
    </row>
    <row r="2397" spans="1:9">
      <c r="A2397" s="135"/>
      <c r="C2397" s="1"/>
      <c r="D2397" s="1"/>
      <c r="E2397" s="1"/>
      <c r="F2397" s="1"/>
      <c r="G2397" s="1"/>
      <c r="H2397" s="1"/>
      <c r="I2397" s="1"/>
    </row>
    <row r="2398" spans="1:9">
      <c r="A2398" s="135"/>
      <c r="C2398" s="1"/>
      <c r="D2398" s="1"/>
      <c r="E2398" s="1"/>
      <c r="F2398" s="1"/>
      <c r="G2398" s="1"/>
      <c r="H2398" s="1"/>
      <c r="I2398" s="1"/>
    </row>
    <row r="2399" spans="1:9">
      <c r="A2399" s="135"/>
      <c r="C2399" s="1"/>
      <c r="D2399" s="1"/>
      <c r="E2399" s="1"/>
      <c r="F2399" s="1"/>
      <c r="G2399" s="1"/>
      <c r="H2399" s="1"/>
      <c r="I2399" s="1"/>
    </row>
    <row r="2400" spans="1:9">
      <c r="A2400" s="135"/>
      <c r="C2400" s="1"/>
      <c r="D2400" s="1"/>
      <c r="E2400" s="1"/>
      <c r="F2400" s="1"/>
      <c r="G2400" s="1"/>
      <c r="H2400" s="1"/>
      <c r="I2400" s="1"/>
    </row>
    <row r="2401" spans="1:9">
      <c r="A2401" s="135"/>
      <c r="C2401" s="1"/>
      <c r="D2401" s="1"/>
      <c r="E2401" s="1"/>
      <c r="F2401" s="1"/>
      <c r="G2401" s="1"/>
      <c r="H2401" s="1"/>
      <c r="I2401" s="1"/>
    </row>
    <row r="2402" spans="1:9">
      <c r="A2402" s="135"/>
      <c r="C2402" s="1"/>
      <c r="D2402" s="1"/>
      <c r="E2402" s="1"/>
      <c r="F2402" s="1"/>
      <c r="G2402" s="1"/>
      <c r="H2402" s="1"/>
      <c r="I2402" s="1"/>
    </row>
    <row r="2403" spans="1:9">
      <c r="A2403" s="135"/>
      <c r="C2403" s="1"/>
      <c r="D2403" s="1"/>
      <c r="E2403" s="1"/>
      <c r="F2403" s="1"/>
      <c r="G2403" s="1"/>
      <c r="H2403" s="1"/>
      <c r="I2403" s="1"/>
    </row>
    <row r="2404" spans="1:9">
      <c r="A2404" s="135"/>
      <c r="C2404" s="1"/>
      <c r="D2404" s="1"/>
      <c r="E2404" s="1"/>
      <c r="F2404" s="1"/>
      <c r="G2404" s="1"/>
      <c r="H2404" s="1"/>
      <c r="I2404" s="1"/>
    </row>
    <row r="2405" spans="1:9">
      <c r="A2405" s="135"/>
      <c r="C2405" s="1"/>
      <c r="D2405" s="1"/>
      <c r="E2405" s="1"/>
      <c r="F2405" s="1"/>
      <c r="G2405" s="1"/>
      <c r="H2405" s="1"/>
      <c r="I2405" s="1"/>
    </row>
    <row r="2406" spans="1:9">
      <c r="A2406" s="135"/>
      <c r="C2406" s="1"/>
      <c r="D2406" s="1"/>
      <c r="E2406" s="1"/>
      <c r="F2406" s="1"/>
      <c r="G2406" s="1"/>
      <c r="H2406" s="1"/>
      <c r="I2406" s="1"/>
    </row>
    <row r="2407" spans="1:9">
      <c r="A2407" s="135"/>
      <c r="C2407" s="1"/>
      <c r="D2407" s="1"/>
      <c r="E2407" s="1"/>
      <c r="F2407" s="1"/>
      <c r="G2407" s="1"/>
      <c r="H2407" s="1"/>
      <c r="I2407" s="1"/>
    </row>
    <row r="2408" spans="1:9">
      <c r="A2408" s="135"/>
      <c r="C2408" s="1"/>
      <c r="D2408" s="1"/>
      <c r="E2408" s="1"/>
      <c r="F2408" s="1"/>
      <c r="G2408" s="1"/>
      <c r="H2408" s="1"/>
      <c r="I2408" s="1"/>
    </row>
    <row r="2409" spans="1:9">
      <c r="A2409" s="135"/>
      <c r="C2409" s="1"/>
      <c r="D2409" s="1"/>
      <c r="E2409" s="1"/>
      <c r="F2409" s="1"/>
      <c r="G2409" s="1"/>
      <c r="H2409" s="1"/>
      <c r="I2409" s="1"/>
    </row>
    <row r="2410" spans="1:9">
      <c r="A2410" s="135"/>
      <c r="C2410" s="1"/>
      <c r="D2410" s="1"/>
      <c r="E2410" s="1"/>
      <c r="F2410" s="1"/>
      <c r="G2410" s="1"/>
      <c r="H2410" s="1"/>
      <c r="I2410" s="1"/>
    </row>
    <row r="2411" spans="1:9">
      <c r="A2411" s="135"/>
      <c r="C2411" s="1"/>
      <c r="D2411" s="1"/>
      <c r="E2411" s="1"/>
      <c r="F2411" s="1"/>
      <c r="G2411" s="1"/>
      <c r="H2411" s="1"/>
      <c r="I2411" s="1"/>
    </row>
    <row r="2412" spans="1:9">
      <c r="A2412" s="135"/>
      <c r="C2412" s="1"/>
      <c r="D2412" s="1"/>
      <c r="E2412" s="1"/>
      <c r="F2412" s="1"/>
      <c r="G2412" s="1"/>
      <c r="H2412" s="1"/>
      <c r="I2412" s="1"/>
    </row>
    <row r="2413" spans="1:9">
      <c r="A2413" s="135"/>
      <c r="C2413" s="1"/>
      <c r="D2413" s="1"/>
      <c r="E2413" s="1"/>
      <c r="F2413" s="1"/>
      <c r="G2413" s="1"/>
      <c r="H2413" s="1"/>
      <c r="I2413" s="1"/>
    </row>
    <row r="2414" spans="1:9">
      <c r="A2414" s="135"/>
      <c r="C2414" s="1"/>
      <c r="D2414" s="1"/>
      <c r="E2414" s="1"/>
      <c r="F2414" s="1"/>
      <c r="G2414" s="1"/>
      <c r="H2414" s="1"/>
      <c r="I2414" s="1"/>
    </row>
    <row r="2415" spans="1:9">
      <c r="A2415" s="135"/>
      <c r="C2415" s="1"/>
      <c r="D2415" s="1"/>
      <c r="E2415" s="1"/>
      <c r="F2415" s="1"/>
      <c r="G2415" s="1"/>
      <c r="H2415" s="1"/>
      <c r="I2415" s="1"/>
    </row>
    <row r="2416" spans="1:9">
      <c r="A2416" s="135"/>
      <c r="C2416" s="1"/>
      <c r="D2416" s="1"/>
      <c r="E2416" s="1"/>
      <c r="F2416" s="1"/>
      <c r="G2416" s="1"/>
      <c r="H2416" s="1"/>
      <c r="I2416" s="1"/>
    </row>
    <row r="2417" spans="1:9">
      <c r="A2417" s="135"/>
      <c r="C2417" s="1"/>
      <c r="D2417" s="1"/>
      <c r="E2417" s="1"/>
      <c r="F2417" s="1"/>
      <c r="G2417" s="1"/>
      <c r="H2417" s="1"/>
      <c r="I2417" s="1"/>
    </row>
    <row r="2418" spans="1:9">
      <c r="A2418" s="135"/>
      <c r="C2418" s="1"/>
      <c r="D2418" s="1"/>
      <c r="E2418" s="1"/>
      <c r="F2418" s="1"/>
      <c r="G2418" s="1"/>
      <c r="H2418" s="1"/>
      <c r="I2418" s="1"/>
    </row>
    <row r="2419" spans="1:9">
      <c r="A2419" s="135"/>
      <c r="C2419" s="1"/>
      <c r="D2419" s="1"/>
      <c r="E2419" s="1"/>
      <c r="F2419" s="1"/>
      <c r="G2419" s="1"/>
      <c r="H2419" s="1"/>
      <c r="I2419" s="1"/>
    </row>
    <row r="2420" spans="1:9">
      <c r="A2420" s="135"/>
      <c r="C2420" s="1"/>
      <c r="D2420" s="1"/>
      <c r="E2420" s="1"/>
      <c r="F2420" s="1"/>
      <c r="G2420" s="1"/>
      <c r="H2420" s="1"/>
      <c r="I2420" s="1"/>
    </row>
    <row r="2421" spans="1:9">
      <c r="A2421" s="135"/>
      <c r="C2421" s="1"/>
      <c r="D2421" s="1"/>
      <c r="E2421" s="1"/>
      <c r="F2421" s="1"/>
      <c r="G2421" s="1"/>
      <c r="H2421" s="1"/>
      <c r="I2421" s="1"/>
    </row>
    <row r="2422" spans="1:9">
      <c r="A2422" s="135"/>
      <c r="C2422" s="1"/>
      <c r="D2422" s="1"/>
      <c r="E2422" s="1"/>
      <c r="F2422" s="1"/>
      <c r="G2422" s="1"/>
      <c r="H2422" s="1"/>
      <c r="I2422" s="1"/>
    </row>
    <row r="2423" spans="1:9">
      <c r="A2423" s="135"/>
      <c r="C2423" s="1"/>
      <c r="D2423" s="1"/>
      <c r="E2423" s="1"/>
      <c r="F2423" s="1"/>
      <c r="G2423" s="1"/>
      <c r="H2423" s="1"/>
      <c r="I2423" s="1"/>
    </row>
    <row r="2424" spans="1:9">
      <c r="A2424" s="135"/>
      <c r="C2424" s="1"/>
      <c r="D2424" s="1"/>
      <c r="E2424" s="1"/>
      <c r="F2424" s="1"/>
      <c r="G2424" s="1"/>
      <c r="H2424" s="1"/>
      <c r="I2424" s="1"/>
    </row>
    <row r="2425" spans="1:9">
      <c r="A2425" s="135"/>
      <c r="C2425" s="1"/>
      <c r="D2425" s="1"/>
      <c r="E2425" s="1"/>
      <c r="F2425" s="1"/>
      <c r="G2425" s="1"/>
      <c r="H2425" s="1"/>
      <c r="I2425" s="1"/>
    </row>
    <row r="2426" spans="1:9">
      <c r="A2426" s="135"/>
      <c r="C2426" s="1"/>
      <c r="D2426" s="1"/>
      <c r="E2426" s="1"/>
      <c r="F2426" s="1"/>
      <c r="G2426" s="1"/>
      <c r="H2426" s="1"/>
      <c r="I2426" s="1"/>
    </row>
    <row r="2427" spans="1:9">
      <c r="A2427" s="135"/>
      <c r="C2427" s="1"/>
      <c r="D2427" s="1"/>
      <c r="E2427" s="1"/>
      <c r="F2427" s="1"/>
      <c r="G2427" s="1"/>
      <c r="H2427" s="1"/>
      <c r="I2427" s="1"/>
    </row>
    <row r="2428" spans="1:9">
      <c r="A2428" s="135"/>
      <c r="C2428" s="1"/>
      <c r="D2428" s="1"/>
      <c r="E2428" s="1"/>
      <c r="F2428" s="1"/>
      <c r="G2428" s="1"/>
      <c r="H2428" s="1"/>
      <c r="I2428" s="1"/>
    </row>
    <row r="2429" spans="1:9">
      <c r="A2429" s="135"/>
      <c r="C2429" s="1"/>
      <c r="D2429" s="1"/>
      <c r="E2429" s="1"/>
      <c r="F2429" s="1"/>
      <c r="G2429" s="1"/>
      <c r="H2429" s="1"/>
      <c r="I2429" s="1"/>
    </row>
    <row r="2430" spans="1:9">
      <c r="A2430" s="135"/>
      <c r="C2430" s="1"/>
      <c r="D2430" s="1"/>
      <c r="E2430" s="1"/>
      <c r="F2430" s="1"/>
      <c r="G2430" s="1"/>
      <c r="H2430" s="1"/>
      <c r="I2430" s="1"/>
    </row>
    <row r="2431" spans="1:9">
      <c r="A2431" s="135"/>
      <c r="C2431" s="1"/>
      <c r="D2431" s="1"/>
      <c r="E2431" s="1"/>
      <c r="F2431" s="1"/>
      <c r="G2431" s="1"/>
      <c r="H2431" s="1"/>
      <c r="I2431" s="1"/>
    </row>
    <row r="2432" spans="1:9">
      <c r="A2432" s="135"/>
      <c r="C2432" s="1"/>
      <c r="D2432" s="1"/>
      <c r="E2432" s="1"/>
      <c r="F2432" s="1"/>
      <c r="G2432" s="1"/>
      <c r="H2432" s="1"/>
      <c r="I2432" s="1"/>
    </row>
    <row r="2433" spans="1:9">
      <c r="A2433" s="135"/>
      <c r="C2433" s="1"/>
      <c r="D2433" s="1"/>
      <c r="E2433" s="1"/>
      <c r="F2433" s="1"/>
      <c r="G2433" s="1"/>
      <c r="H2433" s="1"/>
      <c r="I2433" s="1"/>
    </row>
    <row r="2434" spans="1:9">
      <c r="A2434" s="135"/>
      <c r="C2434" s="1"/>
      <c r="D2434" s="1"/>
      <c r="E2434" s="1"/>
      <c r="F2434" s="1"/>
      <c r="G2434" s="1"/>
      <c r="H2434" s="1"/>
      <c r="I2434" s="1"/>
    </row>
    <row r="2435" spans="1:9">
      <c r="A2435" s="135"/>
      <c r="C2435" s="1"/>
      <c r="D2435" s="1"/>
      <c r="E2435" s="1"/>
      <c r="F2435" s="1"/>
      <c r="G2435" s="1"/>
      <c r="H2435" s="1"/>
      <c r="I2435" s="1"/>
    </row>
    <row r="2436" spans="1:9">
      <c r="A2436" s="135"/>
      <c r="C2436" s="1"/>
      <c r="D2436" s="1"/>
      <c r="E2436" s="1"/>
      <c r="F2436" s="1"/>
      <c r="G2436" s="1"/>
      <c r="H2436" s="1"/>
      <c r="I2436" s="1"/>
    </row>
    <row r="2437" spans="1:9">
      <c r="A2437" s="135"/>
      <c r="C2437" s="1"/>
      <c r="D2437" s="1"/>
      <c r="E2437" s="1"/>
      <c r="F2437" s="1"/>
      <c r="G2437" s="1"/>
      <c r="H2437" s="1"/>
      <c r="I2437" s="1"/>
    </row>
    <row r="2438" spans="1:9">
      <c r="A2438" s="135"/>
      <c r="C2438" s="1"/>
      <c r="D2438" s="1"/>
      <c r="E2438" s="1"/>
      <c r="F2438" s="1"/>
      <c r="G2438" s="1"/>
      <c r="H2438" s="1"/>
      <c r="I2438" s="1"/>
    </row>
    <row r="2439" spans="1:9">
      <c r="A2439" s="135"/>
      <c r="C2439" s="1"/>
      <c r="D2439" s="1"/>
      <c r="E2439" s="1"/>
      <c r="F2439" s="1"/>
      <c r="G2439" s="1"/>
      <c r="H2439" s="1"/>
      <c r="I2439" s="1"/>
    </row>
    <row r="2440" spans="1:9">
      <c r="A2440" s="135"/>
      <c r="C2440" s="1"/>
      <c r="D2440" s="1"/>
      <c r="E2440" s="1"/>
      <c r="F2440" s="1"/>
      <c r="G2440" s="1"/>
      <c r="H2440" s="1"/>
      <c r="I2440" s="1"/>
    </row>
    <row r="2441" spans="1:9">
      <c r="A2441" s="135"/>
      <c r="C2441" s="1"/>
      <c r="D2441" s="1"/>
      <c r="E2441" s="1"/>
      <c r="F2441" s="1"/>
      <c r="G2441" s="1"/>
      <c r="H2441" s="1"/>
      <c r="I2441" s="1"/>
    </row>
    <row r="2442" spans="1:9">
      <c r="A2442" s="135"/>
      <c r="C2442" s="1"/>
      <c r="D2442" s="1"/>
      <c r="E2442" s="1"/>
      <c r="F2442" s="1"/>
      <c r="G2442" s="1"/>
      <c r="H2442" s="1"/>
      <c r="I2442" s="1"/>
    </row>
    <row r="2443" spans="1:9">
      <c r="A2443" s="135"/>
      <c r="C2443" s="1"/>
      <c r="D2443" s="1"/>
      <c r="E2443" s="1"/>
      <c r="F2443" s="1"/>
      <c r="G2443" s="1"/>
      <c r="H2443" s="1"/>
      <c r="I2443" s="1"/>
    </row>
    <row r="2444" spans="1:9">
      <c r="A2444" s="135"/>
      <c r="C2444" s="1"/>
      <c r="D2444" s="1"/>
      <c r="E2444" s="1"/>
      <c r="F2444" s="1"/>
      <c r="G2444" s="1"/>
      <c r="H2444" s="1"/>
      <c r="I2444" s="1"/>
    </row>
    <row r="2445" spans="1:9">
      <c r="A2445" s="135"/>
      <c r="C2445" s="1"/>
      <c r="D2445" s="1"/>
      <c r="E2445" s="1"/>
      <c r="F2445" s="1"/>
      <c r="G2445" s="1"/>
      <c r="H2445" s="1"/>
      <c r="I2445" s="1"/>
    </row>
    <row r="2446" spans="1:9">
      <c r="A2446" s="135"/>
      <c r="C2446" s="1"/>
      <c r="D2446" s="1"/>
      <c r="E2446" s="1"/>
      <c r="F2446" s="1"/>
      <c r="G2446" s="1"/>
      <c r="H2446" s="1"/>
      <c r="I2446" s="1"/>
    </row>
    <row r="2447" spans="1:9">
      <c r="A2447" s="135"/>
      <c r="C2447" s="1"/>
      <c r="D2447" s="1"/>
      <c r="E2447" s="1"/>
      <c r="F2447" s="1"/>
      <c r="G2447" s="1"/>
      <c r="H2447" s="1"/>
      <c r="I2447" s="1"/>
    </row>
    <row r="2448" spans="1:9">
      <c r="A2448" s="135"/>
      <c r="C2448" s="1"/>
      <c r="D2448" s="1"/>
      <c r="E2448" s="1"/>
      <c r="F2448" s="1"/>
      <c r="G2448" s="1"/>
      <c r="H2448" s="1"/>
      <c r="I2448" s="1"/>
    </row>
    <row r="2449" spans="1:9">
      <c r="A2449" s="135"/>
      <c r="C2449" s="1"/>
      <c r="D2449" s="1"/>
      <c r="E2449" s="1"/>
      <c r="F2449" s="1"/>
      <c r="G2449" s="1"/>
      <c r="H2449" s="1"/>
      <c r="I2449" s="1"/>
    </row>
    <row r="2450" spans="1:9">
      <c r="A2450" s="135"/>
      <c r="C2450" s="1"/>
      <c r="D2450" s="1"/>
      <c r="E2450" s="1"/>
      <c r="F2450" s="1"/>
      <c r="G2450" s="1"/>
      <c r="H2450" s="1"/>
      <c r="I2450" s="1"/>
    </row>
    <row r="2451" spans="1:9">
      <c r="A2451" s="135"/>
      <c r="C2451" s="1"/>
      <c r="D2451" s="1"/>
      <c r="E2451" s="1"/>
      <c r="F2451" s="1"/>
      <c r="G2451" s="1"/>
      <c r="H2451" s="1"/>
      <c r="I2451" s="1"/>
    </row>
    <row r="2452" spans="1:9">
      <c r="A2452" s="135"/>
      <c r="C2452" s="1"/>
      <c r="D2452" s="1"/>
      <c r="E2452" s="1"/>
      <c r="F2452" s="1"/>
      <c r="G2452" s="1"/>
      <c r="H2452" s="1"/>
      <c r="I2452" s="1"/>
    </row>
    <row r="2453" spans="1:9">
      <c r="A2453" s="135"/>
      <c r="C2453" s="1"/>
      <c r="D2453" s="1"/>
      <c r="E2453" s="1"/>
      <c r="F2453" s="1"/>
      <c r="G2453" s="1"/>
      <c r="H2453" s="1"/>
      <c r="I2453" s="1"/>
    </row>
    <row r="2454" spans="1:9">
      <c r="A2454" s="135"/>
      <c r="C2454" s="1"/>
      <c r="D2454" s="1"/>
      <c r="E2454" s="1"/>
      <c r="F2454" s="1"/>
      <c r="G2454" s="1"/>
      <c r="H2454" s="1"/>
      <c r="I2454" s="1"/>
    </row>
    <row r="2455" spans="1:9">
      <c r="A2455" s="135"/>
      <c r="C2455" s="1"/>
      <c r="D2455" s="1"/>
      <c r="E2455" s="1"/>
      <c r="F2455" s="1"/>
      <c r="G2455" s="1"/>
      <c r="H2455" s="1"/>
      <c r="I2455" s="1"/>
    </row>
    <row r="2456" spans="1:9">
      <c r="A2456" s="135"/>
      <c r="C2456" s="1"/>
      <c r="D2456" s="1"/>
      <c r="E2456" s="1"/>
      <c r="F2456" s="1"/>
      <c r="G2456" s="1"/>
      <c r="H2456" s="1"/>
      <c r="I2456" s="1"/>
    </row>
    <row r="2457" spans="1:9">
      <c r="A2457" s="135"/>
      <c r="C2457" s="1"/>
      <c r="D2457" s="1"/>
      <c r="E2457" s="1"/>
      <c r="F2457" s="1"/>
      <c r="G2457" s="1"/>
      <c r="H2457" s="1"/>
      <c r="I2457" s="1"/>
    </row>
    <row r="2458" spans="1:9">
      <c r="A2458" s="135"/>
      <c r="C2458" s="1"/>
      <c r="D2458" s="1"/>
      <c r="E2458" s="1"/>
      <c r="F2458" s="1"/>
      <c r="G2458" s="1"/>
      <c r="H2458" s="1"/>
      <c r="I2458" s="1"/>
    </row>
    <row r="2459" spans="1:9">
      <c r="A2459" s="135"/>
      <c r="C2459" s="1"/>
      <c r="D2459" s="1"/>
      <c r="E2459" s="1"/>
      <c r="F2459" s="1"/>
      <c r="G2459" s="1"/>
      <c r="H2459" s="1"/>
      <c r="I2459" s="1"/>
    </row>
    <row r="2460" spans="1:9">
      <c r="A2460" s="135"/>
      <c r="C2460" s="1"/>
      <c r="D2460" s="1"/>
      <c r="E2460" s="1"/>
      <c r="F2460" s="1"/>
      <c r="G2460" s="1"/>
      <c r="H2460" s="1"/>
      <c r="I2460" s="1"/>
    </row>
    <row r="2461" spans="1:9">
      <c r="A2461" s="135"/>
      <c r="C2461" s="1"/>
      <c r="D2461" s="1"/>
      <c r="E2461" s="1"/>
      <c r="F2461" s="1"/>
      <c r="G2461" s="1"/>
      <c r="H2461" s="1"/>
      <c r="I2461" s="1"/>
    </row>
    <row r="2462" spans="1:9">
      <c r="A2462" s="135"/>
      <c r="C2462" s="1"/>
      <c r="D2462" s="1"/>
      <c r="E2462" s="1"/>
      <c r="F2462" s="1"/>
      <c r="G2462" s="1"/>
      <c r="H2462" s="1"/>
      <c r="I2462" s="1"/>
    </row>
    <row r="2463" spans="1:9">
      <c r="A2463" s="135"/>
      <c r="C2463" s="1"/>
      <c r="D2463" s="1"/>
      <c r="E2463" s="1"/>
      <c r="F2463" s="1"/>
      <c r="G2463" s="1"/>
      <c r="H2463" s="1"/>
      <c r="I2463" s="1"/>
    </row>
    <row r="2464" spans="1:9">
      <c r="A2464" s="135"/>
      <c r="C2464" s="1"/>
      <c r="D2464" s="1"/>
      <c r="E2464" s="1"/>
      <c r="F2464" s="1"/>
      <c r="G2464" s="1"/>
      <c r="H2464" s="1"/>
      <c r="I2464" s="1"/>
    </row>
    <row r="2465" spans="1:9">
      <c r="A2465" s="135"/>
      <c r="C2465" s="1"/>
      <c r="D2465" s="1"/>
      <c r="E2465" s="1"/>
      <c r="F2465" s="1"/>
      <c r="G2465" s="1"/>
      <c r="H2465" s="1"/>
      <c r="I2465" s="1"/>
    </row>
    <row r="2466" spans="1:9">
      <c r="A2466" s="135"/>
      <c r="C2466" s="1"/>
      <c r="D2466" s="1"/>
      <c r="E2466" s="1"/>
      <c r="F2466" s="1"/>
      <c r="G2466" s="1"/>
      <c r="H2466" s="1"/>
      <c r="I2466" s="1"/>
    </row>
    <row r="2467" spans="1:9">
      <c r="A2467" s="135"/>
      <c r="C2467" s="1"/>
      <c r="D2467" s="1"/>
      <c r="E2467" s="1"/>
      <c r="F2467" s="1"/>
      <c r="G2467" s="1"/>
      <c r="H2467" s="1"/>
      <c r="I2467" s="1"/>
    </row>
    <row r="2468" spans="1:9">
      <c r="A2468" s="135"/>
      <c r="C2468" s="1"/>
      <c r="D2468" s="1"/>
      <c r="E2468" s="1"/>
      <c r="F2468" s="1"/>
      <c r="G2468" s="1"/>
      <c r="H2468" s="1"/>
      <c r="I2468" s="1"/>
    </row>
    <row r="2469" spans="1:9">
      <c r="A2469" s="135"/>
      <c r="C2469" s="1"/>
      <c r="D2469" s="1"/>
      <c r="E2469" s="1"/>
      <c r="F2469" s="1"/>
      <c r="G2469" s="1"/>
      <c r="H2469" s="1"/>
      <c r="I2469" s="1"/>
    </row>
    <row r="2470" spans="1:9">
      <c r="A2470" s="135"/>
      <c r="C2470" s="1"/>
      <c r="D2470" s="1"/>
      <c r="E2470" s="1"/>
      <c r="F2470" s="1"/>
      <c r="G2470" s="1"/>
      <c r="H2470" s="1"/>
      <c r="I2470" s="1"/>
    </row>
    <row r="2471" spans="1:9">
      <c r="A2471" s="135"/>
      <c r="C2471" s="1"/>
      <c r="D2471" s="1"/>
      <c r="E2471" s="1"/>
      <c r="F2471" s="1"/>
      <c r="G2471" s="1"/>
      <c r="H2471" s="1"/>
      <c r="I2471" s="1"/>
    </row>
    <row r="2472" spans="1:9">
      <c r="A2472" s="135"/>
      <c r="C2472" s="1"/>
      <c r="D2472" s="1"/>
      <c r="E2472" s="1"/>
      <c r="F2472" s="1"/>
      <c r="G2472" s="1"/>
      <c r="H2472" s="1"/>
      <c r="I2472" s="1"/>
    </row>
    <row r="2473" spans="1:9">
      <c r="A2473" s="135"/>
      <c r="C2473" s="1"/>
      <c r="D2473" s="1"/>
      <c r="E2473" s="1"/>
      <c r="F2473" s="1"/>
      <c r="G2473" s="1"/>
      <c r="H2473" s="1"/>
      <c r="I2473" s="1"/>
    </row>
    <row r="2474" spans="1:9">
      <c r="A2474" s="135"/>
      <c r="C2474" s="1"/>
      <c r="D2474" s="1"/>
      <c r="E2474" s="1"/>
      <c r="F2474" s="1"/>
      <c r="G2474" s="1"/>
      <c r="H2474" s="1"/>
      <c r="I2474" s="1"/>
    </row>
    <row r="2475" spans="1:9">
      <c r="A2475" s="135"/>
      <c r="C2475" s="1"/>
      <c r="D2475" s="1"/>
      <c r="E2475" s="1"/>
      <c r="F2475" s="1"/>
      <c r="G2475" s="1"/>
      <c r="H2475" s="1"/>
      <c r="I2475" s="1"/>
    </row>
    <row r="2476" spans="1:9">
      <c r="A2476" s="135"/>
      <c r="C2476" s="1"/>
      <c r="D2476" s="1"/>
      <c r="E2476" s="1"/>
      <c r="F2476" s="1"/>
      <c r="G2476" s="1"/>
      <c r="H2476" s="1"/>
      <c r="I2476" s="1"/>
    </row>
    <row r="2477" spans="1:9">
      <c r="A2477" s="135"/>
      <c r="C2477" s="1"/>
      <c r="D2477" s="1"/>
      <c r="E2477" s="1"/>
      <c r="F2477" s="1"/>
      <c r="G2477" s="1"/>
      <c r="H2477" s="1"/>
      <c r="I2477" s="1"/>
    </row>
    <row r="2478" spans="1:9">
      <c r="A2478" s="135"/>
      <c r="C2478" s="1"/>
      <c r="D2478" s="1"/>
      <c r="E2478" s="1"/>
      <c r="F2478" s="1"/>
      <c r="G2478" s="1"/>
      <c r="H2478" s="1"/>
      <c r="I2478" s="1"/>
    </row>
    <row r="2479" spans="1:9">
      <c r="A2479" s="135"/>
      <c r="C2479" s="1"/>
      <c r="D2479" s="1"/>
      <c r="E2479" s="1"/>
      <c r="F2479" s="1"/>
      <c r="G2479" s="1"/>
      <c r="H2479" s="1"/>
      <c r="I2479" s="1"/>
    </row>
    <row r="2480" spans="1:9">
      <c r="A2480" s="135"/>
      <c r="C2480" s="1"/>
      <c r="D2480" s="1"/>
      <c r="E2480" s="1"/>
      <c r="F2480" s="1"/>
      <c r="G2480" s="1"/>
      <c r="H2480" s="1"/>
      <c r="I2480" s="1"/>
    </row>
    <row r="2481" spans="1:9">
      <c r="A2481" s="135"/>
      <c r="C2481" s="1"/>
      <c r="D2481" s="1"/>
      <c r="E2481" s="1"/>
      <c r="F2481" s="1"/>
      <c r="G2481" s="1"/>
      <c r="H2481" s="1"/>
      <c r="I2481" s="1"/>
    </row>
    <row r="2482" spans="1:9">
      <c r="A2482" s="135"/>
      <c r="C2482" s="1"/>
      <c r="D2482" s="1"/>
      <c r="E2482" s="1"/>
      <c r="F2482" s="1"/>
      <c r="G2482" s="1"/>
      <c r="H2482" s="1"/>
      <c r="I2482" s="1"/>
    </row>
    <row r="2483" spans="1:9">
      <c r="A2483" s="135"/>
      <c r="C2483" s="1"/>
      <c r="D2483" s="1"/>
      <c r="E2483" s="1"/>
      <c r="F2483" s="1"/>
      <c r="G2483" s="1"/>
      <c r="H2483" s="1"/>
      <c r="I2483" s="1"/>
    </row>
    <row r="2484" spans="1:9">
      <c r="A2484" s="135"/>
      <c r="C2484" s="1"/>
      <c r="D2484" s="1"/>
      <c r="E2484" s="1"/>
      <c r="F2484" s="1"/>
      <c r="G2484" s="1"/>
      <c r="H2484" s="1"/>
      <c r="I2484" s="1"/>
    </row>
    <row r="2485" spans="1:9">
      <c r="A2485" s="135"/>
      <c r="C2485" s="1"/>
      <c r="D2485" s="1"/>
      <c r="E2485" s="1"/>
      <c r="F2485" s="1"/>
      <c r="G2485" s="1"/>
      <c r="H2485" s="1"/>
      <c r="I2485" s="1"/>
    </row>
    <row r="2486" spans="1:9">
      <c r="A2486" s="135"/>
      <c r="C2486" s="1"/>
      <c r="D2486" s="1"/>
      <c r="E2486" s="1"/>
      <c r="F2486" s="1"/>
      <c r="G2486" s="1"/>
      <c r="H2486" s="1"/>
      <c r="I2486" s="1"/>
    </row>
    <row r="2487" spans="1:9">
      <c r="A2487" s="135"/>
      <c r="C2487" s="1"/>
      <c r="D2487" s="1"/>
      <c r="E2487" s="1"/>
      <c r="F2487" s="1"/>
      <c r="G2487" s="1"/>
      <c r="H2487" s="1"/>
      <c r="I2487" s="1"/>
    </row>
    <row r="2488" spans="1:9">
      <c r="A2488" s="135"/>
      <c r="C2488" s="1"/>
      <c r="D2488" s="1"/>
      <c r="E2488" s="1"/>
      <c r="F2488" s="1"/>
      <c r="G2488" s="1"/>
      <c r="H2488" s="1"/>
      <c r="I2488" s="1"/>
    </row>
    <row r="2489" spans="1:9">
      <c r="A2489" s="135"/>
      <c r="C2489" s="1"/>
      <c r="D2489" s="1"/>
      <c r="E2489" s="1"/>
      <c r="F2489" s="1"/>
      <c r="G2489" s="1"/>
      <c r="H2489" s="1"/>
      <c r="I2489" s="1"/>
    </row>
    <row r="2490" spans="1:9">
      <c r="A2490" s="135"/>
      <c r="C2490" s="1"/>
      <c r="D2490" s="1"/>
      <c r="E2490" s="1"/>
      <c r="F2490" s="1"/>
      <c r="G2490" s="1"/>
      <c r="H2490" s="1"/>
      <c r="I2490" s="1"/>
    </row>
    <row r="2491" spans="1:9">
      <c r="A2491" s="135"/>
      <c r="C2491" s="1"/>
      <c r="D2491" s="1"/>
      <c r="E2491" s="1"/>
      <c r="F2491" s="1"/>
      <c r="G2491" s="1"/>
      <c r="H2491" s="1"/>
      <c r="I2491" s="1"/>
    </row>
    <row r="2492" spans="1:9">
      <c r="A2492" s="135"/>
      <c r="C2492" s="1"/>
      <c r="D2492" s="1"/>
      <c r="E2492" s="1"/>
      <c r="F2492" s="1"/>
      <c r="G2492" s="1"/>
      <c r="H2492" s="1"/>
      <c r="I2492" s="1"/>
    </row>
    <row r="2493" spans="1:9">
      <c r="A2493" s="135"/>
      <c r="C2493" s="1"/>
      <c r="D2493" s="1"/>
      <c r="E2493" s="1"/>
      <c r="F2493" s="1"/>
      <c r="G2493" s="1"/>
      <c r="H2493" s="1"/>
      <c r="I2493" s="1"/>
    </row>
    <row r="2494" spans="1:9">
      <c r="A2494" s="135"/>
      <c r="C2494" s="1"/>
      <c r="D2494" s="1"/>
      <c r="E2494" s="1"/>
      <c r="F2494" s="1"/>
      <c r="G2494" s="1"/>
      <c r="H2494" s="1"/>
      <c r="I2494" s="1"/>
    </row>
    <row r="2495" spans="1:9">
      <c r="A2495" s="135"/>
      <c r="C2495" s="1"/>
      <c r="D2495" s="1"/>
      <c r="E2495" s="1"/>
      <c r="F2495" s="1"/>
      <c r="G2495" s="1"/>
      <c r="H2495" s="1"/>
      <c r="I2495" s="1"/>
    </row>
    <row r="2496" spans="1:9">
      <c r="A2496" s="135"/>
      <c r="C2496" s="1"/>
      <c r="D2496" s="1"/>
      <c r="E2496" s="1"/>
      <c r="F2496" s="1"/>
      <c r="G2496" s="1"/>
      <c r="H2496" s="1"/>
      <c r="I2496" s="1"/>
    </row>
    <row r="2497" spans="1:9">
      <c r="A2497" s="135"/>
      <c r="C2497" s="1"/>
      <c r="D2497" s="1"/>
      <c r="E2497" s="1"/>
      <c r="F2497" s="1"/>
      <c r="G2497" s="1"/>
      <c r="H2497" s="1"/>
      <c r="I2497" s="1"/>
    </row>
    <row r="2498" spans="1:9">
      <c r="A2498" s="135"/>
      <c r="C2498" s="1"/>
      <c r="D2498" s="1"/>
      <c r="E2498" s="1"/>
      <c r="F2498" s="1"/>
      <c r="G2498" s="1"/>
      <c r="H2498" s="1"/>
      <c r="I2498" s="1"/>
    </row>
    <row r="2499" spans="1:9">
      <c r="A2499" s="135"/>
      <c r="C2499" s="1"/>
      <c r="D2499" s="1"/>
      <c r="E2499" s="1"/>
      <c r="F2499" s="1"/>
      <c r="G2499" s="1"/>
      <c r="H2499" s="1"/>
      <c r="I2499" s="1"/>
    </row>
    <row r="2500" spans="1:9">
      <c r="A2500" s="135"/>
      <c r="C2500" s="1"/>
      <c r="D2500" s="1"/>
      <c r="E2500" s="1"/>
      <c r="F2500" s="1"/>
      <c r="G2500" s="1"/>
      <c r="H2500" s="1"/>
      <c r="I2500" s="1"/>
    </row>
    <row r="2501" spans="1:9">
      <c r="A2501" s="135"/>
      <c r="C2501" s="1"/>
      <c r="D2501" s="1"/>
      <c r="E2501" s="1"/>
      <c r="F2501" s="1"/>
      <c r="G2501" s="1"/>
      <c r="H2501" s="1"/>
      <c r="I2501" s="1"/>
    </row>
    <row r="2502" spans="1:9">
      <c r="A2502" s="135"/>
      <c r="C2502" s="1"/>
      <c r="D2502" s="1"/>
      <c r="E2502" s="1"/>
      <c r="F2502" s="1"/>
      <c r="G2502" s="1"/>
      <c r="H2502" s="1"/>
      <c r="I2502" s="1"/>
    </row>
    <row r="2503" spans="1:9">
      <c r="A2503" s="135"/>
      <c r="C2503" s="1"/>
      <c r="D2503" s="1"/>
      <c r="E2503" s="1"/>
      <c r="F2503" s="1"/>
      <c r="G2503" s="1"/>
      <c r="H2503" s="1"/>
      <c r="I2503" s="1"/>
    </row>
    <row r="2504" spans="1:9">
      <c r="A2504" s="135"/>
      <c r="C2504" s="1"/>
      <c r="D2504" s="1"/>
      <c r="E2504" s="1"/>
      <c r="F2504" s="1"/>
      <c r="G2504" s="1"/>
      <c r="H2504" s="1"/>
      <c r="I2504" s="1"/>
    </row>
    <row r="2505" spans="1:9">
      <c r="A2505" s="135"/>
      <c r="C2505" s="1"/>
      <c r="D2505" s="1"/>
      <c r="E2505" s="1"/>
      <c r="F2505" s="1"/>
      <c r="G2505" s="1"/>
      <c r="H2505" s="1"/>
      <c r="I2505" s="1"/>
    </row>
    <row r="2506" spans="1:9">
      <c r="A2506" s="135"/>
      <c r="C2506" s="1"/>
      <c r="D2506" s="1"/>
      <c r="E2506" s="1"/>
      <c r="F2506" s="1"/>
      <c r="G2506" s="1"/>
      <c r="H2506" s="1"/>
      <c r="I2506" s="1"/>
    </row>
    <row r="2507" spans="1:9">
      <c r="A2507" s="135"/>
      <c r="C2507" s="1"/>
      <c r="D2507" s="1"/>
      <c r="E2507" s="1"/>
      <c r="F2507" s="1"/>
      <c r="G2507" s="1"/>
      <c r="H2507" s="1"/>
      <c r="I2507" s="1"/>
    </row>
    <row r="2508" spans="1:9">
      <c r="A2508" s="135"/>
      <c r="C2508" s="1"/>
      <c r="D2508" s="1"/>
      <c r="E2508" s="1"/>
      <c r="F2508" s="1"/>
      <c r="G2508" s="1"/>
      <c r="H2508" s="1"/>
      <c r="I2508" s="1"/>
    </row>
    <row r="2509" spans="1:9">
      <c r="A2509" s="135"/>
      <c r="C2509" s="1"/>
      <c r="D2509" s="1"/>
      <c r="E2509" s="1"/>
      <c r="F2509" s="1"/>
      <c r="G2509" s="1"/>
      <c r="H2509" s="1"/>
      <c r="I2509" s="1"/>
    </row>
    <row r="2510" spans="1:9">
      <c r="A2510" s="135"/>
      <c r="C2510" s="1"/>
      <c r="D2510" s="1"/>
      <c r="E2510" s="1"/>
      <c r="F2510" s="1"/>
      <c r="G2510" s="1"/>
      <c r="H2510" s="1"/>
      <c r="I2510" s="1"/>
    </row>
    <row r="2511" spans="1:9">
      <c r="A2511" s="135"/>
      <c r="C2511" s="1"/>
      <c r="D2511" s="1"/>
      <c r="E2511" s="1"/>
      <c r="F2511" s="1"/>
      <c r="G2511" s="1"/>
      <c r="H2511" s="1"/>
      <c r="I2511" s="1"/>
    </row>
    <row r="2512" spans="1:9">
      <c r="A2512" s="135"/>
      <c r="C2512" s="1"/>
      <c r="D2512" s="1"/>
      <c r="E2512" s="1"/>
      <c r="F2512" s="1"/>
      <c r="G2512" s="1"/>
      <c r="H2512" s="1"/>
      <c r="I2512" s="1"/>
    </row>
    <row r="2513" spans="1:9">
      <c r="A2513" s="135"/>
      <c r="C2513" s="1"/>
      <c r="D2513" s="1"/>
      <c r="E2513" s="1"/>
      <c r="F2513" s="1"/>
      <c r="G2513" s="1"/>
      <c r="H2513" s="1"/>
      <c r="I2513" s="1"/>
    </row>
    <row r="2514" spans="1:9">
      <c r="A2514" s="135"/>
      <c r="C2514" s="1"/>
      <c r="D2514" s="1"/>
      <c r="E2514" s="1"/>
      <c r="F2514" s="1"/>
      <c r="G2514" s="1"/>
      <c r="H2514" s="1"/>
      <c r="I2514" s="1"/>
    </row>
    <row r="2515" spans="1:9">
      <c r="A2515" s="135"/>
      <c r="C2515" s="1"/>
      <c r="D2515" s="1"/>
      <c r="E2515" s="1"/>
      <c r="F2515" s="1"/>
      <c r="G2515" s="1"/>
      <c r="H2515" s="1"/>
      <c r="I2515" s="1"/>
    </row>
    <row r="2516" spans="1:9">
      <c r="A2516" s="135"/>
      <c r="C2516" s="1"/>
      <c r="D2516" s="1"/>
      <c r="E2516" s="1"/>
      <c r="F2516" s="1"/>
      <c r="G2516" s="1"/>
      <c r="H2516" s="1"/>
      <c r="I2516" s="1"/>
    </row>
    <row r="2517" spans="1:9">
      <c r="A2517" s="135"/>
      <c r="C2517" s="1"/>
      <c r="D2517" s="1"/>
      <c r="E2517" s="1"/>
      <c r="F2517" s="1"/>
      <c r="G2517" s="1"/>
      <c r="H2517" s="1"/>
      <c r="I2517" s="1"/>
    </row>
    <row r="2518" spans="1:9">
      <c r="A2518" s="135"/>
      <c r="C2518" s="1"/>
      <c r="D2518" s="1"/>
      <c r="E2518" s="1"/>
      <c r="F2518" s="1"/>
      <c r="G2518" s="1"/>
      <c r="H2518" s="1"/>
      <c r="I2518" s="1"/>
    </row>
    <row r="2519" spans="1:9">
      <c r="A2519" s="135"/>
      <c r="C2519" s="1"/>
      <c r="D2519" s="1"/>
      <c r="E2519" s="1"/>
      <c r="F2519" s="1"/>
      <c r="G2519" s="1"/>
      <c r="H2519" s="1"/>
      <c r="I2519" s="1"/>
    </row>
    <row r="2520" spans="1:9">
      <c r="A2520" s="135"/>
      <c r="C2520" s="1"/>
      <c r="D2520" s="1"/>
      <c r="E2520" s="1"/>
      <c r="F2520" s="1"/>
      <c r="G2520" s="1"/>
      <c r="H2520" s="1"/>
      <c r="I2520" s="1"/>
    </row>
    <row r="2521" spans="1:9">
      <c r="A2521" s="135"/>
      <c r="C2521" s="1"/>
      <c r="D2521" s="1"/>
      <c r="E2521" s="1"/>
      <c r="F2521" s="1"/>
      <c r="G2521" s="1"/>
      <c r="H2521" s="1"/>
      <c r="I2521" s="1"/>
    </row>
    <row r="2522" spans="1:9">
      <c r="A2522" s="135"/>
      <c r="C2522" s="1"/>
      <c r="D2522" s="1"/>
      <c r="E2522" s="1"/>
      <c r="F2522" s="1"/>
      <c r="G2522" s="1"/>
      <c r="H2522" s="1"/>
      <c r="I2522" s="1"/>
    </row>
    <row r="2523" spans="1:9">
      <c r="A2523" s="135"/>
      <c r="C2523" s="1"/>
      <c r="D2523" s="1"/>
      <c r="E2523" s="1"/>
      <c r="F2523" s="1"/>
      <c r="G2523" s="1"/>
      <c r="H2523" s="1"/>
      <c r="I2523" s="1"/>
    </row>
    <row r="2524" spans="1:9">
      <c r="A2524" s="135"/>
      <c r="C2524" s="1"/>
      <c r="D2524" s="1"/>
      <c r="E2524" s="1"/>
      <c r="F2524" s="1"/>
      <c r="G2524" s="1"/>
      <c r="H2524" s="1"/>
      <c r="I2524" s="1"/>
    </row>
    <row r="2525" spans="1:9">
      <c r="A2525" s="135"/>
      <c r="C2525" s="1"/>
      <c r="D2525" s="1"/>
      <c r="E2525" s="1"/>
      <c r="F2525" s="1"/>
      <c r="G2525" s="1"/>
      <c r="H2525" s="1"/>
      <c r="I2525" s="1"/>
    </row>
    <row r="2526" spans="1:9">
      <c r="A2526" s="135"/>
      <c r="C2526" s="1"/>
      <c r="D2526" s="1"/>
      <c r="E2526" s="1"/>
      <c r="F2526" s="1"/>
      <c r="G2526" s="1"/>
      <c r="H2526" s="1"/>
      <c r="I2526" s="1"/>
    </row>
    <row r="2527" spans="1:9">
      <c r="A2527" s="135"/>
      <c r="C2527" s="1"/>
      <c r="D2527" s="1"/>
      <c r="E2527" s="1"/>
      <c r="F2527" s="1"/>
      <c r="G2527" s="1"/>
      <c r="H2527" s="1"/>
      <c r="I2527" s="1"/>
    </row>
    <row r="2528" spans="1:9">
      <c r="A2528" s="135"/>
      <c r="C2528" s="1"/>
      <c r="D2528" s="1"/>
      <c r="E2528" s="1"/>
      <c r="F2528" s="1"/>
      <c r="G2528" s="1"/>
      <c r="H2528" s="1"/>
      <c r="I2528" s="1"/>
    </row>
    <row r="2529" spans="1:9">
      <c r="A2529" s="135"/>
      <c r="C2529" s="1"/>
      <c r="D2529" s="1"/>
      <c r="E2529" s="1"/>
      <c r="F2529" s="1"/>
      <c r="G2529" s="1"/>
      <c r="H2529" s="1"/>
      <c r="I2529" s="1"/>
    </row>
    <row r="2530" spans="1:9">
      <c r="A2530" s="135"/>
      <c r="C2530" s="1"/>
      <c r="D2530" s="1"/>
      <c r="E2530" s="1"/>
      <c r="F2530" s="1"/>
      <c r="G2530" s="1"/>
      <c r="H2530" s="1"/>
      <c r="I2530" s="1"/>
    </row>
    <row r="2531" spans="1:9">
      <c r="A2531" s="135"/>
      <c r="C2531" s="1"/>
      <c r="D2531" s="1"/>
      <c r="E2531" s="1"/>
      <c r="F2531" s="1"/>
      <c r="G2531" s="1"/>
      <c r="H2531" s="1"/>
      <c r="I2531" s="1"/>
    </row>
    <row r="2532" spans="1:9">
      <c r="A2532" s="135"/>
      <c r="C2532" s="1"/>
      <c r="D2532" s="1"/>
      <c r="E2532" s="1"/>
      <c r="F2532" s="1"/>
      <c r="G2532" s="1"/>
      <c r="H2532" s="1"/>
      <c r="I2532" s="1"/>
    </row>
    <row r="2533" spans="1:9">
      <c r="A2533" s="135"/>
      <c r="C2533" s="1"/>
      <c r="D2533" s="1"/>
      <c r="E2533" s="1"/>
      <c r="F2533" s="1"/>
      <c r="G2533" s="1"/>
      <c r="H2533" s="1"/>
      <c r="I2533" s="1"/>
    </row>
    <row r="2534" spans="1:9">
      <c r="A2534" s="135"/>
      <c r="C2534" s="1"/>
      <c r="D2534" s="1"/>
      <c r="E2534" s="1"/>
      <c r="F2534" s="1"/>
      <c r="G2534" s="1"/>
      <c r="H2534" s="1"/>
      <c r="I2534" s="1"/>
    </row>
    <row r="2535" spans="1:9">
      <c r="A2535" s="135"/>
      <c r="C2535" s="1"/>
      <c r="D2535" s="1"/>
      <c r="E2535" s="1"/>
      <c r="F2535" s="1"/>
      <c r="G2535" s="1"/>
      <c r="H2535" s="1"/>
      <c r="I2535" s="1"/>
    </row>
    <row r="2536" spans="1:9">
      <c r="A2536" s="135"/>
      <c r="C2536" s="1"/>
      <c r="D2536" s="1"/>
      <c r="E2536" s="1"/>
      <c r="F2536" s="1"/>
      <c r="G2536" s="1"/>
      <c r="H2536" s="1"/>
      <c r="I2536" s="1"/>
    </row>
    <row r="2537" spans="1:9">
      <c r="A2537" s="135"/>
      <c r="C2537" s="1"/>
      <c r="D2537" s="1"/>
      <c r="E2537" s="1"/>
      <c r="F2537" s="1"/>
      <c r="G2537" s="1"/>
      <c r="H2537" s="1"/>
      <c r="I2537" s="1"/>
    </row>
    <row r="2538" spans="1:9">
      <c r="A2538" s="135"/>
      <c r="C2538" s="1"/>
      <c r="D2538" s="1"/>
      <c r="E2538" s="1"/>
      <c r="F2538" s="1"/>
      <c r="G2538" s="1"/>
      <c r="H2538" s="1"/>
      <c r="I2538" s="1"/>
    </row>
    <row r="2539" spans="1:9">
      <c r="A2539" s="135"/>
      <c r="C2539" s="1"/>
      <c r="D2539" s="1"/>
      <c r="E2539" s="1"/>
      <c r="F2539" s="1"/>
      <c r="G2539" s="1"/>
      <c r="H2539" s="1"/>
      <c r="I2539" s="1"/>
    </row>
    <row r="2540" spans="1:9">
      <c r="A2540" s="135"/>
      <c r="C2540" s="1"/>
      <c r="D2540" s="1"/>
      <c r="E2540" s="1"/>
      <c r="F2540" s="1"/>
      <c r="G2540" s="1"/>
      <c r="H2540" s="1"/>
      <c r="I2540" s="1"/>
    </row>
    <row r="2541" spans="1:9">
      <c r="A2541" s="135"/>
      <c r="C2541" s="1"/>
      <c r="D2541" s="1"/>
      <c r="E2541" s="1"/>
      <c r="F2541" s="1"/>
      <c r="G2541" s="1"/>
      <c r="H2541" s="1"/>
      <c r="I2541" s="1"/>
    </row>
    <row r="2542" spans="1:9">
      <c r="A2542" s="135"/>
      <c r="C2542" s="1"/>
      <c r="D2542" s="1"/>
      <c r="E2542" s="1"/>
      <c r="F2542" s="1"/>
      <c r="G2542" s="1"/>
      <c r="H2542" s="1"/>
      <c r="I2542" s="1"/>
    </row>
    <row r="2543" spans="1:9">
      <c r="A2543" s="135"/>
      <c r="C2543" s="1"/>
      <c r="D2543" s="1"/>
      <c r="E2543" s="1"/>
      <c r="F2543" s="1"/>
      <c r="G2543" s="1"/>
      <c r="H2543" s="1"/>
      <c r="I2543" s="1"/>
    </row>
    <row r="2544" spans="1:9">
      <c r="A2544" s="135"/>
      <c r="C2544" s="1"/>
      <c r="D2544" s="1"/>
      <c r="E2544" s="1"/>
      <c r="F2544" s="1"/>
      <c r="G2544" s="1"/>
      <c r="H2544" s="1"/>
      <c r="I2544" s="1"/>
    </row>
    <row r="2545" spans="1:9">
      <c r="A2545" s="135"/>
      <c r="C2545" s="1"/>
      <c r="D2545" s="1"/>
      <c r="E2545" s="1"/>
      <c r="F2545" s="1"/>
      <c r="G2545" s="1"/>
      <c r="H2545" s="1"/>
      <c r="I2545" s="1"/>
    </row>
    <row r="2546" spans="1:9">
      <c r="A2546" s="135"/>
      <c r="C2546" s="1"/>
      <c r="D2546" s="1"/>
      <c r="E2546" s="1"/>
      <c r="F2546" s="1"/>
      <c r="G2546" s="1"/>
      <c r="H2546" s="1"/>
      <c r="I2546" s="1"/>
    </row>
    <row r="2547" spans="1:9">
      <c r="A2547" s="135"/>
      <c r="C2547" s="1"/>
      <c r="D2547" s="1"/>
      <c r="E2547" s="1"/>
      <c r="F2547" s="1"/>
      <c r="G2547" s="1"/>
      <c r="H2547" s="1"/>
      <c r="I2547" s="1"/>
    </row>
    <row r="2548" spans="1:9">
      <c r="A2548" s="135"/>
      <c r="C2548" s="1"/>
      <c r="D2548" s="1"/>
      <c r="E2548" s="1"/>
      <c r="F2548" s="1"/>
      <c r="G2548" s="1"/>
      <c r="H2548" s="1"/>
      <c r="I2548" s="1"/>
    </row>
    <row r="2549" spans="1:9">
      <c r="A2549" s="135"/>
      <c r="C2549" s="1"/>
      <c r="D2549" s="1"/>
      <c r="E2549" s="1"/>
      <c r="F2549" s="1"/>
      <c r="G2549" s="1"/>
      <c r="H2549" s="1"/>
      <c r="I2549" s="1"/>
    </row>
    <row r="2550" spans="1:9">
      <c r="A2550" s="135"/>
      <c r="C2550" s="1"/>
      <c r="D2550" s="1"/>
      <c r="E2550" s="1"/>
      <c r="F2550" s="1"/>
      <c r="G2550" s="1"/>
      <c r="H2550" s="1"/>
      <c r="I2550" s="1"/>
    </row>
    <row r="2551" spans="1:9">
      <c r="A2551" s="135"/>
      <c r="C2551" s="1"/>
      <c r="D2551" s="1"/>
      <c r="E2551" s="1"/>
      <c r="F2551" s="1"/>
      <c r="G2551" s="1"/>
      <c r="H2551" s="1"/>
      <c r="I2551" s="1"/>
    </row>
    <row r="2552" spans="1:9">
      <c r="A2552" s="135"/>
      <c r="C2552" s="1"/>
      <c r="D2552" s="1"/>
      <c r="E2552" s="1"/>
      <c r="F2552" s="1"/>
      <c r="G2552" s="1"/>
      <c r="H2552" s="1"/>
      <c r="I2552" s="1"/>
    </row>
    <row r="2553" spans="1:9">
      <c r="A2553" s="135"/>
      <c r="C2553" s="1"/>
      <c r="D2553" s="1"/>
      <c r="E2553" s="1"/>
      <c r="F2553" s="1"/>
      <c r="G2553" s="1"/>
      <c r="H2553" s="1"/>
      <c r="I2553" s="1"/>
    </row>
    <row r="2554" spans="1:9">
      <c r="A2554" s="135"/>
      <c r="C2554" s="1"/>
      <c r="D2554" s="1"/>
      <c r="E2554" s="1"/>
      <c r="F2554" s="1"/>
      <c r="G2554" s="1"/>
      <c r="H2554" s="1"/>
      <c r="I2554" s="1"/>
    </row>
    <row r="2555" spans="1:9">
      <c r="A2555" s="135"/>
      <c r="C2555" s="1"/>
      <c r="D2555" s="1"/>
      <c r="E2555" s="1"/>
      <c r="F2555" s="1"/>
      <c r="G2555" s="1"/>
      <c r="H2555" s="1"/>
      <c r="I2555" s="1"/>
    </row>
    <row r="2556" spans="1:9">
      <c r="A2556" s="135"/>
      <c r="C2556" s="1"/>
      <c r="D2556" s="1"/>
      <c r="E2556" s="1"/>
      <c r="F2556" s="1"/>
      <c r="G2556" s="1"/>
      <c r="H2556" s="1"/>
      <c r="I2556" s="1"/>
    </row>
    <row r="2557" spans="1:9">
      <c r="A2557" s="135"/>
      <c r="C2557" s="1"/>
      <c r="D2557" s="1"/>
      <c r="E2557" s="1"/>
      <c r="F2557" s="1"/>
      <c r="G2557" s="1"/>
      <c r="H2557" s="1"/>
      <c r="I2557" s="1"/>
    </row>
    <row r="2558" spans="1:9">
      <c r="A2558" s="135"/>
      <c r="C2558" s="1"/>
      <c r="D2558" s="1"/>
      <c r="E2558" s="1"/>
      <c r="F2558" s="1"/>
      <c r="G2558" s="1"/>
      <c r="H2558" s="1"/>
      <c r="I2558" s="1"/>
    </row>
    <row r="2559" spans="1:9">
      <c r="A2559" s="135"/>
      <c r="C2559" s="1"/>
      <c r="D2559" s="1"/>
      <c r="E2559" s="1"/>
      <c r="F2559" s="1"/>
      <c r="G2559" s="1"/>
      <c r="H2559" s="1"/>
      <c r="I2559" s="1"/>
    </row>
    <row r="2560" spans="1:9">
      <c r="A2560" s="135"/>
      <c r="C2560" s="1"/>
      <c r="D2560" s="1"/>
      <c r="E2560" s="1"/>
      <c r="F2560" s="1"/>
      <c r="G2560" s="1"/>
      <c r="H2560" s="1"/>
      <c r="I2560" s="1"/>
    </row>
    <row r="2561" spans="1:9">
      <c r="A2561" s="135"/>
      <c r="C2561" s="1"/>
      <c r="D2561" s="1"/>
      <c r="E2561" s="1"/>
      <c r="F2561" s="1"/>
      <c r="G2561" s="1"/>
      <c r="H2561" s="1"/>
      <c r="I2561" s="1"/>
    </row>
    <row r="2562" spans="1:9">
      <c r="A2562" s="135"/>
      <c r="C2562" s="1"/>
      <c r="D2562" s="1"/>
      <c r="E2562" s="1"/>
      <c r="F2562" s="1"/>
      <c r="G2562" s="1"/>
      <c r="H2562" s="1"/>
      <c r="I2562" s="1"/>
    </row>
    <row r="2563" spans="1:9">
      <c r="A2563" s="135"/>
      <c r="C2563" s="1"/>
      <c r="D2563" s="1"/>
      <c r="E2563" s="1"/>
      <c r="F2563" s="1"/>
      <c r="G2563" s="1"/>
      <c r="H2563" s="1"/>
      <c r="I2563" s="1"/>
    </row>
    <row r="2564" spans="1:9">
      <c r="A2564" s="135"/>
      <c r="C2564" s="1"/>
      <c r="D2564" s="1"/>
      <c r="E2564" s="1"/>
      <c r="F2564" s="1"/>
      <c r="G2564" s="1"/>
      <c r="H2564" s="1"/>
      <c r="I2564" s="1"/>
    </row>
    <row r="2565" spans="1:9">
      <c r="A2565" s="135"/>
      <c r="C2565" s="1"/>
      <c r="D2565" s="1"/>
      <c r="E2565" s="1"/>
      <c r="F2565" s="1"/>
      <c r="G2565" s="1"/>
      <c r="H2565" s="1"/>
      <c r="I2565" s="1"/>
    </row>
    <row r="2566" spans="1:9">
      <c r="A2566" s="135"/>
      <c r="C2566" s="1"/>
      <c r="D2566" s="1"/>
      <c r="E2566" s="1"/>
      <c r="F2566" s="1"/>
      <c r="G2566" s="1"/>
      <c r="H2566" s="1"/>
      <c r="I2566" s="1"/>
    </row>
    <row r="2567" spans="1:9">
      <c r="A2567" s="135"/>
      <c r="C2567" s="1"/>
      <c r="D2567" s="1"/>
      <c r="E2567" s="1"/>
      <c r="F2567" s="1"/>
      <c r="G2567" s="1"/>
      <c r="H2567" s="1"/>
      <c r="I2567" s="1"/>
    </row>
    <row r="2568" spans="1:9">
      <c r="A2568" s="135"/>
      <c r="C2568" s="1"/>
      <c r="D2568" s="1"/>
      <c r="E2568" s="1"/>
      <c r="F2568" s="1"/>
      <c r="G2568" s="1"/>
      <c r="H2568" s="1"/>
      <c r="I2568" s="1"/>
    </row>
    <row r="2569" spans="1:9">
      <c r="A2569" s="135"/>
      <c r="C2569" s="1"/>
      <c r="D2569" s="1"/>
      <c r="E2569" s="1"/>
      <c r="F2569" s="1"/>
      <c r="G2569" s="1"/>
      <c r="H2569" s="1"/>
      <c r="I2569" s="1"/>
    </row>
    <row r="2570" spans="1:9">
      <c r="A2570" s="135"/>
      <c r="C2570" s="1"/>
      <c r="D2570" s="1"/>
      <c r="E2570" s="1"/>
      <c r="F2570" s="1"/>
      <c r="G2570" s="1"/>
      <c r="H2570" s="1"/>
      <c r="I2570" s="1"/>
    </row>
    <row r="2571" spans="1:9">
      <c r="A2571" s="135"/>
      <c r="C2571" s="1"/>
      <c r="D2571" s="1"/>
      <c r="E2571" s="1"/>
      <c r="F2571" s="1"/>
      <c r="G2571" s="1"/>
      <c r="H2571" s="1"/>
      <c r="I2571" s="1"/>
    </row>
    <row r="2572" spans="1:9">
      <c r="A2572" s="135"/>
      <c r="C2572" s="1"/>
      <c r="D2572" s="1"/>
      <c r="E2572" s="1"/>
      <c r="F2572" s="1"/>
      <c r="G2572" s="1"/>
      <c r="H2572" s="1"/>
      <c r="I2572" s="1"/>
    </row>
    <row r="2573" spans="1:9">
      <c r="A2573" s="135"/>
      <c r="C2573" s="1"/>
      <c r="D2573" s="1"/>
      <c r="E2573" s="1"/>
      <c r="F2573" s="1"/>
      <c r="G2573" s="1"/>
      <c r="H2573" s="1"/>
      <c r="I2573" s="1"/>
    </row>
    <row r="2574" spans="1:9">
      <c r="A2574" s="135"/>
      <c r="C2574" s="1"/>
      <c r="D2574" s="1"/>
      <c r="E2574" s="1"/>
      <c r="F2574" s="1"/>
      <c r="G2574" s="1"/>
      <c r="H2574" s="1"/>
      <c r="I2574" s="1"/>
    </row>
    <row r="2575" spans="1:9">
      <c r="A2575" s="135"/>
      <c r="C2575" s="1"/>
      <c r="D2575" s="1"/>
      <c r="E2575" s="1"/>
      <c r="F2575" s="1"/>
      <c r="G2575" s="1"/>
      <c r="H2575" s="1"/>
      <c r="I2575" s="1"/>
    </row>
    <row r="2576" spans="1:9">
      <c r="A2576" s="135"/>
      <c r="C2576" s="1"/>
      <c r="D2576" s="1"/>
      <c r="E2576" s="1"/>
      <c r="F2576" s="1"/>
      <c r="G2576" s="1"/>
      <c r="H2576" s="1"/>
      <c r="I2576" s="1"/>
    </row>
    <row r="2577" spans="1:9">
      <c r="A2577" s="135"/>
      <c r="C2577" s="1"/>
      <c r="D2577" s="1"/>
      <c r="E2577" s="1"/>
      <c r="F2577" s="1"/>
      <c r="G2577" s="1"/>
      <c r="H2577" s="1"/>
      <c r="I2577" s="1"/>
    </row>
    <row r="2578" spans="1:9">
      <c r="A2578" s="135"/>
      <c r="C2578" s="1"/>
      <c r="D2578" s="1"/>
      <c r="E2578" s="1"/>
      <c r="F2578" s="1"/>
      <c r="G2578" s="1"/>
      <c r="H2578" s="1"/>
      <c r="I2578" s="1"/>
    </row>
    <row r="2579" spans="1:9">
      <c r="A2579" s="135"/>
      <c r="C2579" s="1"/>
      <c r="D2579" s="1"/>
      <c r="E2579" s="1"/>
      <c r="F2579" s="1"/>
      <c r="G2579" s="1"/>
      <c r="H2579" s="1"/>
      <c r="I2579" s="1"/>
    </row>
    <row r="2580" spans="1:9">
      <c r="A2580" s="135"/>
      <c r="C2580" s="1"/>
      <c r="D2580" s="1"/>
      <c r="E2580" s="1"/>
      <c r="F2580" s="1"/>
      <c r="G2580" s="1"/>
      <c r="H2580" s="1"/>
      <c r="I2580" s="1"/>
    </row>
    <row r="2581" spans="1:9">
      <c r="A2581" s="135"/>
      <c r="C2581" s="1"/>
      <c r="D2581" s="1"/>
      <c r="E2581" s="1"/>
      <c r="F2581" s="1"/>
      <c r="G2581" s="1"/>
      <c r="H2581" s="1"/>
      <c r="I2581" s="1"/>
    </row>
    <row r="2582" spans="1:9">
      <c r="A2582" s="135"/>
      <c r="C2582" s="1"/>
      <c r="D2582" s="1"/>
      <c r="E2582" s="1"/>
      <c r="F2582" s="1"/>
      <c r="G2582" s="1"/>
      <c r="H2582" s="1"/>
      <c r="I2582" s="1"/>
    </row>
    <row r="2583" spans="1:9">
      <c r="A2583" s="135"/>
      <c r="C2583" s="1"/>
      <c r="D2583" s="1"/>
      <c r="E2583" s="1"/>
      <c r="F2583" s="1"/>
      <c r="G2583" s="1"/>
      <c r="H2583" s="1"/>
      <c r="I2583" s="1"/>
    </row>
    <row r="2584" spans="1:9">
      <c r="A2584" s="135"/>
      <c r="C2584" s="1"/>
      <c r="D2584" s="1"/>
      <c r="E2584" s="1"/>
      <c r="F2584" s="1"/>
      <c r="G2584" s="1"/>
      <c r="H2584" s="1"/>
      <c r="I2584" s="1"/>
    </row>
    <row r="2585" spans="1:9">
      <c r="A2585" s="135"/>
      <c r="C2585" s="1"/>
      <c r="D2585" s="1"/>
      <c r="E2585" s="1"/>
      <c r="F2585" s="1"/>
      <c r="G2585" s="1"/>
      <c r="H2585" s="1"/>
      <c r="I2585" s="1"/>
    </row>
    <row r="2586" spans="1:9">
      <c r="A2586" s="135"/>
      <c r="C2586" s="1"/>
      <c r="D2586" s="1"/>
      <c r="E2586" s="1"/>
      <c r="F2586" s="1"/>
      <c r="G2586" s="1"/>
      <c r="H2586" s="1"/>
      <c r="I2586" s="1"/>
    </row>
    <row r="2587" spans="1:9">
      <c r="A2587" s="135"/>
      <c r="C2587" s="1"/>
      <c r="D2587" s="1"/>
      <c r="E2587" s="1"/>
      <c r="F2587" s="1"/>
      <c r="G2587" s="1"/>
      <c r="H2587" s="1"/>
      <c r="I2587" s="1"/>
    </row>
    <row r="2588" spans="1:9">
      <c r="A2588" s="135"/>
      <c r="C2588" s="1"/>
      <c r="D2588" s="1"/>
      <c r="E2588" s="1"/>
      <c r="F2588" s="1"/>
      <c r="G2588" s="1"/>
      <c r="H2588" s="1"/>
      <c r="I2588" s="1"/>
    </row>
    <row r="2589" spans="1:9">
      <c r="A2589" s="135"/>
      <c r="C2589" s="1"/>
      <c r="D2589" s="1"/>
      <c r="E2589" s="1"/>
      <c r="F2589" s="1"/>
      <c r="G2589" s="1"/>
      <c r="H2589" s="1"/>
      <c r="I2589" s="1"/>
    </row>
    <row r="2590" spans="1:9">
      <c r="A2590" s="135"/>
      <c r="C2590" s="1"/>
      <c r="D2590" s="1"/>
      <c r="E2590" s="1"/>
      <c r="F2590" s="1"/>
      <c r="G2590" s="1"/>
      <c r="H2590" s="1"/>
      <c r="I2590" s="1"/>
    </row>
    <row r="2591" spans="1:9">
      <c r="A2591" s="135"/>
      <c r="C2591" s="1"/>
      <c r="D2591" s="1"/>
      <c r="E2591" s="1"/>
      <c r="F2591" s="1"/>
      <c r="G2591" s="1"/>
      <c r="H2591" s="1"/>
      <c r="I2591" s="1"/>
    </row>
    <row r="2592" spans="1:9">
      <c r="A2592" s="135"/>
      <c r="C2592" s="1"/>
      <c r="D2592" s="1"/>
      <c r="E2592" s="1"/>
      <c r="F2592" s="1"/>
      <c r="G2592" s="1"/>
      <c r="H2592" s="1"/>
      <c r="I2592" s="1"/>
    </row>
    <row r="2593" spans="1:9">
      <c r="A2593" s="135"/>
      <c r="C2593" s="1"/>
      <c r="D2593" s="1"/>
      <c r="E2593" s="1"/>
      <c r="F2593" s="1"/>
      <c r="G2593" s="1"/>
      <c r="H2593" s="1"/>
      <c r="I2593" s="1"/>
    </row>
    <row r="2594" spans="1:9">
      <c r="A2594" s="135"/>
      <c r="C2594" s="1"/>
      <c r="D2594" s="1"/>
      <c r="E2594" s="1"/>
      <c r="F2594" s="1"/>
      <c r="G2594" s="1"/>
      <c r="H2594" s="1"/>
      <c r="I2594" s="1"/>
    </row>
    <row r="2595" spans="1:9">
      <c r="A2595" s="135"/>
      <c r="C2595" s="1"/>
      <c r="D2595" s="1"/>
      <c r="E2595" s="1"/>
      <c r="F2595" s="1"/>
      <c r="G2595" s="1"/>
      <c r="H2595" s="1"/>
      <c r="I2595" s="1"/>
    </row>
    <row r="2596" spans="1:9">
      <c r="A2596" s="135"/>
      <c r="C2596" s="1"/>
      <c r="D2596" s="1"/>
      <c r="E2596" s="1"/>
      <c r="F2596" s="1"/>
      <c r="G2596" s="1"/>
      <c r="H2596" s="1"/>
      <c r="I2596" s="1"/>
    </row>
    <row r="2597" spans="1:9">
      <c r="A2597" s="135"/>
      <c r="C2597" s="1"/>
      <c r="D2597" s="1"/>
      <c r="E2597" s="1"/>
      <c r="F2597" s="1"/>
      <c r="G2597" s="1"/>
      <c r="H2597" s="1"/>
      <c r="I2597" s="1"/>
    </row>
    <row r="2598" spans="1:9">
      <c r="A2598" s="135"/>
      <c r="C2598" s="1"/>
      <c r="D2598" s="1"/>
      <c r="E2598" s="1"/>
      <c r="F2598" s="1"/>
      <c r="G2598" s="1"/>
      <c r="H2598" s="1"/>
      <c r="I2598" s="1"/>
    </row>
    <row r="2599" spans="1:9">
      <c r="A2599" s="135"/>
      <c r="C2599" s="1"/>
      <c r="D2599" s="1"/>
      <c r="E2599" s="1"/>
      <c r="F2599" s="1"/>
      <c r="G2599" s="1"/>
      <c r="H2599" s="1"/>
      <c r="I2599" s="1"/>
    </row>
    <row r="2600" spans="1:9">
      <c r="A2600" s="135"/>
      <c r="C2600" s="1"/>
      <c r="D2600" s="1"/>
      <c r="E2600" s="1"/>
      <c r="F2600" s="1"/>
      <c r="G2600" s="1"/>
      <c r="H2600" s="1"/>
      <c r="I2600" s="1"/>
    </row>
    <row r="2601" spans="1:9">
      <c r="A2601" s="135"/>
      <c r="C2601" s="1"/>
      <c r="D2601" s="1"/>
      <c r="E2601" s="1"/>
      <c r="F2601" s="1"/>
      <c r="G2601" s="1"/>
      <c r="H2601" s="1"/>
      <c r="I2601" s="1"/>
    </row>
    <row r="2602" spans="1:9">
      <c r="A2602" s="135"/>
      <c r="C2602" s="1"/>
      <c r="D2602" s="1"/>
      <c r="E2602" s="1"/>
      <c r="F2602" s="1"/>
      <c r="G2602" s="1"/>
      <c r="H2602" s="1"/>
      <c r="I2602" s="1"/>
    </row>
    <row r="2603" spans="1:9">
      <c r="A2603" s="135"/>
      <c r="C2603" s="1"/>
      <c r="D2603" s="1"/>
      <c r="E2603" s="1"/>
      <c r="F2603" s="1"/>
      <c r="G2603" s="1"/>
      <c r="H2603" s="1"/>
      <c r="I2603" s="1"/>
    </row>
    <row r="2604" spans="1:9">
      <c r="A2604" s="135"/>
      <c r="C2604" s="1"/>
      <c r="D2604" s="1"/>
      <c r="E2604" s="1"/>
      <c r="F2604" s="1"/>
      <c r="G2604" s="1"/>
      <c r="H2604" s="1"/>
      <c r="I2604" s="1"/>
    </row>
    <row r="2605" spans="1:9">
      <c r="A2605" s="135"/>
      <c r="C2605" s="1"/>
      <c r="D2605" s="1"/>
      <c r="E2605" s="1"/>
      <c r="F2605" s="1"/>
      <c r="G2605" s="1"/>
      <c r="H2605" s="1"/>
      <c r="I2605" s="1"/>
    </row>
    <row r="2606" spans="1:9">
      <c r="A2606" s="135"/>
      <c r="C2606" s="1"/>
      <c r="D2606" s="1"/>
      <c r="E2606" s="1"/>
      <c r="F2606" s="1"/>
      <c r="G2606" s="1"/>
      <c r="H2606" s="1"/>
      <c r="I2606" s="1"/>
    </row>
    <row r="2607" spans="1:9">
      <c r="A2607" s="135"/>
      <c r="C2607" s="1"/>
      <c r="D2607" s="1"/>
      <c r="E2607" s="1"/>
      <c r="F2607" s="1"/>
      <c r="G2607" s="1"/>
      <c r="H2607" s="1"/>
      <c r="I2607" s="1"/>
    </row>
    <row r="2608" spans="1:9">
      <c r="A2608" s="135"/>
      <c r="C2608" s="1"/>
      <c r="D2608" s="1"/>
      <c r="E2608" s="1"/>
      <c r="F2608" s="1"/>
      <c r="G2608" s="1"/>
      <c r="H2608" s="1"/>
      <c r="I2608" s="1"/>
    </row>
    <row r="2609" spans="1:9">
      <c r="A2609" s="135"/>
      <c r="C2609" s="1"/>
      <c r="D2609" s="1"/>
      <c r="E2609" s="1"/>
      <c r="F2609" s="1"/>
      <c r="G2609" s="1"/>
      <c r="H2609" s="1"/>
      <c r="I2609" s="1"/>
    </row>
    <row r="2610" spans="1:9">
      <c r="A2610" s="135"/>
      <c r="C2610" s="1"/>
      <c r="D2610" s="1"/>
      <c r="E2610" s="1"/>
      <c r="F2610" s="1"/>
      <c r="G2610" s="1"/>
      <c r="H2610" s="1"/>
      <c r="I2610" s="1"/>
    </row>
    <row r="2611" spans="1:9">
      <c r="A2611" s="135"/>
      <c r="C2611" s="1"/>
      <c r="D2611" s="1"/>
      <c r="E2611" s="1"/>
      <c r="F2611" s="1"/>
      <c r="G2611" s="1"/>
      <c r="H2611" s="1"/>
      <c r="I2611" s="1"/>
    </row>
    <row r="2612" spans="1:9">
      <c r="A2612" s="135"/>
      <c r="C2612" s="1"/>
      <c r="D2612" s="1"/>
      <c r="E2612" s="1"/>
      <c r="F2612" s="1"/>
      <c r="G2612" s="1"/>
      <c r="H2612" s="1"/>
      <c r="I2612" s="1"/>
    </row>
    <row r="2613" spans="1:9">
      <c r="A2613" s="135"/>
      <c r="C2613" s="1"/>
      <c r="D2613" s="1"/>
      <c r="E2613" s="1"/>
      <c r="F2613" s="1"/>
      <c r="G2613" s="1"/>
      <c r="H2613" s="1"/>
      <c r="I2613" s="1"/>
    </row>
    <row r="2614" spans="1:9">
      <c r="A2614" s="135"/>
      <c r="C2614" s="1"/>
      <c r="D2614" s="1"/>
      <c r="E2614" s="1"/>
      <c r="F2614" s="1"/>
      <c r="G2614" s="1"/>
      <c r="H2614" s="1"/>
      <c r="I2614" s="1"/>
    </row>
    <row r="2615" spans="1:9">
      <c r="A2615" s="135"/>
      <c r="C2615" s="1"/>
      <c r="D2615" s="1"/>
      <c r="E2615" s="1"/>
      <c r="F2615" s="1"/>
      <c r="G2615" s="1"/>
      <c r="H2615" s="1"/>
      <c r="I2615" s="1"/>
    </row>
    <row r="2616" spans="1:9">
      <c r="A2616" s="135"/>
      <c r="C2616" s="1"/>
      <c r="D2616" s="1"/>
      <c r="E2616" s="1"/>
      <c r="F2616" s="1"/>
      <c r="G2616" s="1"/>
      <c r="H2616" s="1"/>
      <c r="I2616" s="1"/>
    </row>
    <row r="2617" spans="1:9">
      <c r="A2617" s="135"/>
      <c r="C2617" s="1"/>
      <c r="D2617" s="1"/>
      <c r="E2617" s="1"/>
      <c r="F2617" s="1"/>
      <c r="G2617" s="1"/>
      <c r="H2617" s="1"/>
      <c r="I2617" s="1"/>
    </row>
    <row r="2618" spans="1:9">
      <c r="A2618" s="135"/>
      <c r="C2618" s="1"/>
      <c r="D2618" s="1"/>
      <c r="E2618" s="1"/>
      <c r="F2618" s="1"/>
      <c r="G2618" s="1"/>
      <c r="H2618" s="1"/>
      <c r="I2618" s="1"/>
    </row>
    <row r="2619" spans="1:9">
      <c r="A2619" s="135"/>
      <c r="C2619" s="1"/>
      <c r="D2619" s="1"/>
      <c r="E2619" s="1"/>
      <c r="F2619" s="1"/>
      <c r="G2619" s="1"/>
      <c r="H2619" s="1"/>
      <c r="I2619" s="1"/>
    </row>
    <row r="2620" spans="1:9">
      <c r="A2620" s="135"/>
      <c r="C2620" s="1"/>
      <c r="D2620" s="1"/>
      <c r="E2620" s="1"/>
      <c r="F2620" s="1"/>
      <c r="G2620" s="1"/>
      <c r="H2620" s="1"/>
      <c r="I2620" s="1"/>
    </row>
    <row r="2621" spans="1:9">
      <c r="A2621" s="135"/>
      <c r="C2621" s="1"/>
      <c r="D2621" s="1"/>
      <c r="E2621" s="1"/>
      <c r="F2621" s="1"/>
      <c r="G2621" s="1"/>
      <c r="H2621" s="1"/>
      <c r="I2621" s="1"/>
    </row>
    <row r="2622" spans="1:9">
      <c r="A2622" s="135"/>
      <c r="C2622" s="1"/>
      <c r="D2622" s="1"/>
      <c r="E2622" s="1"/>
      <c r="F2622" s="1"/>
      <c r="G2622" s="1"/>
      <c r="H2622" s="1"/>
      <c r="I2622" s="1"/>
    </row>
    <row r="2623" spans="1:9">
      <c r="A2623" s="135"/>
      <c r="C2623" s="1"/>
      <c r="D2623" s="1"/>
      <c r="E2623" s="1"/>
      <c r="F2623" s="1"/>
      <c r="G2623" s="1"/>
      <c r="H2623" s="1"/>
      <c r="I2623" s="1"/>
    </row>
    <row r="2624" spans="1:9">
      <c r="A2624" s="135"/>
      <c r="C2624" s="1"/>
      <c r="D2624" s="1"/>
      <c r="E2624" s="1"/>
      <c r="F2624" s="1"/>
      <c r="G2624" s="1"/>
      <c r="H2624" s="1"/>
      <c r="I2624" s="1"/>
    </row>
    <row r="2625" spans="1:9">
      <c r="A2625" s="135"/>
      <c r="C2625" s="1"/>
      <c r="D2625" s="1"/>
      <c r="E2625" s="1"/>
      <c r="F2625" s="1"/>
      <c r="G2625" s="1"/>
      <c r="H2625" s="1"/>
      <c r="I2625" s="1"/>
    </row>
    <row r="2626" spans="1:9">
      <c r="A2626" s="135"/>
      <c r="C2626" s="1"/>
      <c r="D2626" s="1"/>
      <c r="E2626" s="1"/>
      <c r="F2626" s="1"/>
      <c r="G2626" s="1"/>
      <c r="H2626" s="1"/>
      <c r="I2626" s="1"/>
    </row>
    <row r="2627" spans="1:9">
      <c r="A2627" s="135"/>
      <c r="C2627" s="1"/>
      <c r="D2627" s="1"/>
      <c r="E2627" s="1"/>
      <c r="F2627" s="1"/>
      <c r="G2627" s="1"/>
      <c r="H2627" s="1"/>
      <c r="I2627" s="1"/>
    </row>
    <row r="2628" spans="1:9">
      <c r="A2628" s="135"/>
      <c r="C2628" s="1"/>
      <c r="D2628" s="1"/>
      <c r="E2628" s="1"/>
      <c r="F2628" s="1"/>
      <c r="G2628" s="1"/>
      <c r="H2628" s="1"/>
      <c r="I2628" s="1"/>
    </row>
    <row r="2629" spans="1:9">
      <c r="A2629" s="135"/>
      <c r="C2629" s="1"/>
      <c r="D2629" s="1"/>
      <c r="E2629" s="1"/>
      <c r="F2629" s="1"/>
      <c r="G2629" s="1"/>
      <c r="H2629" s="1"/>
      <c r="I2629" s="1"/>
    </row>
    <row r="2630" spans="1:9">
      <c r="A2630" s="135"/>
      <c r="C2630" s="1"/>
      <c r="D2630" s="1"/>
      <c r="E2630" s="1"/>
      <c r="F2630" s="1"/>
      <c r="G2630" s="1"/>
      <c r="H2630" s="1"/>
      <c r="I2630" s="1"/>
    </row>
    <row r="2631" spans="1:9">
      <c r="A2631" s="135"/>
      <c r="C2631" s="1"/>
      <c r="D2631" s="1"/>
      <c r="E2631" s="1"/>
      <c r="F2631" s="1"/>
      <c r="G2631" s="1"/>
      <c r="H2631" s="1"/>
      <c r="I2631" s="1"/>
    </row>
    <row r="2632" spans="1:9">
      <c r="A2632" s="135"/>
      <c r="C2632" s="1"/>
      <c r="D2632" s="1"/>
      <c r="E2632" s="1"/>
      <c r="F2632" s="1"/>
      <c r="G2632" s="1"/>
      <c r="H2632" s="1"/>
      <c r="I2632" s="1"/>
    </row>
    <row r="2633" spans="1:9">
      <c r="A2633" s="135"/>
      <c r="C2633" s="1"/>
      <c r="D2633" s="1"/>
      <c r="E2633" s="1"/>
      <c r="F2633" s="1"/>
      <c r="G2633" s="1"/>
      <c r="H2633" s="1"/>
      <c r="I2633" s="1"/>
    </row>
    <row r="2634" spans="1:9">
      <c r="A2634" s="135"/>
      <c r="C2634" s="1"/>
      <c r="D2634" s="1"/>
      <c r="E2634" s="1"/>
      <c r="F2634" s="1"/>
      <c r="G2634" s="1"/>
      <c r="H2634" s="1"/>
      <c r="I2634" s="1"/>
    </row>
    <row r="2635" spans="1:9">
      <c r="A2635" s="135"/>
      <c r="C2635" s="1"/>
      <c r="D2635" s="1"/>
      <c r="E2635" s="1"/>
      <c r="F2635" s="1"/>
      <c r="G2635" s="1"/>
      <c r="H2635" s="1"/>
      <c r="I2635" s="1"/>
    </row>
    <row r="2636" spans="1:9">
      <c r="A2636" s="135"/>
      <c r="C2636" s="1"/>
      <c r="D2636" s="1"/>
      <c r="E2636" s="1"/>
      <c r="F2636" s="1"/>
      <c r="G2636" s="1"/>
      <c r="H2636" s="1"/>
      <c r="I2636" s="1"/>
    </row>
    <row r="2637" spans="1:9">
      <c r="A2637" s="135"/>
      <c r="C2637" s="1"/>
      <c r="D2637" s="1"/>
      <c r="E2637" s="1"/>
      <c r="F2637" s="1"/>
      <c r="G2637" s="1"/>
      <c r="H2637" s="1"/>
      <c r="I2637" s="1"/>
    </row>
    <row r="2638" spans="1:9">
      <c r="A2638" s="135"/>
      <c r="C2638" s="1"/>
      <c r="D2638" s="1"/>
      <c r="E2638" s="1"/>
      <c r="F2638" s="1"/>
      <c r="G2638" s="1"/>
      <c r="H2638" s="1"/>
      <c r="I2638" s="1"/>
    </row>
    <row r="2639" spans="1:9">
      <c r="A2639" s="135"/>
      <c r="C2639" s="1"/>
      <c r="D2639" s="1"/>
      <c r="E2639" s="1"/>
      <c r="F2639" s="1"/>
      <c r="G2639" s="1"/>
      <c r="H2639" s="1"/>
      <c r="I2639" s="1"/>
    </row>
    <row r="2640" spans="1:9">
      <c r="A2640" s="135"/>
      <c r="C2640" s="1"/>
      <c r="D2640" s="1"/>
      <c r="E2640" s="1"/>
      <c r="F2640" s="1"/>
      <c r="G2640" s="1"/>
      <c r="H2640" s="1"/>
      <c r="I2640" s="1"/>
    </row>
    <row r="2641" spans="1:9">
      <c r="A2641" s="135"/>
      <c r="C2641" s="1"/>
      <c r="D2641" s="1"/>
      <c r="E2641" s="1"/>
      <c r="F2641" s="1"/>
      <c r="G2641" s="1"/>
      <c r="H2641" s="1"/>
      <c r="I2641" s="1"/>
    </row>
    <row r="2642" spans="1:9">
      <c r="A2642" s="135"/>
      <c r="C2642" s="1"/>
      <c r="D2642" s="1"/>
      <c r="E2642" s="1"/>
      <c r="F2642" s="1"/>
      <c r="G2642" s="1"/>
      <c r="H2642" s="1"/>
      <c r="I2642" s="1"/>
    </row>
    <row r="2643" spans="1:9">
      <c r="A2643" s="135"/>
      <c r="C2643" s="1"/>
      <c r="D2643" s="1"/>
      <c r="E2643" s="1"/>
      <c r="F2643" s="1"/>
      <c r="G2643" s="1"/>
      <c r="H2643" s="1"/>
      <c r="I2643" s="1"/>
    </row>
    <row r="2644" spans="1:9">
      <c r="A2644" s="135"/>
      <c r="C2644" s="1"/>
      <c r="D2644" s="1"/>
      <c r="E2644" s="1"/>
      <c r="F2644" s="1"/>
      <c r="G2644" s="1"/>
      <c r="H2644" s="1"/>
      <c r="I2644" s="1"/>
    </row>
    <row r="2645" spans="1:9">
      <c r="A2645" s="135"/>
      <c r="C2645" s="1"/>
      <c r="D2645" s="1"/>
      <c r="E2645" s="1"/>
      <c r="F2645" s="1"/>
      <c r="G2645" s="1"/>
      <c r="H2645" s="1"/>
      <c r="I2645" s="1"/>
    </row>
    <row r="2646" spans="1:9">
      <c r="A2646" s="135"/>
      <c r="C2646" s="1"/>
      <c r="D2646" s="1"/>
      <c r="E2646" s="1"/>
      <c r="F2646" s="1"/>
      <c r="G2646" s="1"/>
      <c r="H2646" s="1"/>
      <c r="I2646" s="1"/>
    </row>
    <row r="2647" spans="1:9">
      <c r="A2647" s="135"/>
      <c r="C2647" s="1"/>
      <c r="D2647" s="1"/>
      <c r="E2647" s="1"/>
      <c r="F2647" s="1"/>
      <c r="G2647" s="1"/>
      <c r="H2647" s="1"/>
      <c r="I2647" s="1"/>
    </row>
    <row r="2648" spans="1:9">
      <c r="A2648" s="135"/>
      <c r="C2648" s="1"/>
      <c r="D2648" s="1"/>
      <c r="E2648" s="1"/>
      <c r="F2648" s="1"/>
      <c r="G2648" s="1"/>
      <c r="H2648" s="1"/>
      <c r="I2648" s="1"/>
    </row>
    <row r="2649" spans="1:9">
      <c r="A2649" s="135"/>
      <c r="C2649" s="1"/>
      <c r="D2649" s="1"/>
      <c r="E2649" s="1"/>
      <c r="F2649" s="1"/>
      <c r="G2649" s="1"/>
      <c r="H2649" s="1"/>
      <c r="I2649" s="1"/>
    </row>
    <row r="2650" spans="1:9">
      <c r="A2650" s="135"/>
      <c r="C2650" s="1"/>
      <c r="D2650" s="1"/>
      <c r="E2650" s="1"/>
      <c r="F2650" s="1"/>
      <c r="G2650" s="1"/>
      <c r="H2650" s="1"/>
      <c r="I2650" s="1"/>
    </row>
    <row r="2651" spans="1:9">
      <c r="A2651" s="135"/>
      <c r="C2651" s="1"/>
      <c r="D2651" s="1"/>
      <c r="E2651" s="1"/>
      <c r="F2651" s="1"/>
      <c r="G2651" s="1"/>
      <c r="H2651" s="1"/>
      <c r="I2651" s="1"/>
    </row>
    <row r="2652" spans="1:9">
      <c r="A2652" s="135"/>
      <c r="C2652" s="1"/>
      <c r="D2652" s="1"/>
      <c r="E2652" s="1"/>
      <c r="F2652" s="1"/>
      <c r="G2652" s="1"/>
      <c r="H2652" s="1"/>
      <c r="I2652" s="1"/>
    </row>
    <row r="2653" spans="1:9">
      <c r="A2653" s="135"/>
      <c r="C2653" s="1"/>
      <c r="D2653" s="1"/>
      <c r="E2653" s="1"/>
      <c r="F2653" s="1"/>
      <c r="G2653" s="1"/>
      <c r="H2653" s="1"/>
      <c r="I2653" s="1"/>
    </row>
    <row r="2654" spans="1:9">
      <c r="A2654" s="135"/>
      <c r="C2654" s="1"/>
      <c r="D2654" s="1"/>
      <c r="E2654" s="1"/>
      <c r="F2654" s="1"/>
      <c r="G2654" s="1"/>
      <c r="H2654" s="1"/>
      <c r="I2654" s="1"/>
    </row>
    <row r="2655" spans="1:9">
      <c r="A2655" s="135"/>
      <c r="C2655" s="1"/>
      <c r="D2655" s="1"/>
      <c r="E2655" s="1"/>
      <c r="F2655" s="1"/>
      <c r="G2655" s="1"/>
      <c r="H2655" s="1"/>
      <c r="I2655" s="1"/>
    </row>
    <row r="2656" spans="1:9">
      <c r="A2656" s="135"/>
      <c r="C2656" s="1"/>
      <c r="D2656" s="1"/>
      <c r="E2656" s="1"/>
      <c r="F2656" s="1"/>
      <c r="G2656" s="1"/>
      <c r="H2656" s="1"/>
      <c r="I2656" s="1"/>
    </row>
    <row r="2657" spans="1:9">
      <c r="A2657" s="135"/>
      <c r="C2657" s="1"/>
      <c r="D2657" s="1"/>
      <c r="E2657" s="1"/>
      <c r="F2657" s="1"/>
      <c r="G2657" s="1"/>
      <c r="H2657" s="1"/>
      <c r="I2657" s="1"/>
    </row>
    <row r="2658" spans="1:9">
      <c r="A2658" s="135"/>
      <c r="C2658" s="1"/>
      <c r="D2658" s="1"/>
      <c r="E2658" s="1"/>
      <c r="F2658" s="1"/>
      <c r="G2658" s="1"/>
      <c r="H2658" s="1"/>
      <c r="I2658" s="1"/>
    </row>
    <row r="2659" spans="1:9">
      <c r="A2659" s="135"/>
      <c r="C2659" s="1"/>
      <c r="D2659" s="1"/>
      <c r="E2659" s="1"/>
      <c r="F2659" s="1"/>
      <c r="G2659" s="1"/>
      <c r="H2659" s="1"/>
      <c r="I2659" s="1"/>
    </row>
    <row r="2660" spans="1:9">
      <c r="A2660" s="135"/>
      <c r="C2660" s="1"/>
      <c r="D2660" s="1"/>
      <c r="E2660" s="1"/>
      <c r="F2660" s="1"/>
      <c r="G2660" s="1"/>
      <c r="H2660" s="1"/>
      <c r="I2660" s="1"/>
    </row>
    <row r="2661" spans="1:9">
      <c r="A2661" s="135"/>
      <c r="C2661" s="1"/>
      <c r="D2661" s="1"/>
      <c r="E2661" s="1"/>
      <c r="F2661" s="1"/>
      <c r="G2661" s="1"/>
      <c r="H2661" s="1"/>
      <c r="I2661" s="1"/>
    </row>
    <row r="2662" spans="1:9">
      <c r="A2662" s="135"/>
      <c r="C2662" s="1"/>
      <c r="D2662" s="1"/>
      <c r="E2662" s="1"/>
      <c r="F2662" s="1"/>
      <c r="G2662" s="1"/>
      <c r="H2662" s="1"/>
      <c r="I2662" s="1"/>
    </row>
    <row r="2663" spans="1:9">
      <c r="A2663" s="135"/>
      <c r="C2663" s="1"/>
      <c r="D2663" s="1"/>
      <c r="E2663" s="1"/>
      <c r="F2663" s="1"/>
      <c r="G2663" s="1"/>
      <c r="H2663" s="1"/>
      <c r="I2663" s="1"/>
    </row>
    <row r="2664" spans="1:9">
      <c r="A2664" s="135"/>
      <c r="C2664" s="1"/>
      <c r="D2664" s="1"/>
      <c r="E2664" s="1"/>
      <c r="F2664" s="1"/>
      <c r="G2664" s="1"/>
      <c r="H2664" s="1"/>
      <c r="I2664" s="1"/>
    </row>
    <row r="2665" spans="1:9">
      <c r="A2665" s="135"/>
      <c r="C2665" s="1"/>
      <c r="D2665" s="1"/>
      <c r="E2665" s="1"/>
      <c r="F2665" s="1"/>
      <c r="G2665" s="1"/>
      <c r="H2665" s="1"/>
      <c r="I2665" s="1"/>
    </row>
    <row r="2666" spans="1:9">
      <c r="A2666" s="135"/>
      <c r="C2666" s="1"/>
      <c r="D2666" s="1"/>
      <c r="E2666" s="1"/>
      <c r="F2666" s="1"/>
      <c r="G2666" s="1"/>
      <c r="H2666" s="1"/>
      <c r="I2666" s="1"/>
    </row>
    <row r="2667" spans="1:9">
      <c r="A2667" s="135"/>
      <c r="C2667" s="1"/>
      <c r="D2667" s="1"/>
      <c r="E2667" s="1"/>
      <c r="F2667" s="1"/>
      <c r="G2667" s="1"/>
      <c r="H2667" s="1"/>
      <c r="I2667" s="1"/>
    </row>
    <row r="2668" spans="1:9">
      <c r="A2668" s="135"/>
      <c r="C2668" s="1"/>
      <c r="D2668" s="1"/>
      <c r="E2668" s="1"/>
      <c r="F2668" s="1"/>
      <c r="G2668" s="1"/>
      <c r="H2668" s="1"/>
      <c r="I2668" s="1"/>
    </row>
    <row r="2669" spans="1:9">
      <c r="A2669" s="135"/>
      <c r="C2669" s="1"/>
      <c r="D2669" s="1"/>
      <c r="E2669" s="1"/>
      <c r="F2669" s="1"/>
      <c r="G2669" s="1"/>
      <c r="H2669" s="1"/>
      <c r="I2669" s="1"/>
    </row>
    <row r="2670" spans="1:9">
      <c r="A2670" s="135"/>
      <c r="C2670" s="1"/>
      <c r="D2670" s="1"/>
      <c r="E2670" s="1"/>
      <c r="F2670" s="1"/>
      <c r="G2670" s="1"/>
      <c r="H2670" s="1"/>
      <c r="I2670" s="1"/>
    </row>
    <row r="2671" spans="1:9">
      <c r="A2671" s="135"/>
      <c r="C2671" s="1"/>
      <c r="D2671" s="1"/>
      <c r="E2671" s="1"/>
      <c r="F2671" s="1"/>
      <c r="G2671" s="1"/>
      <c r="H2671" s="1"/>
      <c r="I2671" s="1"/>
    </row>
    <row r="2672" spans="1:9">
      <c r="A2672" s="135"/>
      <c r="C2672" s="1"/>
      <c r="D2672" s="1"/>
      <c r="E2672" s="1"/>
      <c r="F2672" s="1"/>
      <c r="G2672" s="1"/>
      <c r="H2672" s="1"/>
      <c r="I2672" s="1"/>
    </row>
    <row r="2673" spans="1:9">
      <c r="A2673" s="135"/>
      <c r="C2673" s="1"/>
      <c r="D2673" s="1"/>
      <c r="E2673" s="1"/>
      <c r="F2673" s="1"/>
      <c r="G2673" s="1"/>
      <c r="H2673" s="1"/>
      <c r="I2673" s="1"/>
    </row>
    <row r="2674" spans="1:9">
      <c r="A2674" s="135"/>
      <c r="C2674" s="1"/>
      <c r="D2674" s="1"/>
      <c r="E2674" s="1"/>
      <c r="F2674" s="1"/>
      <c r="G2674" s="1"/>
      <c r="H2674" s="1"/>
      <c r="I2674" s="1"/>
    </row>
    <row r="2675" spans="1:9">
      <c r="A2675" s="135"/>
      <c r="C2675" s="1"/>
      <c r="D2675" s="1"/>
      <c r="E2675" s="1"/>
      <c r="F2675" s="1"/>
      <c r="G2675" s="1"/>
      <c r="H2675" s="1"/>
      <c r="I2675" s="1"/>
    </row>
    <row r="2676" spans="1:9">
      <c r="A2676" s="135"/>
      <c r="C2676" s="1"/>
      <c r="D2676" s="1"/>
      <c r="E2676" s="1"/>
      <c r="F2676" s="1"/>
      <c r="G2676" s="1"/>
      <c r="H2676" s="1"/>
      <c r="I2676" s="1"/>
    </row>
    <row r="2677" spans="1:9">
      <c r="A2677" s="135"/>
      <c r="C2677" s="1"/>
      <c r="D2677" s="1"/>
      <c r="E2677" s="1"/>
      <c r="F2677" s="1"/>
      <c r="G2677" s="1"/>
      <c r="H2677" s="1"/>
      <c r="I2677" s="1"/>
    </row>
    <row r="2678" spans="1:9">
      <c r="A2678" s="135"/>
      <c r="C2678" s="1"/>
      <c r="D2678" s="1"/>
      <c r="E2678" s="1"/>
      <c r="F2678" s="1"/>
      <c r="G2678" s="1"/>
      <c r="H2678" s="1"/>
      <c r="I2678" s="1"/>
    </row>
    <row r="2679" spans="1:9">
      <c r="A2679" s="135"/>
      <c r="C2679" s="1"/>
      <c r="D2679" s="1"/>
      <c r="E2679" s="1"/>
      <c r="F2679" s="1"/>
      <c r="G2679" s="1"/>
      <c r="H2679" s="1"/>
      <c r="I2679" s="1"/>
    </row>
    <row r="2680" spans="1:9">
      <c r="A2680" s="135"/>
      <c r="C2680" s="1"/>
      <c r="D2680" s="1"/>
      <c r="E2680" s="1"/>
      <c r="F2680" s="1"/>
      <c r="G2680" s="1"/>
      <c r="H2680" s="1"/>
      <c r="I2680" s="1"/>
    </row>
    <row r="2681" spans="1:9">
      <c r="A2681" s="135"/>
      <c r="C2681" s="1"/>
      <c r="D2681" s="1"/>
      <c r="E2681" s="1"/>
      <c r="F2681" s="1"/>
      <c r="G2681" s="1"/>
      <c r="H2681" s="1"/>
      <c r="I2681" s="1"/>
    </row>
    <row r="2682" spans="1:9">
      <c r="A2682" s="135"/>
      <c r="C2682" s="1"/>
      <c r="D2682" s="1"/>
      <c r="E2682" s="1"/>
      <c r="F2682" s="1"/>
      <c r="G2682" s="1"/>
      <c r="H2682" s="1"/>
      <c r="I2682" s="1"/>
    </row>
    <row r="2683" spans="1:9">
      <c r="A2683" s="135"/>
      <c r="C2683" s="1"/>
      <c r="D2683" s="1"/>
      <c r="E2683" s="1"/>
      <c r="F2683" s="1"/>
      <c r="G2683" s="1"/>
      <c r="H2683" s="1"/>
      <c r="I2683" s="1"/>
    </row>
    <row r="2684" spans="1:9">
      <c r="A2684" s="135"/>
      <c r="C2684" s="1"/>
      <c r="D2684" s="1"/>
      <c r="E2684" s="1"/>
      <c r="F2684" s="1"/>
      <c r="G2684" s="1"/>
      <c r="H2684" s="1"/>
      <c r="I2684" s="1"/>
    </row>
    <row r="2685" spans="1:9">
      <c r="A2685" s="135"/>
      <c r="C2685" s="1"/>
      <c r="D2685" s="1"/>
      <c r="E2685" s="1"/>
      <c r="F2685" s="1"/>
      <c r="G2685" s="1"/>
      <c r="H2685" s="1"/>
      <c r="I2685" s="1"/>
    </row>
    <row r="2686" spans="1:9">
      <c r="A2686" s="135"/>
      <c r="C2686" s="1"/>
      <c r="D2686" s="1"/>
      <c r="E2686" s="1"/>
      <c r="F2686" s="1"/>
      <c r="G2686" s="1"/>
      <c r="H2686" s="1"/>
      <c r="I2686" s="1"/>
    </row>
    <row r="2687" spans="1:9">
      <c r="A2687" s="135"/>
      <c r="C2687" s="1"/>
      <c r="D2687" s="1"/>
      <c r="E2687" s="1"/>
      <c r="F2687" s="1"/>
      <c r="G2687" s="1"/>
      <c r="H2687" s="1"/>
      <c r="I2687" s="1"/>
    </row>
    <row r="2688" spans="1:9">
      <c r="A2688" s="135"/>
      <c r="C2688" s="1"/>
      <c r="D2688" s="1"/>
      <c r="E2688" s="1"/>
      <c r="F2688" s="1"/>
      <c r="G2688" s="1"/>
      <c r="H2688" s="1"/>
      <c r="I2688" s="1"/>
    </row>
    <row r="2689" spans="1:9">
      <c r="A2689" s="135"/>
      <c r="C2689" s="1"/>
      <c r="D2689" s="1"/>
      <c r="E2689" s="1"/>
      <c r="F2689" s="1"/>
      <c r="G2689" s="1"/>
      <c r="H2689" s="1"/>
      <c r="I2689" s="1"/>
    </row>
    <row r="2690" spans="1:9">
      <c r="A2690" s="135"/>
      <c r="C2690" s="1"/>
      <c r="D2690" s="1"/>
      <c r="E2690" s="1"/>
      <c r="F2690" s="1"/>
      <c r="G2690" s="1"/>
      <c r="H2690" s="1"/>
      <c r="I2690" s="1"/>
    </row>
    <row r="2691" spans="1:9">
      <c r="A2691" s="135"/>
      <c r="C2691" s="1"/>
      <c r="D2691" s="1"/>
      <c r="E2691" s="1"/>
      <c r="F2691" s="1"/>
      <c r="G2691" s="1"/>
      <c r="H2691" s="1"/>
      <c r="I2691" s="1"/>
    </row>
    <row r="2692" spans="1:9">
      <c r="A2692" s="135"/>
      <c r="C2692" s="1"/>
      <c r="D2692" s="1"/>
      <c r="E2692" s="1"/>
      <c r="F2692" s="1"/>
      <c r="G2692" s="1"/>
      <c r="H2692" s="1"/>
      <c r="I2692" s="1"/>
    </row>
    <row r="2693" spans="1:9">
      <c r="A2693" s="135"/>
      <c r="C2693" s="1"/>
      <c r="D2693" s="1"/>
      <c r="E2693" s="1"/>
      <c r="F2693" s="1"/>
      <c r="G2693" s="1"/>
      <c r="H2693" s="1"/>
      <c r="I2693" s="1"/>
    </row>
    <row r="2694" spans="1:9">
      <c r="A2694" s="135"/>
      <c r="C2694" s="1"/>
      <c r="D2694" s="1"/>
      <c r="E2694" s="1"/>
      <c r="F2694" s="1"/>
      <c r="G2694" s="1"/>
      <c r="H2694" s="1"/>
      <c r="I2694" s="1"/>
    </row>
    <row r="2695" spans="1:9">
      <c r="A2695" s="135"/>
      <c r="C2695" s="1"/>
      <c r="D2695" s="1"/>
      <c r="E2695" s="1"/>
      <c r="F2695" s="1"/>
      <c r="G2695" s="1"/>
      <c r="H2695" s="1"/>
      <c r="I2695" s="1"/>
    </row>
    <row r="2696" spans="1:9">
      <c r="A2696" s="135"/>
      <c r="C2696" s="1"/>
      <c r="D2696" s="1"/>
      <c r="E2696" s="1"/>
      <c r="F2696" s="1"/>
      <c r="G2696" s="1"/>
      <c r="H2696" s="1"/>
      <c r="I2696" s="1"/>
    </row>
    <row r="2697" spans="1:9">
      <c r="A2697" s="135"/>
      <c r="C2697" s="1"/>
      <c r="D2697" s="1"/>
      <c r="E2697" s="1"/>
      <c r="F2697" s="1"/>
      <c r="G2697" s="1"/>
      <c r="H2697" s="1"/>
      <c r="I2697" s="1"/>
    </row>
    <row r="2698" spans="1:9">
      <c r="A2698" s="135"/>
      <c r="C2698" s="1"/>
      <c r="D2698" s="1"/>
      <c r="E2698" s="1"/>
      <c r="F2698" s="1"/>
      <c r="G2698" s="1"/>
      <c r="H2698" s="1"/>
      <c r="I2698" s="1"/>
    </row>
    <row r="2699" spans="1:9">
      <c r="A2699" s="135"/>
      <c r="C2699" s="1"/>
      <c r="D2699" s="1"/>
      <c r="E2699" s="1"/>
      <c r="F2699" s="1"/>
      <c r="G2699" s="1"/>
      <c r="H2699" s="1"/>
      <c r="I2699" s="1"/>
    </row>
    <row r="2700" spans="1:9">
      <c r="A2700" s="135"/>
      <c r="C2700" s="1"/>
      <c r="D2700" s="1"/>
      <c r="E2700" s="1"/>
      <c r="F2700" s="1"/>
      <c r="G2700" s="1"/>
      <c r="H2700" s="1"/>
      <c r="I2700" s="1"/>
    </row>
    <row r="2701" spans="1:9">
      <c r="A2701" s="135"/>
      <c r="C2701" s="1"/>
      <c r="D2701" s="1"/>
      <c r="E2701" s="1"/>
      <c r="F2701" s="1"/>
      <c r="G2701" s="1"/>
      <c r="H2701" s="1"/>
      <c r="I2701" s="1"/>
    </row>
    <row r="2702" spans="1:9">
      <c r="A2702" s="135"/>
      <c r="C2702" s="1"/>
      <c r="D2702" s="1"/>
      <c r="E2702" s="1"/>
      <c r="F2702" s="1"/>
      <c r="G2702" s="1"/>
      <c r="H2702" s="1"/>
      <c r="I2702" s="1"/>
    </row>
    <row r="2703" spans="1:9">
      <c r="A2703" s="135"/>
      <c r="C2703" s="1"/>
      <c r="D2703" s="1"/>
      <c r="E2703" s="1"/>
      <c r="F2703" s="1"/>
      <c r="G2703" s="1"/>
      <c r="H2703" s="1"/>
      <c r="I2703" s="1"/>
    </row>
    <row r="2704" spans="1:9">
      <c r="A2704" s="135"/>
      <c r="C2704" s="1"/>
      <c r="D2704" s="1"/>
      <c r="E2704" s="1"/>
      <c r="F2704" s="1"/>
      <c r="G2704" s="1"/>
      <c r="H2704" s="1"/>
      <c r="I2704" s="1"/>
    </row>
    <row r="2705" spans="1:9">
      <c r="A2705" s="135"/>
      <c r="C2705" s="1"/>
      <c r="D2705" s="1"/>
      <c r="E2705" s="1"/>
      <c r="F2705" s="1"/>
      <c r="G2705" s="1"/>
      <c r="H2705" s="1"/>
      <c r="I2705" s="1"/>
    </row>
    <row r="2706" spans="1:9">
      <c r="A2706" s="135"/>
      <c r="C2706" s="1"/>
      <c r="D2706" s="1"/>
      <c r="E2706" s="1"/>
      <c r="F2706" s="1"/>
      <c r="G2706" s="1"/>
      <c r="H2706" s="1"/>
      <c r="I2706" s="1"/>
    </row>
    <row r="2707" spans="1:9">
      <c r="A2707" s="135"/>
      <c r="C2707" s="1"/>
      <c r="D2707" s="1"/>
      <c r="E2707" s="1"/>
      <c r="F2707" s="1"/>
      <c r="G2707" s="1"/>
      <c r="H2707" s="1"/>
      <c r="I2707" s="1"/>
    </row>
    <row r="2708" spans="1:9">
      <c r="A2708" s="135"/>
      <c r="C2708" s="1"/>
      <c r="D2708" s="1"/>
      <c r="E2708" s="1"/>
      <c r="F2708" s="1"/>
      <c r="G2708" s="1"/>
      <c r="H2708" s="1"/>
      <c r="I2708" s="1"/>
    </row>
    <row r="2709" spans="1:9">
      <c r="A2709" s="135"/>
      <c r="C2709" s="1"/>
      <c r="D2709" s="1"/>
      <c r="E2709" s="1"/>
      <c r="F2709" s="1"/>
      <c r="G2709" s="1"/>
      <c r="H2709" s="1"/>
      <c r="I2709" s="1"/>
    </row>
    <row r="2710" spans="1:9">
      <c r="A2710" s="135"/>
      <c r="C2710" s="1"/>
      <c r="D2710" s="1"/>
      <c r="E2710" s="1"/>
      <c r="F2710" s="1"/>
      <c r="G2710" s="1"/>
      <c r="H2710" s="1"/>
      <c r="I2710" s="1"/>
    </row>
    <row r="2711" spans="1:9">
      <c r="A2711" s="135"/>
      <c r="C2711" s="1"/>
      <c r="D2711" s="1"/>
      <c r="E2711" s="1"/>
      <c r="F2711" s="1"/>
      <c r="G2711" s="1"/>
      <c r="H2711" s="1"/>
      <c r="I2711" s="1"/>
    </row>
    <row r="2712" spans="1:9">
      <c r="A2712" s="135"/>
      <c r="C2712" s="1"/>
      <c r="D2712" s="1"/>
      <c r="E2712" s="1"/>
      <c r="F2712" s="1"/>
      <c r="G2712" s="1"/>
      <c r="H2712" s="1"/>
      <c r="I2712" s="1"/>
    </row>
    <row r="2713" spans="1:9">
      <c r="A2713" s="135"/>
      <c r="C2713" s="1"/>
      <c r="D2713" s="1"/>
      <c r="E2713" s="1"/>
      <c r="F2713" s="1"/>
      <c r="G2713" s="1"/>
      <c r="H2713" s="1"/>
      <c r="I2713" s="1"/>
    </row>
    <row r="2714" spans="1:9">
      <c r="A2714" s="135"/>
      <c r="C2714" s="1"/>
      <c r="D2714" s="1"/>
      <c r="E2714" s="1"/>
      <c r="F2714" s="1"/>
      <c r="G2714" s="1"/>
      <c r="H2714" s="1"/>
      <c r="I2714" s="1"/>
    </row>
    <row r="2715" spans="1:9">
      <c r="A2715" s="135"/>
      <c r="C2715" s="1"/>
      <c r="D2715" s="1"/>
      <c r="E2715" s="1"/>
      <c r="F2715" s="1"/>
      <c r="G2715" s="1"/>
      <c r="H2715" s="1"/>
      <c r="I2715" s="1"/>
    </row>
    <row r="2716" spans="1:9">
      <c r="A2716" s="135"/>
      <c r="C2716" s="1"/>
      <c r="D2716" s="1"/>
      <c r="E2716" s="1"/>
      <c r="F2716" s="1"/>
      <c r="G2716" s="1"/>
      <c r="H2716" s="1"/>
      <c r="I2716" s="1"/>
    </row>
    <row r="2717" spans="1:9">
      <c r="A2717" s="135"/>
      <c r="C2717" s="1"/>
      <c r="D2717" s="1"/>
      <c r="E2717" s="1"/>
      <c r="F2717" s="1"/>
      <c r="G2717" s="1"/>
      <c r="H2717" s="1"/>
      <c r="I2717" s="1"/>
    </row>
    <row r="2718" spans="1:9">
      <c r="A2718" s="135"/>
      <c r="C2718" s="1"/>
      <c r="D2718" s="1"/>
      <c r="E2718" s="1"/>
      <c r="F2718" s="1"/>
      <c r="G2718" s="1"/>
      <c r="H2718" s="1"/>
      <c r="I2718" s="1"/>
    </row>
    <row r="2719" spans="1:9">
      <c r="A2719" s="135"/>
      <c r="C2719" s="1"/>
      <c r="D2719" s="1"/>
      <c r="E2719" s="1"/>
      <c r="F2719" s="1"/>
      <c r="G2719" s="1"/>
      <c r="H2719" s="1"/>
      <c r="I2719" s="1"/>
    </row>
    <row r="2720" spans="1:9">
      <c r="A2720" s="135"/>
      <c r="C2720" s="1"/>
      <c r="D2720" s="1"/>
      <c r="E2720" s="1"/>
      <c r="F2720" s="1"/>
      <c r="G2720" s="1"/>
      <c r="H2720" s="1"/>
      <c r="I2720" s="1"/>
    </row>
    <row r="2721" spans="1:9">
      <c r="A2721" s="135"/>
      <c r="C2721" s="1"/>
      <c r="D2721" s="1"/>
      <c r="E2721" s="1"/>
      <c r="F2721" s="1"/>
      <c r="G2721" s="1"/>
      <c r="H2721" s="1"/>
      <c r="I2721" s="1"/>
    </row>
    <row r="2722" spans="1:9">
      <c r="A2722" s="135"/>
      <c r="C2722" s="1"/>
      <c r="D2722" s="1"/>
      <c r="E2722" s="1"/>
      <c r="F2722" s="1"/>
      <c r="G2722" s="1"/>
      <c r="H2722" s="1"/>
      <c r="I2722" s="1"/>
    </row>
    <row r="2723" spans="1:9">
      <c r="A2723" s="135"/>
      <c r="C2723" s="1"/>
      <c r="D2723" s="1"/>
      <c r="E2723" s="1"/>
      <c r="F2723" s="1"/>
      <c r="G2723" s="1"/>
      <c r="H2723" s="1"/>
      <c r="I2723" s="1"/>
    </row>
    <row r="2724" spans="1:9">
      <c r="A2724" s="135"/>
      <c r="C2724" s="1"/>
      <c r="D2724" s="1"/>
      <c r="E2724" s="1"/>
      <c r="F2724" s="1"/>
      <c r="G2724" s="1"/>
      <c r="H2724" s="1"/>
      <c r="I2724" s="1"/>
    </row>
    <row r="2725" spans="1:9">
      <c r="A2725" s="135"/>
      <c r="C2725" s="1"/>
      <c r="D2725" s="1"/>
      <c r="E2725" s="1"/>
      <c r="F2725" s="1"/>
      <c r="G2725" s="1"/>
      <c r="H2725" s="1"/>
      <c r="I2725" s="1"/>
    </row>
    <row r="2726" spans="1:9">
      <c r="A2726" s="135"/>
      <c r="C2726" s="1"/>
      <c r="D2726" s="1"/>
      <c r="E2726" s="1"/>
      <c r="F2726" s="1"/>
      <c r="G2726" s="1"/>
      <c r="H2726" s="1"/>
      <c r="I2726" s="1"/>
    </row>
    <row r="2727" spans="1:9">
      <c r="A2727" s="135"/>
      <c r="C2727" s="1"/>
      <c r="D2727" s="1"/>
      <c r="E2727" s="1"/>
      <c r="F2727" s="1"/>
      <c r="G2727" s="1"/>
      <c r="H2727" s="1"/>
      <c r="I2727" s="1"/>
    </row>
    <row r="2728" spans="1:9">
      <c r="A2728" s="135"/>
      <c r="C2728" s="1"/>
      <c r="D2728" s="1"/>
      <c r="E2728" s="1"/>
      <c r="F2728" s="1"/>
      <c r="G2728" s="1"/>
      <c r="H2728" s="1"/>
      <c r="I2728" s="1"/>
    </row>
    <row r="2729" spans="1:9">
      <c r="A2729" s="135"/>
      <c r="C2729" s="1"/>
      <c r="D2729" s="1"/>
      <c r="E2729" s="1"/>
      <c r="F2729" s="1"/>
      <c r="G2729" s="1"/>
      <c r="H2729" s="1"/>
      <c r="I2729" s="1"/>
    </row>
    <row r="2730" spans="1:9">
      <c r="A2730" s="135"/>
      <c r="C2730" s="1"/>
      <c r="D2730" s="1"/>
      <c r="E2730" s="1"/>
      <c r="F2730" s="1"/>
      <c r="G2730" s="1"/>
      <c r="H2730" s="1"/>
      <c r="I2730" s="1"/>
    </row>
    <row r="2731" spans="1:9">
      <c r="A2731" s="135"/>
      <c r="C2731" s="1"/>
      <c r="D2731" s="1"/>
      <c r="E2731" s="1"/>
      <c r="F2731" s="1"/>
      <c r="G2731" s="1"/>
      <c r="H2731" s="1"/>
      <c r="I2731" s="1"/>
    </row>
    <row r="2732" spans="1:9">
      <c r="A2732" s="135"/>
      <c r="C2732" s="1"/>
      <c r="D2732" s="1"/>
      <c r="E2732" s="1"/>
      <c r="F2732" s="1"/>
      <c r="G2732" s="1"/>
      <c r="H2732" s="1"/>
      <c r="I2732" s="1"/>
    </row>
    <row r="2733" spans="1:9">
      <c r="A2733" s="135"/>
      <c r="C2733" s="1"/>
      <c r="D2733" s="1"/>
      <c r="E2733" s="1"/>
      <c r="F2733" s="1"/>
      <c r="G2733" s="1"/>
      <c r="H2733" s="1"/>
      <c r="I2733" s="1"/>
    </row>
    <row r="2734" spans="1:9">
      <c r="A2734" s="135"/>
      <c r="C2734" s="1"/>
      <c r="D2734" s="1"/>
      <c r="E2734" s="1"/>
      <c r="F2734" s="1"/>
      <c r="G2734" s="1"/>
      <c r="H2734" s="1"/>
      <c r="I2734" s="1"/>
    </row>
    <row r="2735" spans="1:9">
      <c r="A2735" s="135"/>
      <c r="C2735" s="1"/>
      <c r="D2735" s="1"/>
      <c r="E2735" s="1"/>
      <c r="F2735" s="1"/>
      <c r="G2735" s="1"/>
      <c r="H2735" s="1"/>
      <c r="I2735" s="1"/>
    </row>
    <row r="2736" spans="1:9">
      <c r="A2736" s="135"/>
      <c r="C2736" s="1"/>
      <c r="D2736" s="1"/>
      <c r="E2736" s="1"/>
      <c r="F2736" s="1"/>
      <c r="G2736" s="1"/>
      <c r="H2736" s="1"/>
      <c r="I2736" s="1"/>
    </row>
    <row r="2737" spans="1:9">
      <c r="A2737" s="135"/>
      <c r="C2737" s="1"/>
      <c r="D2737" s="1"/>
      <c r="E2737" s="1"/>
      <c r="F2737" s="1"/>
      <c r="G2737" s="1"/>
      <c r="H2737" s="1"/>
      <c r="I2737" s="1"/>
    </row>
    <row r="2738" spans="1:9">
      <c r="A2738" s="135"/>
      <c r="C2738" s="1"/>
      <c r="D2738" s="1"/>
      <c r="E2738" s="1"/>
      <c r="F2738" s="1"/>
      <c r="G2738" s="1"/>
      <c r="H2738" s="1"/>
      <c r="I2738" s="1"/>
    </row>
    <row r="2739" spans="1:9">
      <c r="A2739" s="135"/>
      <c r="C2739" s="1"/>
      <c r="D2739" s="1"/>
      <c r="E2739" s="1"/>
      <c r="F2739" s="1"/>
      <c r="G2739" s="1"/>
      <c r="H2739" s="1"/>
      <c r="I2739" s="1"/>
    </row>
    <row r="2740" spans="1:9">
      <c r="A2740" s="135"/>
      <c r="C2740" s="1"/>
      <c r="D2740" s="1"/>
      <c r="E2740" s="1"/>
      <c r="F2740" s="1"/>
      <c r="G2740" s="1"/>
      <c r="H2740" s="1"/>
      <c r="I2740" s="1"/>
    </row>
    <row r="2741" spans="1:9">
      <c r="A2741" s="135"/>
      <c r="C2741" s="1"/>
      <c r="D2741" s="1"/>
      <c r="E2741" s="1"/>
      <c r="F2741" s="1"/>
      <c r="G2741" s="1"/>
      <c r="H2741" s="1"/>
      <c r="I2741" s="1"/>
    </row>
    <row r="2742" spans="1:9">
      <c r="A2742" s="135"/>
      <c r="C2742" s="1"/>
      <c r="D2742" s="1"/>
      <c r="E2742" s="1"/>
      <c r="F2742" s="1"/>
      <c r="G2742" s="1"/>
      <c r="H2742" s="1"/>
      <c r="I2742" s="1"/>
    </row>
    <row r="2743" spans="1:9">
      <c r="A2743" s="135"/>
      <c r="C2743" s="1"/>
      <c r="D2743" s="1"/>
      <c r="E2743" s="1"/>
      <c r="F2743" s="1"/>
      <c r="G2743" s="1"/>
      <c r="H2743" s="1"/>
      <c r="I2743" s="1"/>
    </row>
    <row r="2744" spans="1:9">
      <c r="A2744" s="135"/>
      <c r="C2744" s="1"/>
      <c r="D2744" s="1"/>
      <c r="E2744" s="1"/>
      <c r="F2744" s="1"/>
      <c r="G2744" s="1"/>
      <c r="H2744" s="1"/>
      <c r="I2744" s="1"/>
    </row>
    <row r="2745" spans="1:9">
      <c r="A2745" s="135"/>
      <c r="C2745" s="1"/>
      <c r="D2745" s="1"/>
      <c r="E2745" s="1"/>
      <c r="F2745" s="1"/>
      <c r="G2745" s="1"/>
      <c r="H2745" s="1"/>
      <c r="I2745" s="1"/>
    </row>
    <row r="2746" spans="1:9">
      <c r="A2746" s="135"/>
      <c r="C2746" s="1"/>
      <c r="D2746" s="1"/>
      <c r="E2746" s="1"/>
      <c r="F2746" s="1"/>
      <c r="G2746" s="1"/>
      <c r="H2746" s="1"/>
      <c r="I2746" s="1"/>
    </row>
    <row r="2747" spans="1:9">
      <c r="A2747" s="135"/>
      <c r="C2747" s="1"/>
      <c r="D2747" s="1"/>
      <c r="E2747" s="1"/>
      <c r="F2747" s="1"/>
      <c r="G2747" s="1"/>
      <c r="H2747" s="1"/>
      <c r="I2747" s="1"/>
    </row>
    <row r="2748" spans="1:9">
      <c r="A2748" s="135"/>
      <c r="C2748" s="1"/>
      <c r="D2748" s="1"/>
      <c r="E2748" s="1"/>
      <c r="F2748" s="1"/>
      <c r="G2748" s="1"/>
      <c r="H2748" s="1"/>
      <c r="I2748" s="1"/>
    </row>
    <row r="2749" spans="1:9">
      <c r="A2749" s="135"/>
      <c r="C2749" s="1"/>
      <c r="D2749" s="1"/>
      <c r="E2749" s="1"/>
      <c r="F2749" s="1"/>
      <c r="G2749" s="1"/>
      <c r="H2749" s="1"/>
      <c r="I2749" s="1"/>
    </row>
    <row r="2750" spans="1:9">
      <c r="A2750" s="135"/>
      <c r="C2750" s="1"/>
      <c r="D2750" s="1"/>
      <c r="E2750" s="1"/>
      <c r="F2750" s="1"/>
      <c r="G2750" s="1"/>
      <c r="H2750" s="1"/>
      <c r="I2750" s="1"/>
    </row>
    <row r="2751" spans="1:9">
      <c r="A2751" s="135"/>
      <c r="C2751" s="1"/>
      <c r="D2751" s="1"/>
      <c r="E2751" s="1"/>
      <c r="F2751" s="1"/>
      <c r="G2751" s="1"/>
      <c r="H2751" s="1"/>
      <c r="I2751" s="1"/>
    </row>
    <row r="2752" spans="1:9">
      <c r="A2752" s="135"/>
      <c r="C2752" s="1"/>
      <c r="D2752" s="1"/>
      <c r="E2752" s="1"/>
      <c r="F2752" s="1"/>
      <c r="G2752" s="1"/>
      <c r="H2752" s="1"/>
      <c r="I2752" s="1"/>
    </row>
    <row r="2753" spans="1:9">
      <c r="A2753" s="135"/>
      <c r="C2753" s="1"/>
      <c r="D2753" s="1"/>
      <c r="E2753" s="1"/>
      <c r="F2753" s="1"/>
      <c r="G2753" s="1"/>
      <c r="H2753" s="1"/>
      <c r="I2753" s="1"/>
    </row>
    <row r="2754" spans="1:9">
      <c r="A2754" s="135"/>
      <c r="C2754" s="1"/>
      <c r="D2754" s="1"/>
      <c r="E2754" s="1"/>
      <c r="F2754" s="1"/>
      <c r="G2754" s="1"/>
      <c r="H2754" s="1"/>
      <c r="I2754" s="1"/>
    </row>
    <row r="2755" spans="1:9">
      <c r="A2755" s="135"/>
      <c r="C2755" s="1"/>
      <c r="D2755" s="1"/>
      <c r="E2755" s="1"/>
      <c r="F2755" s="1"/>
      <c r="G2755" s="1"/>
      <c r="H2755" s="1"/>
      <c r="I2755" s="1"/>
    </row>
    <row r="2756" spans="1:9">
      <c r="A2756" s="135"/>
      <c r="C2756" s="1"/>
      <c r="D2756" s="1"/>
      <c r="E2756" s="1"/>
      <c r="F2756" s="1"/>
      <c r="G2756" s="1"/>
      <c r="H2756" s="1"/>
      <c r="I2756" s="1"/>
    </row>
    <row r="2757" spans="1:9">
      <c r="A2757" s="135"/>
      <c r="C2757" s="1"/>
      <c r="D2757" s="1"/>
      <c r="E2757" s="1"/>
      <c r="F2757" s="1"/>
      <c r="G2757" s="1"/>
      <c r="H2757" s="1"/>
      <c r="I2757" s="1"/>
    </row>
    <row r="2758" spans="1:9">
      <c r="A2758" s="135"/>
      <c r="C2758" s="1"/>
      <c r="D2758" s="1"/>
      <c r="E2758" s="1"/>
      <c r="F2758" s="1"/>
      <c r="G2758" s="1"/>
      <c r="H2758" s="1"/>
      <c r="I2758" s="1"/>
    </row>
    <row r="2759" spans="1:9">
      <c r="A2759" s="135"/>
      <c r="C2759" s="1"/>
      <c r="D2759" s="1"/>
      <c r="E2759" s="1"/>
      <c r="F2759" s="1"/>
      <c r="G2759" s="1"/>
      <c r="H2759" s="1"/>
      <c r="I2759" s="1"/>
    </row>
    <row r="2760" spans="1:9">
      <c r="A2760" s="135"/>
      <c r="C2760" s="1"/>
      <c r="D2760" s="1"/>
      <c r="E2760" s="1"/>
      <c r="F2760" s="1"/>
      <c r="G2760" s="1"/>
      <c r="H2760" s="1"/>
      <c r="I2760" s="1"/>
    </row>
    <row r="2761" spans="1:9">
      <c r="A2761" s="135"/>
      <c r="C2761" s="1"/>
      <c r="D2761" s="1"/>
      <c r="E2761" s="1"/>
      <c r="F2761" s="1"/>
      <c r="G2761" s="1"/>
      <c r="H2761" s="1"/>
      <c r="I2761" s="1"/>
    </row>
    <row r="2762" spans="1:9">
      <c r="A2762" s="135"/>
      <c r="C2762" s="1"/>
      <c r="D2762" s="1"/>
      <c r="E2762" s="1"/>
      <c r="F2762" s="1"/>
      <c r="G2762" s="1"/>
      <c r="H2762" s="1"/>
      <c r="I2762" s="1"/>
    </row>
    <row r="2763" spans="1:9">
      <c r="A2763" s="135"/>
      <c r="C2763" s="1"/>
      <c r="D2763" s="1"/>
      <c r="E2763" s="1"/>
      <c r="F2763" s="1"/>
      <c r="G2763" s="1"/>
      <c r="H2763" s="1"/>
      <c r="I2763" s="1"/>
    </row>
    <row r="2764" spans="1:9">
      <c r="A2764" s="135"/>
      <c r="C2764" s="1"/>
      <c r="D2764" s="1"/>
      <c r="E2764" s="1"/>
      <c r="F2764" s="1"/>
      <c r="G2764" s="1"/>
      <c r="H2764" s="1"/>
      <c r="I2764" s="1"/>
    </row>
    <row r="2765" spans="1:9">
      <c r="A2765" s="135"/>
      <c r="C2765" s="1"/>
      <c r="D2765" s="1"/>
      <c r="E2765" s="1"/>
      <c r="F2765" s="1"/>
      <c r="G2765" s="1"/>
      <c r="H2765" s="1"/>
      <c r="I2765" s="1"/>
    </row>
    <row r="2766" spans="1:9">
      <c r="A2766" s="135"/>
      <c r="C2766" s="1"/>
      <c r="D2766" s="1"/>
      <c r="E2766" s="1"/>
      <c r="F2766" s="1"/>
      <c r="G2766" s="1"/>
      <c r="H2766" s="1"/>
      <c r="I2766" s="1"/>
    </row>
    <row r="2767" spans="1:9">
      <c r="A2767" s="135"/>
      <c r="C2767" s="1"/>
      <c r="D2767" s="1"/>
      <c r="E2767" s="1"/>
      <c r="F2767" s="1"/>
      <c r="G2767" s="1"/>
      <c r="H2767" s="1"/>
      <c r="I2767" s="1"/>
    </row>
    <row r="2768" spans="1:9">
      <c r="A2768" s="135"/>
      <c r="C2768" s="1"/>
      <c r="D2768" s="1"/>
      <c r="E2768" s="1"/>
      <c r="F2768" s="1"/>
      <c r="G2768" s="1"/>
      <c r="H2768" s="1"/>
      <c r="I2768" s="1"/>
    </row>
    <row r="2769" spans="1:9">
      <c r="A2769" s="135"/>
      <c r="C2769" s="1"/>
      <c r="D2769" s="1"/>
      <c r="E2769" s="1"/>
      <c r="F2769" s="1"/>
      <c r="G2769" s="1"/>
      <c r="H2769" s="1"/>
      <c r="I2769" s="1"/>
    </row>
    <row r="2770" spans="1:9">
      <c r="A2770" s="135"/>
      <c r="C2770" s="1"/>
      <c r="D2770" s="1"/>
      <c r="E2770" s="1"/>
      <c r="F2770" s="1"/>
      <c r="G2770" s="1"/>
      <c r="H2770" s="1"/>
      <c r="I2770" s="1"/>
    </row>
    <row r="2771" spans="1:9">
      <c r="A2771" s="135"/>
      <c r="C2771" s="1"/>
      <c r="D2771" s="1"/>
      <c r="E2771" s="1"/>
      <c r="F2771" s="1"/>
      <c r="G2771" s="1"/>
      <c r="H2771" s="1"/>
      <c r="I2771" s="1"/>
    </row>
    <row r="2772" spans="1:9">
      <c r="A2772" s="135"/>
      <c r="C2772" s="1"/>
      <c r="D2772" s="1"/>
      <c r="E2772" s="1"/>
      <c r="F2772" s="1"/>
      <c r="G2772" s="1"/>
      <c r="H2772" s="1"/>
      <c r="I2772" s="1"/>
    </row>
    <row r="2773" spans="1:9">
      <c r="A2773" s="135"/>
      <c r="C2773" s="1"/>
      <c r="D2773" s="1"/>
      <c r="E2773" s="1"/>
      <c r="F2773" s="1"/>
      <c r="G2773" s="1"/>
      <c r="H2773" s="1"/>
      <c r="I2773" s="1"/>
    </row>
    <row r="2774" spans="1:9">
      <c r="A2774" s="135"/>
      <c r="C2774" s="1"/>
      <c r="D2774" s="1"/>
      <c r="E2774" s="1"/>
      <c r="F2774" s="1"/>
      <c r="G2774" s="1"/>
      <c r="H2774" s="1"/>
      <c r="I2774" s="1"/>
    </row>
    <row r="2775" spans="1:9">
      <c r="A2775" s="135"/>
      <c r="C2775" s="1"/>
      <c r="D2775" s="1"/>
      <c r="E2775" s="1"/>
      <c r="F2775" s="1"/>
      <c r="G2775" s="1"/>
      <c r="H2775" s="1"/>
      <c r="I2775" s="1"/>
    </row>
    <row r="2776" spans="1:9">
      <c r="A2776" s="135"/>
      <c r="C2776" s="1"/>
      <c r="D2776" s="1"/>
      <c r="E2776" s="1"/>
      <c r="F2776" s="1"/>
      <c r="G2776" s="1"/>
      <c r="H2776" s="1"/>
      <c r="I2776" s="1"/>
    </row>
    <row r="2777" spans="1:9">
      <c r="A2777" s="135"/>
      <c r="C2777" s="1"/>
      <c r="D2777" s="1"/>
      <c r="E2777" s="1"/>
      <c r="F2777" s="1"/>
      <c r="G2777" s="1"/>
      <c r="H2777" s="1"/>
      <c r="I2777" s="1"/>
    </row>
    <row r="2778" spans="1:9">
      <c r="A2778" s="135"/>
      <c r="C2778" s="1"/>
      <c r="D2778" s="1"/>
      <c r="E2778" s="1"/>
      <c r="F2778" s="1"/>
      <c r="G2778" s="1"/>
      <c r="H2778" s="1"/>
      <c r="I2778" s="1"/>
    </row>
    <row r="2779" spans="1:9">
      <c r="A2779" s="135"/>
      <c r="C2779" s="1"/>
      <c r="D2779" s="1"/>
      <c r="E2779" s="1"/>
      <c r="F2779" s="1"/>
      <c r="G2779" s="1"/>
      <c r="H2779" s="1"/>
      <c r="I2779" s="1"/>
    </row>
    <row r="2780" spans="1:9">
      <c r="A2780" s="135"/>
      <c r="C2780" s="1"/>
      <c r="D2780" s="1"/>
      <c r="E2780" s="1"/>
      <c r="F2780" s="1"/>
      <c r="G2780" s="1"/>
      <c r="H2780" s="1"/>
      <c r="I2780" s="1"/>
    </row>
    <row r="2781" spans="1:9">
      <c r="A2781" s="135"/>
      <c r="C2781" s="1"/>
      <c r="D2781" s="1"/>
      <c r="E2781" s="1"/>
      <c r="F2781" s="1"/>
      <c r="G2781" s="1"/>
      <c r="H2781" s="1"/>
      <c r="I2781" s="1"/>
    </row>
    <row r="2782" spans="1:9">
      <c r="A2782" s="135"/>
      <c r="C2782" s="1"/>
      <c r="D2782" s="1"/>
      <c r="E2782" s="1"/>
      <c r="F2782" s="1"/>
      <c r="G2782" s="1"/>
      <c r="H2782" s="1"/>
      <c r="I2782" s="1"/>
    </row>
    <row r="2783" spans="1:9">
      <c r="A2783" s="135"/>
      <c r="C2783" s="1"/>
      <c r="D2783" s="1"/>
      <c r="E2783" s="1"/>
      <c r="F2783" s="1"/>
      <c r="G2783" s="1"/>
      <c r="H2783" s="1"/>
      <c r="I2783" s="1"/>
    </row>
    <row r="2784" spans="1:9">
      <c r="A2784" s="135"/>
      <c r="C2784" s="1"/>
      <c r="D2784" s="1"/>
      <c r="E2784" s="1"/>
      <c r="F2784" s="1"/>
      <c r="G2784" s="1"/>
      <c r="H2784" s="1"/>
      <c r="I2784" s="1"/>
    </row>
    <row r="2785" spans="1:9">
      <c r="A2785" s="135"/>
      <c r="C2785" s="1"/>
      <c r="D2785" s="1"/>
      <c r="E2785" s="1"/>
      <c r="F2785" s="1"/>
      <c r="G2785" s="1"/>
      <c r="H2785" s="1"/>
      <c r="I2785" s="1"/>
    </row>
    <row r="2786" spans="1:9">
      <c r="A2786" s="135"/>
      <c r="C2786" s="1"/>
      <c r="D2786" s="1"/>
      <c r="E2786" s="1"/>
      <c r="F2786" s="1"/>
      <c r="G2786" s="1"/>
      <c r="H2786" s="1"/>
      <c r="I2786" s="1"/>
    </row>
    <row r="2787" spans="1:9">
      <c r="A2787" s="135"/>
      <c r="C2787" s="1"/>
      <c r="D2787" s="1"/>
      <c r="E2787" s="1"/>
      <c r="F2787" s="1"/>
      <c r="G2787" s="1"/>
      <c r="H2787" s="1"/>
      <c r="I2787" s="1"/>
    </row>
    <row r="2788" spans="1:9">
      <c r="A2788" s="135"/>
      <c r="C2788" s="1"/>
      <c r="D2788" s="1"/>
      <c r="E2788" s="1"/>
      <c r="F2788" s="1"/>
      <c r="G2788" s="1"/>
      <c r="H2788" s="1"/>
      <c r="I2788" s="1"/>
    </row>
    <row r="2789" spans="1:9">
      <c r="A2789" s="135"/>
      <c r="C2789" s="1"/>
      <c r="D2789" s="1"/>
      <c r="E2789" s="1"/>
      <c r="F2789" s="1"/>
      <c r="G2789" s="1"/>
      <c r="H2789" s="1"/>
      <c r="I2789" s="1"/>
    </row>
    <row r="2790" spans="1:9">
      <c r="A2790" s="135"/>
      <c r="C2790" s="1"/>
      <c r="D2790" s="1"/>
      <c r="E2790" s="1"/>
      <c r="F2790" s="1"/>
      <c r="G2790" s="1"/>
      <c r="H2790" s="1"/>
      <c r="I2790" s="1"/>
    </row>
    <row r="2791" spans="1:9">
      <c r="A2791" s="135"/>
      <c r="C2791" s="1"/>
      <c r="D2791" s="1"/>
      <c r="E2791" s="1"/>
      <c r="F2791" s="1"/>
      <c r="G2791" s="1"/>
      <c r="H2791" s="1"/>
      <c r="I2791" s="1"/>
    </row>
    <row r="2792" spans="1:9">
      <c r="A2792" s="135"/>
      <c r="C2792" s="1"/>
      <c r="D2792" s="1"/>
      <c r="E2792" s="1"/>
      <c r="F2792" s="1"/>
      <c r="G2792" s="1"/>
      <c r="H2792" s="1"/>
      <c r="I2792" s="1"/>
    </row>
    <row r="2793" spans="1:9">
      <c r="A2793" s="135"/>
      <c r="C2793" s="1"/>
      <c r="D2793" s="1"/>
      <c r="E2793" s="1"/>
      <c r="F2793" s="1"/>
      <c r="G2793" s="1"/>
      <c r="H2793" s="1"/>
      <c r="I2793" s="1"/>
    </row>
    <row r="2794" spans="1:9">
      <c r="A2794" s="135"/>
      <c r="C2794" s="1"/>
      <c r="D2794" s="1"/>
      <c r="E2794" s="1"/>
      <c r="F2794" s="1"/>
      <c r="G2794" s="1"/>
      <c r="H2794" s="1"/>
      <c r="I2794" s="1"/>
    </row>
    <row r="2795" spans="1:9">
      <c r="A2795" s="135"/>
      <c r="C2795" s="1"/>
      <c r="D2795" s="1"/>
      <c r="E2795" s="1"/>
      <c r="F2795" s="1"/>
      <c r="G2795" s="1"/>
      <c r="H2795" s="1"/>
      <c r="I2795" s="1"/>
    </row>
    <row r="2796" spans="1:9">
      <c r="A2796" s="135"/>
      <c r="C2796" s="1"/>
      <c r="D2796" s="1"/>
      <c r="E2796" s="1"/>
      <c r="F2796" s="1"/>
      <c r="G2796" s="1"/>
      <c r="H2796" s="1"/>
      <c r="I2796" s="1"/>
    </row>
    <row r="2797" spans="1:9">
      <c r="A2797" s="135"/>
      <c r="C2797" s="1"/>
      <c r="D2797" s="1"/>
      <c r="E2797" s="1"/>
      <c r="F2797" s="1"/>
      <c r="G2797" s="1"/>
      <c r="H2797" s="1"/>
      <c r="I2797" s="1"/>
    </row>
    <row r="2798" spans="1:9">
      <c r="A2798" s="135"/>
      <c r="C2798" s="1"/>
      <c r="D2798" s="1"/>
      <c r="E2798" s="1"/>
      <c r="F2798" s="1"/>
      <c r="G2798" s="1"/>
      <c r="H2798" s="1"/>
      <c r="I2798" s="1"/>
    </row>
    <row r="2799" spans="1:9">
      <c r="A2799" s="135"/>
      <c r="C2799" s="1"/>
      <c r="D2799" s="1"/>
      <c r="E2799" s="1"/>
      <c r="F2799" s="1"/>
      <c r="G2799" s="1"/>
      <c r="H2799" s="1"/>
      <c r="I2799" s="1"/>
    </row>
    <row r="2800" spans="1:9">
      <c r="A2800" s="135"/>
      <c r="C2800" s="1"/>
      <c r="D2800" s="1"/>
      <c r="E2800" s="1"/>
      <c r="F2800" s="1"/>
      <c r="G2800" s="1"/>
      <c r="H2800" s="1"/>
      <c r="I2800" s="1"/>
    </row>
    <row r="2801" spans="1:9">
      <c r="A2801" s="135"/>
      <c r="C2801" s="1"/>
      <c r="D2801" s="1"/>
      <c r="E2801" s="1"/>
      <c r="F2801" s="1"/>
      <c r="G2801" s="1"/>
      <c r="H2801" s="1"/>
      <c r="I2801" s="1"/>
    </row>
    <row r="2802" spans="1:9">
      <c r="A2802" s="135"/>
      <c r="C2802" s="1"/>
      <c r="D2802" s="1"/>
      <c r="E2802" s="1"/>
      <c r="F2802" s="1"/>
      <c r="G2802" s="1"/>
      <c r="H2802" s="1"/>
      <c r="I2802" s="1"/>
    </row>
    <row r="2803" spans="1:9">
      <c r="A2803" s="135"/>
      <c r="C2803" s="1"/>
      <c r="D2803" s="1"/>
      <c r="E2803" s="1"/>
      <c r="F2803" s="1"/>
      <c r="G2803" s="1"/>
      <c r="H2803" s="1"/>
      <c r="I2803" s="1"/>
    </row>
    <row r="2804" spans="1:9">
      <c r="A2804" s="135"/>
      <c r="C2804" s="1"/>
      <c r="D2804" s="1"/>
      <c r="E2804" s="1"/>
      <c r="F2804" s="1"/>
      <c r="G2804" s="1"/>
      <c r="H2804" s="1"/>
      <c r="I2804" s="1"/>
    </row>
    <row r="2805" spans="1:9">
      <c r="A2805" s="135"/>
      <c r="C2805" s="1"/>
      <c r="D2805" s="1"/>
      <c r="E2805" s="1"/>
      <c r="F2805" s="1"/>
      <c r="G2805" s="1"/>
      <c r="H2805" s="1"/>
      <c r="I2805" s="1"/>
    </row>
    <row r="2806" spans="1:9">
      <c r="A2806" s="135"/>
      <c r="C2806" s="1"/>
      <c r="D2806" s="1"/>
      <c r="E2806" s="1"/>
      <c r="F2806" s="1"/>
      <c r="G2806" s="1"/>
      <c r="H2806" s="1"/>
      <c r="I2806" s="1"/>
    </row>
    <row r="2807" spans="1:9">
      <c r="A2807" s="135"/>
      <c r="C2807" s="1"/>
      <c r="D2807" s="1"/>
      <c r="E2807" s="1"/>
      <c r="F2807" s="1"/>
      <c r="G2807" s="1"/>
      <c r="H2807" s="1"/>
      <c r="I2807" s="1"/>
    </row>
    <row r="2808" spans="1:9">
      <c r="A2808" s="135"/>
      <c r="C2808" s="1"/>
      <c r="D2808" s="1"/>
      <c r="E2808" s="1"/>
      <c r="F2808" s="1"/>
      <c r="G2808" s="1"/>
      <c r="H2808" s="1"/>
      <c r="I2808" s="1"/>
    </row>
    <row r="2809" spans="1:9">
      <c r="A2809" s="135"/>
      <c r="C2809" s="1"/>
      <c r="D2809" s="1"/>
      <c r="E2809" s="1"/>
      <c r="F2809" s="1"/>
      <c r="G2809" s="1"/>
      <c r="H2809" s="1"/>
      <c r="I2809" s="1"/>
    </row>
    <row r="2810" spans="1:9">
      <c r="A2810" s="135"/>
      <c r="C2810" s="1"/>
      <c r="D2810" s="1"/>
      <c r="E2810" s="1"/>
      <c r="F2810" s="1"/>
      <c r="G2810" s="1"/>
      <c r="H2810" s="1"/>
      <c r="I2810" s="1"/>
    </row>
    <row r="2811" spans="1:9">
      <c r="A2811" s="135"/>
      <c r="C2811" s="1"/>
      <c r="D2811" s="1"/>
      <c r="E2811" s="1"/>
      <c r="F2811" s="1"/>
      <c r="G2811" s="1"/>
      <c r="H2811" s="1"/>
      <c r="I2811" s="1"/>
    </row>
    <row r="2812" spans="1:9">
      <c r="A2812" s="135"/>
      <c r="C2812" s="1"/>
      <c r="D2812" s="1"/>
      <c r="E2812" s="1"/>
      <c r="F2812" s="1"/>
      <c r="G2812" s="1"/>
      <c r="H2812" s="1"/>
      <c r="I2812" s="1"/>
    </row>
    <row r="2813" spans="1:9">
      <c r="A2813" s="135"/>
      <c r="C2813" s="1"/>
      <c r="D2813" s="1"/>
      <c r="E2813" s="1"/>
      <c r="F2813" s="1"/>
      <c r="G2813" s="1"/>
      <c r="H2813" s="1"/>
      <c r="I2813" s="1"/>
    </row>
    <row r="2814" spans="1:9">
      <c r="A2814" s="135"/>
      <c r="C2814" s="1"/>
      <c r="D2814" s="1"/>
      <c r="E2814" s="1"/>
      <c r="F2814" s="1"/>
      <c r="G2814" s="1"/>
      <c r="H2814" s="1"/>
      <c r="I2814" s="1"/>
    </row>
    <row r="2815" spans="1:9">
      <c r="A2815" s="135"/>
      <c r="C2815" s="1"/>
      <c r="D2815" s="1"/>
      <c r="E2815" s="1"/>
      <c r="F2815" s="1"/>
      <c r="G2815" s="1"/>
      <c r="H2815" s="1"/>
      <c r="I2815" s="1"/>
    </row>
    <row r="2816" spans="1:9">
      <c r="A2816" s="135"/>
      <c r="C2816" s="1"/>
      <c r="D2816" s="1"/>
      <c r="E2816" s="1"/>
      <c r="F2816" s="1"/>
      <c r="G2816" s="1"/>
      <c r="H2816" s="1"/>
      <c r="I2816" s="1"/>
    </row>
    <row r="2817" spans="1:9">
      <c r="A2817" s="135"/>
      <c r="C2817" s="1"/>
      <c r="D2817" s="1"/>
      <c r="E2817" s="1"/>
      <c r="F2817" s="1"/>
      <c r="G2817" s="1"/>
      <c r="H2817" s="1"/>
      <c r="I2817" s="1"/>
    </row>
    <row r="2818" spans="1:9">
      <c r="A2818" s="135"/>
      <c r="C2818" s="1"/>
      <c r="D2818" s="1"/>
      <c r="E2818" s="1"/>
      <c r="F2818" s="1"/>
      <c r="G2818" s="1"/>
      <c r="H2818" s="1"/>
      <c r="I2818" s="1"/>
    </row>
    <row r="2819" spans="1:9">
      <c r="A2819" s="135"/>
      <c r="C2819" s="1"/>
      <c r="D2819" s="1"/>
      <c r="E2819" s="1"/>
      <c r="F2819" s="1"/>
      <c r="G2819" s="1"/>
      <c r="H2819" s="1"/>
      <c r="I2819" s="1"/>
    </row>
    <row r="2820" spans="1:9">
      <c r="A2820" s="135"/>
      <c r="C2820" s="1"/>
      <c r="D2820" s="1"/>
      <c r="E2820" s="1"/>
      <c r="F2820" s="1"/>
      <c r="G2820" s="1"/>
      <c r="H2820" s="1"/>
      <c r="I2820" s="1"/>
    </row>
    <row r="2821" spans="1:9">
      <c r="A2821" s="135"/>
      <c r="C2821" s="1"/>
      <c r="D2821" s="1"/>
      <c r="E2821" s="1"/>
      <c r="F2821" s="1"/>
      <c r="G2821" s="1"/>
      <c r="H2821" s="1"/>
      <c r="I2821" s="1"/>
    </row>
    <row r="2822" spans="1:9">
      <c r="A2822" s="135"/>
      <c r="C2822" s="1"/>
      <c r="D2822" s="1"/>
      <c r="E2822" s="1"/>
      <c r="F2822" s="1"/>
      <c r="G2822" s="1"/>
      <c r="H2822" s="1"/>
      <c r="I2822" s="1"/>
    </row>
    <row r="2823" spans="1:9">
      <c r="A2823" s="135"/>
      <c r="C2823" s="1"/>
      <c r="D2823" s="1"/>
      <c r="E2823" s="1"/>
      <c r="F2823" s="1"/>
      <c r="G2823" s="1"/>
      <c r="H2823" s="1"/>
      <c r="I2823" s="1"/>
    </row>
    <row r="2824" spans="1:9">
      <c r="A2824" s="135"/>
      <c r="C2824" s="1"/>
      <c r="D2824" s="1"/>
      <c r="E2824" s="1"/>
      <c r="F2824" s="1"/>
      <c r="G2824" s="1"/>
      <c r="H2824" s="1"/>
      <c r="I2824" s="1"/>
    </row>
    <row r="2825" spans="1:9">
      <c r="A2825" s="135"/>
      <c r="C2825" s="1"/>
      <c r="D2825" s="1"/>
      <c r="E2825" s="1"/>
      <c r="F2825" s="1"/>
      <c r="G2825" s="1"/>
      <c r="H2825" s="1"/>
      <c r="I2825" s="1"/>
    </row>
    <row r="2826" spans="1:9">
      <c r="A2826" s="135"/>
      <c r="C2826" s="1"/>
      <c r="D2826" s="1"/>
      <c r="E2826" s="1"/>
      <c r="F2826" s="1"/>
      <c r="G2826" s="1"/>
      <c r="H2826" s="1"/>
      <c r="I2826" s="1"/>
    </row>
    <row r="2827" spans="1:9">
      <c r="A2827" s="135"/>
      <c r="C2827" s="1"/>
      <c r="D2827" s="1"/>
      <c r="E2827" s="1"/>
      <c r="F2827" s="1"/>
      <c r="G2827" s="1"/>
      <c r="H2827" s="1"/>
      <c r="I2827" s="1"/>
    </row>
    <row r="2828" spans="1:9">
      <c r="A2828" s="135"/>
      <c r="C2828" s="1"/>
      <c r="D2828" s="1"/>
      <c r="E2828" s="1"/>
      <c r="F2828" s="1"/>
      <c r="G2828" s="1"/>
      <c r="H2828" s="1"/>
      <c r="I2828" s="1"/>
    </row>
    <row r="2829" spans="1:9">
      <c r="A2829" s="135"/>
      <c r="C2829" s="1"/>
      <c r="D2829" s="1"/>
      <c r="E2829" s="1"/>
      <c r="F2829" s="1"/>
      <c r="G2829" s="1"/>
      <c r="H2829" s="1"/>
      <c r="I2829" s="1"/>
    </row>
    <row r="2830" spans="1:9">
      <c r="A2830" s="135"/>
      <c r="C2830" s="1"/>
      <c r="D2830" s="1"/>
      <c r="E2830" s="1"/>
      <c r="F2830" s="1"/>
      <c r="G2830" s="1"/>
      <c r="H2830" s="1"/>
      <c r="I2830" s="1"/>
    </row>
    <row r="2831" spans="1:9">
      <c r="A2831" s="135"/>
      <c r="C2831" s="1"/>
      <c r="D2831" s="1"/>
      <c r="E2831" s="1"/>
      <c r="F2831" s="1"/>
      <c r="G2831" s="1"/>
      <c r="H2831" s="1"/>
      <c r="I2831" s="1"/>
    </row>
    <row r="2832" spans="1:9">
      <c r="A2832" s="135"/>
      <c r="C2832" s="1"/>
      <c r="D2832" s="1"/>
      <c r="E2832" s="1"/>
      <c r="F2832" s="1"/>
      <c r="G2832" s="1"/>
      <c r="H2832" s="1"/>
      <c r="I2832" s="1"/>
    </row>
    <row r="2833" spans="1:9">
      <c r="A2833" s="135"/>
      <c r="C2833" s="1"/>
      <c r="D2833" s="1"/>
      <c r="E2833" s="1"/>
      <c r="F2833" s="1"/>
      <c r="G2833" s="1"/>
      <c r="H2833" s="1"/>
      <c r="I2833" s="1"/>
    </row>
    <row r="2834" spans="1:9">
      <c r="A2834" s="135"/>
      <c r="C2834" s="1"/>
      <c r="D2834" s="1"/>
      <c r="E2834" s="1"/>
      <c r="F2834" s="1"/>
      <c r="G2834" s="1"/>
      <c r="H2834" s="1"/>
      <c r="I2834" s="1"/>
    </row>
    <row r="2835" spans="1:9">
      <c r="A2835" s="135"/>
      <c r="C2835" s="1"/>
      <c r="D2835" s="1"/>
      <c r="E2835" s="1"/>
      <c r="F2835" s="1"/>
      <c r="G2835" s="1"/>
      <c r="H2835" s="1"/>
      <c r="I2835" s="1"/>
    </row>
    <row r="2836" spans="1:9">
      <c r="A2836" s="135"/>
      <c r="C2836" s="1"/>
      <c r="D2836" s="1"/>
      <c r="E2836" s="1"/>
      <c r="F2836" s="1"/>
      <c r="G2836" s="1"/>
      <c r="H2836" s="1"/>
      <c r="I2836" s="1"/>
    </row>
    <row r="2837" spans="1:9">
      <c r="A2837" s="135"/>
      <c r="C2837" s="1"/>
      <c r="D2837" s="1"/>
      <c r="E2837" s="1"/>
      <c r="F2837" s="1"/>
      <c r="G2837" s="1"/>
      <c r="H2837" s="1"/>
      <c r="I2837" s="1"/>
    </row>
    <row r="2838" spans="1:9">
      <c r="A2838" s="135"/>
      <c r="C2838" s="1"/>
      <c r="D2838" s="1"/>
      <c r="E2838" s="1"/>
      <c r="F2838" s="1"/>
      <c r="G2838" s="1"/>
      <c r="H2838" s="1"/>
      <c r="I2838" s="1"/>
    </row>
    <row r="2839" spans="1:9">
      <c r="A2839" s="135"/>
      <c r="C2839" s="1"/>
      <c r="D2839" s="1"/>
      <c r="E2839" s="1"/>
      <c r="F2839" s="1"/>
      <c r="G2839" s="1"/>
      <c r="H2839" s="1"/>
      <c r="I2839" s="1"/>
    </row>
    <row r="2840" spans="1:9">
      <c r="A2840" s="135"/>
      <c r="C2840" s="1"/>
      <c r="D2840" s="1"/>
      <c r="E2840" s="1"/>
      <c r="F2840" s="1"/>
      <c r="G2840" s="1"/>
      <c r="H2840" s="1"/>
      <c r="I2840" s="1"/>
    </row>
    <row r="2841" spans="1:9">
      <c r="A2841" s="135"/>
      <c r="C2841" s="1"/>
      <c r="D2841" s="1"/>
      <c r="E2841" s="1"/>
      <c r="F2841" s="1"/>
      <c r="G2841" s="1"/>
      <c r="H2841" s="1"/>
      <c r="I2841" s="1"/>
    </row>
    <row r="2842" spans="1:9">
      <c r="A2842" s="135"/>
      <c r="C2842" s="1"/>
      <c r="D2842" s="1"/>
      <c r="E2842" s="1"/>
      <c r="F2842" s="1"/>
      <c r="G2842" s="1"/>
      <c r="H2842" s="1"/>
      <c r="I2842" s="1"/>
    </row>
    <row r="2843" spans="1:9">
      <c r="A2843" s="135"/>
      <c r="C2843" s="1"/>
      <c r="D2843" s="1"/>
      <c r="E2843" s="1"/>
      <c r="F2843" s="1"/>
      <c r="G2843" s="1"/>
      <c r="H2843" s="1"/>
      <c r="I2843" s="1"/>
    </row>
    <row r="2844" spans="1:9">
      <c r="A2844" s="135"/>
      <c r="C2844" s="1"/>
      <c r="D2844" s="1"/>
      <c r="E2844" s="1"/>
      <c r="F2844" s="1"/>
      <c r="G2844" s="1"/>
      <c r="H2844" s="1"/>
      <c r="I2844" s="1"/>
    </row>
    <row r="2845" spans="1:9">
      <c r="A2845" s="135"/>
      <c r="C2845" s="1"/>
      <c r="D2845" s="1"/>
      <c r="E2845" s="1"/>
      <c r="F2845" s="1"/>
      <c r="G2845" s="1"/>
      <c r="H2845" s="1"/>
      <c r="I2845" s="1"/>
    </row>
    <row r="2846" spans="1:9">
      <c r="A2846" s="135"/>
      <c r="C2846" s="1"/>
      <c r="D2846" s="1"/>
      <c r="E2846" s="1"/>
      <c r="F2846" s="1"/>
      <c r="G2846" s="1"/>
      <c r="H2846" s="1"/>
      <c r="I2846" s="1"/>
    </row>
    <row r="2847" spans="1:9">
      <c r="A2847" s="135"/>
      <c r="C2847" s="1"/>
      <c r="D2847" s="1"/>
      <c r="E2847" s="1"/>
      <c r="F2847" s="1"/>
      <c r="G2847" s="1"/>
      <c r="H2847" s="1"/>
      <c r="I2847" s="1"/>
    </row>
    <row r="2848" spans="1:9">
      <c r="A2848" s="135"/>
      <c r="C2848" s="1"/>
      <c r="D2848" s="1"/>
      <c r="E2848" s="1"/>
      <c r="F2848" s="1"/>
      <c r="G2848" s="1"/>
      <c r="H2848" s="1"/>
      <c r="I2848" s="1"/>
    </row>
    <row r="2849" spans="1:9">
      <c r="A2849" s="135"/>
      <c r="C2849" s="1"/>
      <c r="D2849" s="1"/>
      <c r="E2849" s="1"/>
      <c r="F2849" s="1"/>
      <c r="G2849" s="1"/>
      <c r="H2849" s="1"/>
      <c r="I2849" s="1"/>
    </row>
    <row r="2850" spans="1:9">
      <c r="A2850" s="135"/>
      <c r="C2850" s="1"/>
      <c r="D2850" s="1"/>
      <c r="E2850" s="1"/>
      <c r="F2850" s="1"/>
      <c r="G2850" s="1"/>
      <c r="H2850" s="1"/>
      <c r="I2850" s="1"/>
    </row>
    <row r="2851" spans="1:9">
      <c r="A2851" s="135"/>
      <c r="C2851" s="1"/>
      <c r="D2851" s="1"/>
      <c r="E2851" s="1"/>
      <c r="F2851" s="1"/>
      <c r="G2851" s="1"/>
      <c r="H2851" s="1"/>
      <c r="I2851" s="1"/>
    </row>
    <row r="2852" spans="1:9">
      <c r="A2852" s="135"/>
      <c r="C2852" s="1"/>
      <c r="D2852" s="1"/>
      <c r="E2852" s="1"/>
      <c r="F2852" s="1"/>
      <c r="G2852" s="1"/>
      <c r="H2852" s="1"/>
      <c r="I2852" s="1"/>
    </row>
    <row r="2853" spans="1:9">
      <c r="A2853" s="135"/>
      <c r="C2853" s="1"/>
      <c r="D2853" s="1"/>
      <c r="E2853" s="1"/>
      <c r="F2853" s="1"/>
      <c r="G2853" s="1"/>
      <c r="H2853" s="1"/>
      <c r="I2853" s="1"/>
    </row>
    <row r="2854" spans="1:9">
      <c r="A2854" s="135"/>
      <c r="C2854" s="1"/>
      <c r="D2854" s="1"/>
      <c r="E2854" s="1"/>
      <c r="F2854" s="1"/>
      <c r="G2854" s="1"/>
      <c r="H2854" s="1"/>
      <c r="I2854" s="1"/>
    </row>
    <row r="2855" spans="1:9">
      <c r="A2855" s="135"/>
      <c r="C2855" s="1"/>
      <c r="D2855" s="1"/>
      <c r="E2855" s="1"/>
      <c r="F2855" s="1"/>
      <c r="G2855" s="1"/>
      <c r="H2855" s="1"/>
      <c r="I2855" s="1"/>
    </row>
    <row r="2856" spans="1:9">
      <c r="A2856" s="135"/>
      <c r="C2856" s="1"/>
      <c r="D2856" s="1"/>
      <c r="E2856" s="1"/>
      <c r="F2856" s="1"/>
      <c r="G2856" s="1"/>
      <c r="H2856" s="1"/>
      <c r="I2856" s="1"/>
    </row>
    <row r="2857" spans="1:9">
      <c r="A2857" s="135"/>
      <c r="C2857" s="1"/>
      <c r="D2857" s="1"/>
      <c r="E2857" s="1"/>
      <c r="F2857" s="1"/>
      <c r="G2857" s="1"/>
      <c r="H2857" s="1"/>
      <c r="I2857" s="1"/>
    </row>
    <row r="2858" spans="1:9">
      <c r="A2858" s="135"/>
      <c r="C2858" s="1"/>
      <c r="D2858" s="1"/>
      <c r="E2858" s="1"/>
      <c r="F2858" s="1"/>
      <c r="G2858" s="1"/>
      <c r="H2858" s="1"/>
      <c r="I2858" s="1"/>
    </row>
    <row r="2859" spans="1:9">
      <c r="A2859" s="135"/>
      <c r="C2859" s="1"/>
      <c r="D2859" s="1"/>
      <c r="E2859" s="1"/>
      <c r="F2859" s="1"/>
      <c r="G2859" s="1"/>
      <c r="H2859" s="1"/>
      <c r="I2859" s="1"/>
    </row>
    <row r="2860" spans="1:9">
      <c r="A2860" s="135"/>
      <c r="C2860" s="1"/>
      <c r="D2860" s="1"/>
      <c r="E2860" s="1"/>
      <c r="F2860" s="1"/>
      <c r="G2860" s="1"/>
      <c r="H2860" s="1"/>
      <c r="I2860" s="1"/>
    </row>
    <row r="2861" spans="1:9">
      <c r="A2861" s="135"/>
      <c r="C2861" s="1"/>
      <c r="D2861" s="1"/>
      <c r="E2861" s="1"/>
      <c r="F2861" s="1"/>
      <c r="G2861" s="1"/>
      <c r="H2861" s="1"/>
      <c r="I2861" s="1"/>
    </row>
    <row r="2862" spans="1:9">
      <c r="A2862" s="135"/>
      <c r="C2862" s="1"/>
      <c r="D2862" s="1"/>
      <c r="E2862" s="1"/>
      <c r="F2862" s="1"/>
      <c r="G2862" s="1"/>
      <c r="H2862" s="1"/>
      <c r="I2862" s="1"/>
    </row>
    <row r="2863" spans="1:9">
      <c r="A2863" s="135"/>
      <c r="C2863" s="1"/>
      <c r="D2863" s="1"/>
      <c r="E2863" s="1"/>
      <c r="F2863" s="1"/>
      <c r="G2863" s="1"/>
      <c r="H2863" s="1"/>
      <c r="I2863" s="1"/>
    </row>
    <row r="2864" spans="1:9">
      <c r="A2864" s="135"/>
      <c r="C2864" s="1"/>
      <c r="D2864" s="1"/>
      <c r="E2864" s="1"/>
      <c r="F2864" s="1"/>
      <c r="G2864" s="1"/>
      <c r="H2864" s="1"/>
      <c r="I2864" s="1"/>
    </row>
    <row r="2865" spans="1:9">
      <c r="A2865" s="135"/>
      <c r="C2865" s="1"/>
      <c r="D2865" s="1"/>
      <c r="E2865" s="1"/>
      <c r="F2865" s="1"/>
      <c r="G2865" s="1"/>
      <c r="H2865" s="1"/>
      <c r="I2865" s="1"/>
    </row>
    <row r="2866" spans="1:9">
      <c r="A2866" s="135"/>
      <c r="C2866" s="1"/>
      <c r="D2866" s="1"/>
      <c r="E2866" s="1"/>
      <c r="F2866" s="1"/>
      <c r="G2866" s="1"/>
      <c r="H2866" s="1"/>
      <c r="I2866" s="1"/>
    </row>
    <row r="2867" spans="1:9">
      <c r="A2867" s="135"/>
      <c r="C2867" s="1"/>
      <c r="D2867" s="1"/>
      <c r="E2867" s="1"/>
      <c r="F2867" s="1"/>
      <c r="G2867" s="1"/>
      <c r="H2867" s="1"/>
      <c r="I2867" s="1"/>
    </row>
    <row r="2868" spans="1:9">
      <c r="A2868" s="135"/>
      <c r="C2868" s="1"/>
      <c r="D2868" s="1"/>
      <c r="E2868" s="1"/>
      <c r="F2868" s="1"/>
      <c r="G2868" s="1"/>
      <c r="H2868" s="1"/>
      <c r="I2868" s="1"/>
    </row>
    <row r="2869" spans="1:9">
      <c r="A2869" s="135"/>
      <c r="C2869" s="1"/>
      <c r="D2869" s="1"/>
      <c r="E2869" s="1"/>
      <c r="F2869" s="1"/>
      <c r="G2869" s="1"/>
      <c r="H2869" s="1"/>
      <c r="I2869" s="1"/>
    </row>
    <row r="2870" spans="1:9">
      <c r="A2870" s="135"/>
      <c r="C2870" s="1"/>
      <c r="D2870" s="1"/>
      <c r="E2870" s="1"/>
      <c r="F2870" s="1"/>
      <c r="G2870" s="1"/>
      <c r="H2870" s="1"/>
      <c r="I2870" s="1"/>
    </row>
    <row r="2871" spans="1:9">
      <c r="A2871" s="135"/>
      <c r="C2871" s="1"/>
      <c r="D2871" s="1"/>
      <c r="E2871" s="1"/>
      <c r="F2871" s="1"/>
      <c r="G2871" s="1"/>
      <c r="H2871" s="1"/>
      <c r="I2871" s="1"/>
    </row>
    <row r="2872" spans="1:9">
      <c r="A2872" s="135"/>
      <c r="C2872" s="1"/>
      <c r="D2872" s="1"/>
      <c r="E2872" s="1"/>
      <c r="F2872" s="1"/>
      <c r="G2872" s="1"/>
      <c r="H2872" s="1"/>
      <c r="I2872" s="1"/>
    </row>
    <row r="2873" spans="1:9">
      <c r="A2873" s="135"/>
      <c r="C2873" s="1"/>
      <c r="D2873" s="1"/>
      <c r="E2873" s="1"/>
      <c r="F2873" s="1"/>
      <c r="G2873" s="1"/>
      <c r="H2873" s="1"/>
      <c r="I2873" s="1"/>
    </row>
    <row r="2874" spans="1:9">
      <c r="A2874" s="135"/>
      <c r="C2874" s="1"/>
      <c r="D2874" s="1"/>
      <c r="E2874" s="1"/>
      <c r="F2874" s="1"/>
      <c r="G2874" s="1"/>
      <c r="H2874" s="1"/>
      <c r="I2874" s="1"/>
    </row>
    <row r="2875" spans="1:9">
      <c r="A2875" s="135"/>
      <c r="C2875" s="1"/>
      <c r="D2875" s="1"/>
      <c r="E2875" s="1"/>
      <c r="F2875" s="1"/>
      <c r="G2875" s="1"/>
      <c r="H2875" s="1"/>
      <c r="I2875" s="1"/>
    </row>
    <row r="2876" spans="1:9">
      <c r="A2876" s="135"/>
      <c r="C2876" s="1"/>
      <c r="D2876" s="1"/>
      <c r="E2876" s="1"/>
      <c r="F2876" s="1"/>
      <c r="G2876" s="1"/>
      <c r="H2876" s="1"/>
      <c r="I2876" s="1"/>
    </row>
    <row r="2877" spans="1:9">
      <c r="A2877" s="135"/>
      <c r="C2877" s="1"/>
      <c r="D2877" s="1"/>
      <c r="E2877" s="1"/>
      <c r="F2877" s="1"/>
      <c r="G2877" s="1"/>
      <c r="H2877" s="1"/>
      <c r="I2877" s="1"/>
    </row>
    <row r="2878" spans="1:9">
      <c r="A2878" s="135"/>
      <c r="C2878" s="1"/>
      <c r="D2878" s="1"/>
      <c r="E2878" s="1"/>
      <c r="F2878" s="1"/>
      <c r="G2878" s="1"/>
      <c r="H2878" s="1"/>
      <c r="I2878" s="1"/>
    </row>
    <row r="2879" spans="1:9">
      <c r="A2879" s="135"/>
      <c r="C2879" s="1"/>
      <c r="D2879" s="1"/>
      <c r="E2879" s="1"/>
      <c r="F2879" s="1"/>
      <c r="G2879" s="1"/>
      <c r="H2879" s="1"/>
      <c r="I2879" s="1"/>
    </row>
    <row r="2880" spans="1:9">
      <c r="A2880" s="135"/>
      <c r="C2880" s="1"/>
      <c r="D2880" s="1"/>
      <c r="E2880" s="1"/>
      <c r="F2880" s="1"/>
      <c r="G2880" s="1"/>
      <c r="H2880" s="1"/>
      <c r="I2880" s="1"/>
    </row>
    <row r="2881" spans="1:9">
      <c r="A2881" s="135"/>
      <c r="C2881" s="1"/>
      <c r="D2881" s="1"/>
      <c r="E2881" s="1"/>
      <c r="F2881" s="1"/>
      <c r="G2881" s="1"/>
      <c r="H2881" s="1"/>
      <c r="I2881" s="1"/>
    </row>
    <row r="2882" spans="1:9">
      <c r="A2882" s="135"/>
      <c r="C2882" s="1"/>
      <c r="D2882" s="1"/>
      <c r="E2882" s="1"/>
      <c r="F2882" s="1"/>
      <c r="G2882" s="1"/>
      <c r="H2882" s="1"/>
      <c r="I2882" s="1"/>
    </row>
    <row r="2883" spans="1:9">
      <c r="A2883" s="135"/>
      <c r="C2883" s="1"/>
      <c r="D2883" s="1"/>
      <c r="E2883" s="1"/>
      <c r="F2883" s="1"/>
      <c r="G2883" s="1"/>
      <c r="H2883" s="1"/>
      <c r="I2883" s="1"/>
    </row>
    <row r="2884" spans="1:9">
      <c r="A2884" s="135"/>
      <c r="C2884" s="1"/>
      <c r="D2884" s="1"/>
      <c r="E2884" s="1"/>
      <c r="F2884" s="1"/>
      <c r="G2884" s="1"/>
      <c r="H2884" s="1"/>
      <c r="I2884" s="1"/>
    </row>
    <row r="2885" spans="1:9">
      <c r="A2885" s="135"/>
      <c r="C2885" s="1"/>
      <c r="D2885" s="1"/>
      <c r="E2885" s="1"/>
      <c r="F2885" s="1"/>
      <c r="G2885" s="1"/>
      <c r="H2885" s="1"/>
      <c r="I2885" s="1"/>
    </row>
    <row r="2886" spans="1:9">
      <c r="A2886" s="135"/>
      <c r="C2886" s="1"/>
      <c r="D2886" s="1"/>
      <c r="E2886" s="1"/>
      <c r="F2886" s="1"/>
      <c r="G2886" s="1"/>
      <c r="H2886" s="1"/>
      <c r="I2886" s="1"/>
    </row>
    <row r="2887" spans="1:9">
      <c r="A2887" s="135"/>
      <c r="C2887" s="1"/>
      <c r="D2887" s="1"/>
      <c r="E2887" s="1"/>
      <c r="F2887" s="1"/>
      <c r="G2887" s="1"/>
      <c r="H2887" s="1"/>
      <c r="I2887" s="1"/>
    </row>
    <row r="2888" spans="1:9">
      <c r="A2888" s="135"/>
      <c r="C2888" s="1"/>
      <c r="D2888" s="1"/>
      <c r="E2888" s="1"/>
      <c r="F2888" s="1"/>
      <c r="G2888" s="1"/>
      <c r="H2888" s="1"/>
      <c r="I2888" s="1"/>
    </row>
    <row r="2889" spans="1:9">
      <c r="A2889" s="135"/>
      <c r="C2889" s="1"/>
      <c r="D2889" s="1"/>
      <c r="E2889" s="1"/>
      <c r="F2889" s="1"/>
      <c r="G2889" s="1"/>
      <c r="H2889" s="1"/>
      <c r="I2889" s="1"/>
    </row>
    <row r="2890" spans="1:9">
      <c r="A2890" s="135"/>
      <c r="C2890" s="1"/>
      <c r="D2890" s="1"/>
      <c r="E2890" s="1"/>
      <c r="F2890" s="1"/>
      <c r="G2890" s="1"/>
      <c r="H2890" s="1"/>
      <c r="I2890" s="1"/>
    </row>
    <row r="2891" spans="1:9">
      <c r="A2891" s="135"/>
      <c r="C2891" s="1"/>
      <c r="D2891" s="1"/>
      <c r="E2891" s="1"/>
      <c r="F2891" s="1"/>
      <c r="G2891" s="1"/>
      <c r="H2891" s="1"/>
      <c r="I2891" s="1"/>
    </row>
    <row r="2892" spans="1:9">
      <c r="A2892" s="135"/>
      <c r="C2892" s="1"/>
      <c r="D2892" s="1"/>
      <c r="E2892" s="1"/>
      <c r="F2892" s="1"/>
      <c r="G2892" s="1"/>
      <c r="H2892" s="1"/>
      <c r="I2892" s="1"/>
    </row>
    <row r="2893" spans="1:9">
      <c r="A2893" s="135"/>
      <c r="C2893" s="1"/>
      <c r="D2893" s="1"/>
      <c r="E2893" s="1"/>
      <c r="F2893" s="1"/>
      <c r="G2893" s="1"/>
      <c r="H2893" s="1"/>
      <c r="I2893" s="1"/>
    </row>
    <row r="2894" spans="1:9">
      <c r="A2894" s="135"/>
      <c r="C2894" s="1"/>
      <c r="D2894" s="1"/>
      <c r="E2894" s="1"/>
      <c r="F2894" s="1"/>
      <c r="G2894" s="1"/>
      <c r="H2894" s="1"/>
      <c r="I2894" s="1"/>
    </row>
    <row r="2895" spans="1:9">
      <c r="A2895" s="135"/>
      <c r="C2895" s="1"/>
      <c r="D2895" s="1"/>
      <c r="E2895" s="1"/>
      <c r="F2895" s="1"/>
      <c r="G2895" s="1"/>
      <c r="H2895" s="1"/>
      <c r="I2895" s="1"/>
    </row>
    <row r="2896" spans="1:9">
      <c r="A2896" s="135"/>
      <c r="C2896" s="1"/>
      <c r="D2896" s="1"/>
      <c r="E2896" s="1"/>
      <c r="F2896" s="1"/>
      <c r="G2896" s="1"/>
      <c r="H2896" s="1"/>
      <c r="I2896" s="1"/>
    </row>
    <row r="2897" spans="1:9">
      <c r="A2897" s="135"/>
      <c r="C2897" s="1"/>
      <c r="D2897" s="1"/>
      <c r="E2897" s="1"/>
      <c r="F2897" s="1"/>
      <c r="G2897" s="1"/>
      <c r="H2897" s="1"/>
      <c r="I2897" s="1"/>
    </row>
    <row r="2898" spans="1:9">
      <c r="A2898" s="135"/>
      <c r="C2898" s="1"/>
      <c r="D2898" s="1"/>
      <c r="E2898" s="1"/>
      <c r="F2898" s="1"/>
      <c r="G2898" s="1"/>
      <c r="H2898" s="1"/>
      <c r="I2898" s="1"/>
    </row>
    <row r="2899" spans="1:9">
      <c r="A2899" s="135"/>
      <c r="C2899" s="1"/>
      <c r="D2899" s="1"/>
      <c r="E2899" s="1"/>
      <c r="F2899" s="1"/>
      <c r="G2899" s="1"/>
      <c r="H2899" s="1"/>
      <c r="I2899" s="1"/>
    </row>
    <row r="2900" spans="1:9">
      <c r="A2900" s="135"/>
      <c r="C2900" s="1"/>
      <c r="D2900" s="1"/>
      <c r="E2900" s="1"/>
      <c r="F2900" s="1"/>
      <c r="G2900" s="1"/>
      <c r="H2900" s="1"/>
      <c r="I2900" s="1"/>
    </row>
    <row r="2901" spans="1:9">
      <c r="A2901" s="135"/>
      <c r="C2901" s="1"/>
      <c r="D2901" s="1"/>
      <c r="E2901" s="1"/>
      <c r="F2901" s="1"/>
      <c r="G2901" s="1"/>
      <c r="H2901" s="1"/>
      <c r="I2901" s="1"/>
    </row>
    <row r="2902" spans="1:9">
      <c r="A2902" s="135"/>
      <c r="C2902" s="1"/>
      <c r="D2902" s="1"/>
      <c r="E2902" s="1"/>
      <c r="F2902" s="1"/>
      <c r="G2902" s="1"/>
      <c r="H2902" s="1"/>
      <c r="I2902" s="1"/>
    </row>
    <row r="2903" spans="1:9">
      <c r="A2903" s="135"/>
      <c r="C2903" s="1"/>
      <c r="D2903" s="1"/>
      <c r="E2903" s="1"/>
      <c r="F2903" s="1"/>
      <c r="G2903" s="1"/>
      <c r="H2903" s="1"/>
      <c r="I2903" s="1"/>
    </row>
    <row r="2904" spans="1:9">
      <c r="A2904" s="135"/>
      <c r="C2904" s="1"/>
      <c r="D2904" s="1"/>
      <c r="E2904" s="1"/>
      <c r="F2904" s="1"/>
      <c r="G2904" s="1"/>
      <c r="H2904" s="1"/>
      <c r="I2904" s="1"/>
    </row>
    <row r="2905" spans="1:9">
      <c r="A2905" s="135"/>
      <c r="C2905" s="1"/>
      <c r="D2905" s="1"/>
      <c r="E2905" s="1"/>
      <c r="F2905" s="1"/>
      <c r="G2905" s="1"/>
      <c r="H2905" s="1"/>
      <c r="I2905" s="1"/>
    </row>
    <row r="2906" spans="1:9">
      <c r="A2906" s="135"/>
      <c r="C2906" s="1"/>
      <c r="D2906" s="1"/>
      <c r="E2906" s="1"/>
      <c r="F2906" s="1"/>
      <c r="G2906" s="1"/>
      <c r="H2906" s="1"/>
      <c r="I2906" s="1"/>
    </row>
    <row r="2907" spans="1:9">
      <c r="A2907" s="135"/>
      <c r="C2907" s="1"/>
      <c r="D2907" s="1"/>
      <c r="E2907" s="1"/>
      <c r="F2907" s="1"/>
      <c r="G2907" s="1"/>
      <c r="H2907" s="1"/>
      <c r="I2907" s="1"/>
    </row>
    <row r="2908" spans="1:9">
      <c r="A2908" s="135"/>
      <c r="C2908" s="1"/>
      <c r="D2908" s="1"/>
      <c r="E2908" s="1"/>
      <c r="F2908" s="1"/>
      <c r="G2908" s="1"/>
      <c r="H2908" s="1"/>
      <c r="I2908" s="1"/>
    </row>
    <row r="2909" spans="1:9">
      <c r="A2909" s="135"/>
      <c r="C2909" s="1"/>
      <c r="D2909" s="1"/>
      <c r="E2909" s="1"/>
      <c r="F2909" s="1"/>
      <c r="G2909" s="1"/>
      <c r="H2909" s="1"/>
      <c r="I2909" s="1"/>
    </row>
    <row r="2910" spans="1:9">
      <c r="A2910" s="135"/>
      <c r="C2910" s="1"/>
      <c r="D2910" s="1"/>
      <c r="E2910" s="1"/>
      <c r="F2910" s="1"/>
      <c r="G2910" s="1"/>
      <c r="H2910" s="1"/>
      <c r="I2910" s="1"/>
    </row>
    <row r="2911" spans="1:9">
      <c r="A2911" s="135"/>
      <c r="C2911" s="1"/>
      <c r="D2911" s="1"/>
      <c r="E2911" s="1"/>
      <c r="F2911" s="1"/>
      <c r="G2911" s="1"/>
      <c r="H2911" s="1"/>
      <c r="I2911" s="1"/>
    </row>
    <row r="2912" spans="1:9">
      <c r="A2912" s="135"/>
      <c r="C2912" s="1"/>
      <c r="D2912" s="1"/>
      <c r="E2912" s="1"/>
      <c r="F2912" s="1"/>
      <c r="G2912" s="1"/>
      <c r="H2912" s="1"/>
      <c r="I2912" s="1"/>
    </row>
    <row r="2913" spans="1:9">
      <c r="A2913" s="135"/>
      <c r="C2913" s="1"/>
      <c r="D2913" s="1"/>
      <c r="E2913" s="1"/>
      <c r="F2913" s="1"/>
      <c r="G2913" s="1"/>
      <c r="H2913" s="1"/>
      <c r="I2913" s="1"/>
    </row>
    <row r="2914" spans="1:9">
      <c r="A2914" s="135"/>
      <c r="C2914" s="1"/>
      <c r="D2914" s="1"/>
      <c r="E2914" s="1"/>
      <c r="F2914" s="1"/>
      <c r="G2914" s="1"/>
      <c r="H2914" s="1"/>
      <c r="I2914" s="1"/>
    </row>
    <row r="2915" spans="1:9">
      <c r="A2915" s="135"/>
      <c r="C2915" s="1"/>
      <c r="D2915" s="1"/>
      <c r="E2915" s="1"/>
      <c r="F2915" s="1"/>
      <c r="G2915" s="1"/>
      <c r="H2915" s="1"/>
      <c r="I2915" s="1"/>
    </row>
    <row r="2916" spans="1:9">
      <c r="A2916" s="135"/>
      <c r="C2916" s="1"/>
      <c r="D2916" s="1"/>
      <c r="E2916" s="1"/>
      <c r="F2916" s="1"/>
      <c r="G2916" s="1"/>
      <c r="H2916" s="1"/>
      <c r="I2916" s="1"/>
    </row>
    <row r="2917" spans="1:9">
      <c r="A2917" s="135"/>
      <c r="C2917" s="1"/>
      <c r="D2917" s="1"/>
      <c r="E2917" s="1"/>
      <c r="F2917" s="1"/>
      <c r="G2917" s="1"/>
      <c r="H2917" s="1"/>
      <c r="I2917" s="1"/>
    </row>
    <row r="2918" spans="1:9">
      <c r="A2918" s="135"/>
      <c r="C2918" s="1"/>
      <c r="D2918" s="1"/>
      <c r="E2918" s="1"/>
      <c r="F2918" s="1"/>
      <c r="G2918" s="1"/>
      <c r="H2918" s="1"/>
      <c r="I2918" s="1"/>
    </row>
    <row r="2919" spans="1:9">
      <c r="A2919" s="135"/>
      <c r="C2919" s="1"/>
      <c r="D2919" s="1"/>
      <c r="E2919" s="1"/>
      <c r="F2919" s="1"/>
      <c r="G2919" s="1"/>
      <c r="H2919" s="1"/>
      <c r="I2919" s="1"/>
    </row>
    <row r="2920" spans="1:9">
      <c r="A2920" s="135"/>
      <c r="C2920" s="1"/>
      <c r="D2920" s="1"/>
      <c r="E2920" s="1"/>
      <c r="F2920" s="1"/>
      <c r="G2920" s="1"/>
      <c r="H2920" s="1"/>
      <c r="I2920" s="1"/>
    </row>
    <row r="2921" spans="1:9">
      <c r="A2921" s="135"/>
      <c r="C2921" s="1"/>
      <c r="D2921" s="1"/>
      <c r="E2921" s="1"/>
      <c r="F2921" s="1"/>
      <c r="G2921" s="1"/>
      <c r="H2921" s="1"/>
      <c r="I2921" s="1"/>
    </row>
    <row r="2922" spans="1:9">
      <c r="A2922" s="135"/>
      <c r="C2922" s="1"/>
      <c r="D2922" s="1"/>
      <c r="E2922" s="1"/>
      <c r="F2922" s="1"/>
      <c r="G2922" s="1"/>
      <c r="H2922" s="1"/>
      <c r="I2922" s="1"/>
    </row>
    <row r="2923" spans="1:9">
      <c r="A2923" s="135"/>
      <c r="C2923" s="1"/>
      <c r="D2923" s="1"/>
      <c r="E2923" s="1"/>
      <c r="F2923" s="1"/>
      <c r="G2923" s="1"/>
      <c r="H2923" s="1"/>
      <c r="I2923" s="1"/>
    </row>
    <row r="2924" spans="1:9">
      <c r="A2924" s="135"/>
      <c r="C2924" s="1"/>
      <c r="D2924" s="1"/>
      <c r="E2924" s="1"/>
      <c r="F2924" s="1"/>
      <c r="G2924" s="1"/>
      <c r="H2924" s="1"/>
      <c r="I2924" s="1"/>
    </row>
    <row r="2925" spans="1:9">
      <c r="A2925" s="135"/>
      <c r="C2925" s="1"/>
      <c r="D2925" s="1"/>
      <c r="E2925" s="1"/>
      <c r="F2925" s="1"/>
      <c r="G2925" s="1"/>
      <c r="H2925" s="1"/>
      <c r="I2925" s="1"/>
    </row>
    <row r="2926" spans="1:9">
      <c r="A2926" s="135"/>
      <c r="C2926" s="1"/>
      <c r="D2926" s="1"/>
      <c r="E2926" s="1"/>
      <c r="F2926" s="1"/>
      <c r="G2926" s="1"/>
      <c r="H2926" s="1"/>
      <c r="I2926" s="1"/>
    </row>
    <row r="2927" spans="1:9">
      <c r="A2927" s="135"/>
      <c r="C2927" s="1"/>
      <c r="D2927" s="1"/>
      <c r="E2927" s="1"/>
      <c r="F2927" s="1"/>
      <c r="G2927" s="1"/>
      <c r="H2927" s="1"/>
      <c r="I2927" s="1"/>
    </row>
    <row r="2928" spans="1:9">
      <c r="A2928" s="135"/>
      <c r="C2928" s="1"/>
      <c r="D2928" s="1"/>
      <c r="E2928" s="1"/>
      <c r="F2928" s="1"/>
      <c r="G2928" s="1"/>
      <c r="H2928" s="1"/>
      <c r="I2928" s="1"/>
    </row>
    <row r="2929" spans="1:9">
      <c r="A2929" s="135"/>
      <c r="C2929" s="1"/>
      <c r="D2929" s="1"/>
      <c r="E2929" s="1"/>
      <c r="F2929" s="1"/>
      <c r="G2929" s="1"/>
      <c r="H2929" s="1"/>
      <c r="I2929" s="1"/>
    </row>
    <row r="2930" spans="1:9">
      <c r="A2930" s="135"/>
      <c r="C2930" s="1"/>
      <c r="D2930" s="1"/>
      <c r="E2930" s="1"/>
      <c r="F2930" s="1"/>
      <c r="G2930" s="1"/>
      <c r="H2930" s="1"/>
      <c r="I2930" s="1"/>
    </row>
    <row r="2931" spans="1:9">
      <c r="A2931" s="135"/>
      <c r="C2931" s="1"/>
      <c r="D2931" s="1"/>
      <c r="E2931" s="1"/>
      <c r="F2931" s="1"/>
      <c r="G2931" s="1"/>
      <c r="H2931" s="1"/>
      <c r="I2931" s="1"/>
    </row>
    <row r="2932" spans="1:9">
      <c r="A2932" s="135"/>
      <c r="C2932" s="1"/>
      <c r="D2932" s="1"/>
      <c r="E2932" s="1"/>
      <c r="F2932" s="1"/>
      <c r="G2932" s="1"/>
      <c r="H2932" s="1"/>
      <c r="I2932" s="1"/>
    </row>
    <row r="2933" spans="1:9">
      <c r="A2933" s="135"/>
      <c r="C2933" s="1"/>
      <c r="D2933" s="1"/>
      <c r="E2933" s="1"/>
      <c r="F2933" s="1"/>
      <c r="G2933" s="1"/>
      <c r="H2933" s="1"/>
      <c r="I2933" s="1"/>
    </row>
    <row r="2934" spans="1:9">
      <c r="A2934" s="135"/>
      <c r="C2934" s="1"/>
      <c r="D2934" s="1"/>
      <c r="E2934" s="1"/>
      <c r="F2934" s="1"/>
      <c r="G2934" s="1"/>
      <c r="H2934" s="1"/>
      <c r="I2934" s="1"/>
    </row>
    <row r="2935" spans="1:9">
      <c r="A2935" s="135"/>
      <c r="C2935" s="1"/>
      <c r="D2935" s="1"/>
      <c r="E2935" s="1"/>
      <c r="F2935" s="1"/>
      <c r="G2935" s="1"/>
      <c r="H2935" s="1"/>
      <c r="I2935" s="1"/>
    </row>
    <row r="2936" spans="1:9">
      <c r="A2936" s="135"/>
      <c r="C2936" s="1"/>
      <c r="D2936" s="1"/>
      <c r="E2936" s="1"/>
      <c r="F2936" s="1"/>
      <c r="G2936" s="1"/>
      <c r="H2936" s="1"/>
      <c r="I2936" s="1"/>
    </row>
    <row r="2937" spans="1:9">
      <c r="A2937" s="135"/>
      <c r="C2937" s="1"/>
      <c r="D2937" s="1"/>
      <c r="E2937" s="1"/>
      <c r="F2937" s="1"/>
      <c r="G2937" s="1"/>
      <c r="H2937" s="1"/>
      <c r="I2937" s="1"/>
    </row>
    <row r="2938" spans="1:9">
      <c r="A2938" s="135"/>
      <c r="C2938" s="1"/>
      <c r="D2938" s="1"/>
      <c r="E2938" s="1"/>
      <c r="F2938" s="1"/>
      <c r="G2938" s="1"/>
      <c r="H2938" s="1"/>
      <c r="I2938" s="1"/>
    </row>
    <row r="2939" spans="1:9">
      <c r="A2939" s="135"/>
      <c r="C2939" s="1"/>
      <c r="D2939" s="1"/>
      <c r="E2939" s="1"/>
      <c r="F2939" s="1"/>
      <c r="G2939" s="1"/>
      <c r="H2939" s="1"/>
      <c r="I2939" s="1"/>
    </row>
    <row r="2940" spans="1:9">
      <c r="A2940" s="135"/>
      <c r="C2940" s="1"/>
      <c r="D2940" s="1"/>
      <c r="E2940" s="1"/>
      <c r="F2940" s="1"/>
      <c r="G2940" s="1"/>
      <c r="H2940" s="1"/>
      <c r="I2940" s="1"/>
    </row>
    <row r="2941" spans="1:9">
      <c r="A2941" s="135"/>
      <c r="C2941" s="1"/>
      <c r="D2941" s="1"/>
      <c r="E2941" s="1"/>
      <c r="F2941" s="1"/>
      <c r="G2941" s="1"/>
      <c r="H2941" s="1"/>
      <c r="I2941" s="1"/>
    </row>
    <row r="2942" spans="1:9">
      <c r="A2942" s="135"/>
      <c r="C2942" s="1"/>
      <c r="D2942" s="1"/>
      <c r="E2942" s="1"/>
      <c r="F2942" s="1"/>
      <c r="G2942" s="1"/>
      <c r="H2942" s="1"/>
      <c r="I2942" s="1"/>
    </row>
    <row r="2943" spans="1:9">
      <c r="A2943" s="135"/>
      <c r="C2943" s="1"/>
      <c r="D2943" s="1"/>
      <c r="E2943" s="1"/>
      <c r="F2943" s="1"/>
      <c r="G2943" s="1"/>
      <c r="H2943" s="1"/>
      <c r="I2943" s="1"/>
    </row>
    <row r="2944" spans="1:9">
      <c r="A2944" s="135"/>
      <c r="C2944" s="1"/>
      <c r="D2944" s="1"/>
      <c r="E2944" s="1"/>
      <c r="F2944" s="1"/>
      <c r="G2944" s="1"/>
      <c r="H2944" s="1"/>
      <c r="I2944" s="1"/>
    </row>
    <row r="2945" spans="1:9">
      <c r="A2945" s="135"/>
      <c r="C2945" s="1"/>
      <c r="D2945" s="1"/>
      <c r="E2945" s="1"/>
      <c r="F2945" s="1"/>
      <c r="G2945" s="1"/>
      <c r="H2945" s="1"/>
      <c r="I2945" s="1"/>
    </row>
    <row r="2946" spans="1:9">
      <c r="A2946" s="135"/>
      <c r="C2946" s="1"/>
      <c r="D2946" s="1"/>
      <c r="E2946" s="1"/>
      <c r="F2946" s="1"/>
      <c r="G2946" s="1"/>
      <c r="H2946" s="1"/>
      <c r="I2946" s="1"/>
    </row>
    <row r="2947" spans="1:9">
      <c r="A2947" s="135"/>
      <c r="C2947" s="1"/>
      <c r="D2947" s="1"/>
      <c r="E2947" s="1"/>
      <c r="F2947" s="1"/>
      <c r="G2947" s="1"/>
      <c r="H2947" s="1"/>
      <c r="I2947" s="1"/>
    </row>
    <row r="2948" spans="1:9">
      <c r="A2948" s="135"/>
      <c r="C2948" s="1"/>
      <c r="D2948" s="1"/>
      <c r="E2948" s="1"/>
      <c r="F2948" s="1"/>
      <c r="G2948" s="1"/>
      <c r="H2948" s="1"/>
      <c r="I2948" s="1"/>
    </row>
    <row r="2949" spans="1:9">
      <c r="A2949" s="135"/>
      <c r="C2949" s="1"/>
      <c r="D2949" s="1"/>
      <c r="E2949" s="1"/>
      <c r="F2949" s="1"/>
      <c r="G2949" s="1"/>
      <c r="H2949" s="1"/>
      <c r="I2949" s="1"/>
    </row>
    <row r="2950" spans="1:9">
      <c r="A2950" s="135"/>
      <c r="C2950" s="1"/>
      <c r="D2950" s="1"/>
      <c r="E2950" s="1"/>
      <c r="F2950" s="1"/>
      <c r="G2950" s="1"/>
      <c r="H2950" s="1"/>
      <c r="I2950" s="1"/>
    </row>
    <row r="2951" spans="1:9">
      <c r="A2951" s="135"/>
      <c r="C2951" s="1"/>
      <c r="D2951" s="1"/>
      <c r="E2951" s="1"/>
      <c r="F2951" s="1"/>
      <c r="G2951" s="1"/>
      <c r="H2951" s="1"/>
      <c r="I2951" s="1"/>
    </row>
    <row r="2952" spans="1:9">
      <c r="A2952" s="135"/>
      <c r="C2952" s="1"/>
      <c r="D2952" s="1"/>
      <c r="E2952" s="1"/>
      <c r="F2952" s="1"/>
      <c r="G2952" s="1"/>
      <c r="H2952" s="1"/>
      <c r="I2952" s="1"/>
    </row>
    <row r="2953" spans="1:9">
      <c r="A2953" s="135"/>
      <c r="C2953" s="1"/>
      <c r="D2953" s="1"/>
      <c r="E2953" s="1"/>
      <c r="F2953" s="1"/>
      <c r="G2953" s="1"/>
      <c r="H2953" s="1"/>
      <c r="I2953" s="1"/>
    </row>
    <row r="2954" spans="1:9">
      <c r="A2954" s="135"/>
      <c r="C2954" s="1"/>
      <c r="D2954" s="1"/>
      <c r="E2954" s="1"/>
      <c r="F2954" s="1"/>
      <c r="G2954" s="1"/>
      <c r="H2954" s="1"/>
      <c r="I2954" s="1"/>
    </row>
    <row r="2955" spans="1:9">
      <c r="A2955" s="135"/>
      <c r="C2955" s="1"/>
      <c r="D2955" s="1"/>
      <c r="E2955" s="1"/>
      <c r="F2955" s="1"/>
      <c r="G2955" s="1"/>
      <c r="H2955" s="1"/>
      <c r="I2955" s="1"/>
    </row>
    <row r="2956" spans="1:9">
      <c r="A2956" s="135"/>
      <c r="C2956" s="1"/>
      <c r="D2956" s="1"/>
      <c r="E2956" s="1"/>
      <c r="F2956" s="1"/>
      <c r="G2956" s="1"/>
      <c r="H2956" s="1"/>
      <c r="I2956" s="1"/>
    </row>
    <row r="2957" spans="1:9">
      <c r="A2957" s="135"/>
      <c r="C2957" s="1"/>
      <c r="D2957" s="1"/>
      <c r="E2957" s="1"/>
      <c r="F2957" s="1"/>
      <c r="G2957" s="1"/>
      <c r="H2957" s="1"/>
      <c r="I2957" s="1"/>
    </row>
    <row r="2958" spans="1:9">
      <c r="A2958" s="135"/>
      <c r="C2958" s="1"/>
      <c r="D2958" s="1"/>
      <c r="E2958" s="1"/>
      <c r="F2958" s="1"/>
      <c r="G2958" s="1"/>
      <c r="H2958" s="1"/>
      <c r="I2958" s="1"/>
    </row>
    <row r="2959" spans="1:9">
      <c r="A2959" s="135"/>
      <c r="C2959" s="1"/>
      <c r="D2959" s="1"/>
      <c r="E2959" s="1"/>
      <c r="F2959" s="1"/>
      <c r="G2959" s="1"/>
      <c r="H2959" s="1"/>
      <c r="I2959" s="1"/>
    </row>
    <row r="2960" spans="1:9">
      <c r="A2960" s="135"/>
      <c r="C2960" s="1"/>
      <c r="D2960" s="1"/>
      <c r="E2960" s="1"/>
      <c r="F2960" s="1"/>
      <c r="G2960" s="1"/>
      <c r="H2960" s="1"/>
      <c r="I2960" s="1"/>
    </row>
    <row r="2961" spans="1:9">
      <c r="A2961" s="135"/>
      <c r="C2961" s="1"/>
      <c r="D2961" s="1"/>
      <c r="E2961" s="1"/>
      <c r="F2961" s="1"/>
      <c r="G2961" s="1"/>
      <c r="H2961" s="1"/>
      <c r="I2961" s="1"/>
    </row>
    <row r="2962" spans="1:9">
      <c r="A2962" s="135"/>
      <c r="C2962" s="1"/>
      <c r="D2962" s="1"/>
      <c r="E2962" s="1"/>
      <c r="F2962" s="1"/>
      <c r="G2962" s="1"/>
      <c r="H2962" s="1"/>
      <c r="I2962" s="1"/>
    </row>
    <row r="2963" spans="1:9">
      <c r="A2963" s="135"/>
      <c r="C2963" s="1"/>
      <c r="D2963" s="1"/>
      <c r="E2963" s="1"/>
      <c r="F2963" s="1"/>
      <c r="G2963" s="1"/>
      <c r="H2963" s="1"/>
      <c r="I2963" s="1"/>
    </row>
    <row r="2964" spans="1:9">
      <c r="A2964" s="135"/>
      <c r="C2964" s="1"/>
      <c r="D2964" s="1"/>
      <c r="E2964" s="1"/>
      <c r="F2964" s="1"/>
      <c r="G2964" s="1"/>
      <c r="H2964" s="1"/>
      <c r="I2964" s="1"/>
    </row>
    <row r="2965" spans="1:9">
      <c r="A2965" s="135"/>
      <c r="C2965" s="1"/>
      <c r="D2965" s="1"/>
      <c r="E2965" s="1"/>
      <c r="F2965" s="1"/>
      <c r="G2965" s="1"/>
      <c r="H2965" s="1"/>
      <c r="I2965" s="1"/>
    </row>
    <row r="2966" spans="1:9">
      <c r="A2966" s="135"/>
      <c r="C2966" s="1"/>
      <c r="D2966" s="1"/>
      <c r="E2966" s="1"/>
      <c r="F2966" s="1"/>
      <c r="G2966" s="1"/>
      <c r="H2966" s="1"/>
      <c r="I2966" s="1"/>
    </row>
    <row r="2967" spans="1:9">
      <c r="A2967" s="135"/>
      <c r="C2967" s="1"/>
      <c r="D2967" s="1"/>
      <c r="E2967" s="1"/>
      <c r="F2967" s="1"/>
      <c r="G2967" s="1"/>
      <c r="H2967" s="1"/>
      <c r="I2967" s="1"/>
    </row>
    <row r="2968" spans="1:9">
      <c r="A2968" s="135"/>
      <c r="C2968" s="1"/>
      <c r="D2968" s="1"/>
      <c r="E2968" s="1"/>
      <c r="F2968" s="1"/>
      <c r="G2968" s="1"/>
      <c r="H2968" s="1"/>
      <c r="I2968" s="1"/>
    </row>
    <row r="2969" spans="1:9">
      <c r="A2969" s="135"/>
      <c r="C2969" s="1"/>
      <c r="D2969" s="1"/>
      <c r="E2969" s="1"/>
      <c r="F2969" s="1"/>
      <c r="G2969" s="1"/>
      <c r="H2969" s="1"/>
      <c r="I2969" s="1"/>
    </row>
    <row r="2970" spans="1:9">
      <c r="A2970" s="135"/>
      <c r="C2970" s="1"/>
      <c r="D2970" s="1"/>
      <c r="E2970" s="1"/>
      <c r="F2970" s="1"/>
      <c r="G2970" s="1"/>
      <c r="H2970" s="1"/>
      <c r="I2970" s="1"/>
    </row>
    <row r="2971" spans="1:9">
      <c r="A2971" s="135"/>
      <c r="C2971" s="1"/>
      <c r="D2971" s="1"/>
      <c r="E2971" s="1"/>
      <c r="F2971" s="1"/>
      <c r="G2971" s="1"/>
      <c r="H2971" s="1"/>
      <c r="I2971" s="1"/>
    </row>
    <row r="2972" spans="1:9">
      <c r="A2972" s="135"/>
      <c r="C2972" s="1"/>
      <c r="D2972" s="1"/>
      <c r="E2972" s="1"/>
      <c r="F2972" s="1"/>
      <c r="G2972" s="1"/>
      <c r="H2972" s="1"/>
      <c r="I2972" s="1"/>
    </row>
    <row r="2973" spans="1:9">
      <c r="A2973" s="135"/>
      <c r="C2973" s="1"/>
      <c r="D2973" s="1"/>
      <c r="E2973" s="1"/>
      <c r="F2973" s="1"/>
      <c r="G2973" s="1"/>
      <c r="H2973" s="1"/>
      <c r="I2973" s="1"/>
    </row>
    <row r="2974" spans="1:9">
      <c r="A2974" s="135"/>
      <c r="C2974" s="1"/>
      <c r="D2974" s="1"/>
      <c r="E2974" s="1"/>
      <c r="F2974" s="1"/>
      <c r="G2974" s="1"/>
      <c r="H2974" s="1"/>
      <c r="I2974" s="1"/>
    </row>
    <row r="2975" spans="1:9">
      <c r="A2975" s="135"/>
      <c r="C2975" s="1"/>
      <c r="D2975" s="1"/>
      <c r="E2975" s="1"/>
      <c r="F2975" s="1"/>
      <c r="G2975" s="1"/>
      <c r="H2975" s="1"/>
      <c r="I2975" s="1"/>
    </row>
    <row r="2976" spans="1:9">
      <c r="A2976" s="135"/>
      <c r="C2976" s="1"/>
      <c r="D2976" s="1"/>
      <c r="E2976" s="1"/>
      <c r="F2976" s="1"/>
      <c r="G2976" s="1"/>
      <c r="H2976" s="1"/>
      <c r="I2976" s="1"/>
    </row>
    <row r="2977" spans="1:9">
      <c r="A2977" s="135"/>
      <c r="C2977" s="1"/>
      <c r="D2977" s="1"/>
      <c r="E2977" s="1"/>
      <c r="F2977" s="1"/>
      <c r="G2977" s="1"/>
      <c r="H2977" s="1"/>
      <c r="I2977" s="1"/>
    </row>
    <row r="2978" spans="1:9">
      <c r="A2978" s="135"/>
      <c r="C2978" s="1"/>
      <c r="D2978" s="1"/>
      <c r="E2978" s="1"/>
      <c r="F2978" s="1"/>
      <c r="G2978" s="1"/>
      <c r="H2978" s="1"/>
      <c r="I2978" s="1"/>
    </row>
    <row r="2979" spans="1:9">
      <c r="A2979" s="135"/>
      <c r="C2979" s="1"/>
      <c r="D2979" s="1"/>
      <c r="E2979" s="1"/>
      <c r="F2979" s="1"/>
      <c r="G2979" s="1"/>
      <c r="H2979" s="1"/>
      <c r="I2979" s="1"/>
    </row>
    <row r="2980" spans="1:9">
      <c r="A2980" s="135"/>
      <c r="C2980" s="1"/>
      <c r="D2980" s="1"/>
      <c r="E2980" s="1"/>
      <c r="F2980" s="1"/>
      <c r="G2980" s="1"/>
      <c r="H2980" s="1"/>
      <c r="I2980" s="1"/>
    </row>
    <row r="2981" spans="1:9">
      <c r="A2981" s="135"/>
      <c r="C2981" s="1"/>
      <c r="D2981" s="1"/>
      <c r="E2981" s="1"/>
      <c r="F2981" s="1"/>
      <c r="G2981" s="1"/>
      <c r="H2981" s="1"/>
      <c r="I2981" s="1"/>
    </row>
    <row r="2982" spans="1:9">
      <c r="A2982" s="135"/>
      <c r="C2982" s="1"/>
      <c r="D2982" s="1"/>
      <c r="E2982" s="1"/>
      <c r="F2982" s="1"/>
      <c r="G2982" s="1"/>
      <c r="H2982" s="1"/>
      <c r="I2982" s="1"/>
    </row>
    <row r="2983" spans="1:9">
      <c r="A2983" s="135"/>
      <c r="C2983" s="1"/>
      <c r="D2983" s="1"/>
      <c r="E2983" s="1"/>
      <c r="F2983" s="1"/>
      <c r="G2983" s="1"/>
      <c r="H2983" s="1"/>
      <c r="I2983" s="1"/>
    </row>
    <row r="2984" spans="1:9">
      <c r="A2984" s="135"/>
      <c r="C2984" s="1"/>
      <c r="D2984" s="1"/>
      <c r="E2984" s="1"/>
      <c r="F2984" s="1"/>
      <c r="G2984" s="1"/>
      <c r="H2984" s="1"/>
      <c r="I2984" s="1"/>
    </row>
    <row r="2985" spans="1:9">
      <c r="A2985" s="135"/>
      <c r="C2985" s="1"/>
      <c r="D2985" s="1"/>
      <c r="E2985" s="1"/>
      <c r="F2985" s="1"/>
      <c r="G2985" s="1"/>
      <c r="H2985" s="1"/>
      <c r="I2985" s="1"/>
    </row>
    <row r="2986" spans="1:9">
      <c r="A2986" s="135"/>
      <c r="C2986" s="1"/>
      <c r="D2986" s="1"/>
      <c r="E2986" s="1"/>
      <c r="F2986" s="1"/>
      <c r="G2986" s="1"/>
      <c r="H2986" s="1"/>
      <c r="I2986" s="1"/>
    </row>
    <row r="2987" spans="1:9">
      <c r="A2987" s="135"/>
      <c r="C2987" s="1"/>
      <c r="D2987" s="1"/>
      <c r="E2987" s="1"/>
      <c r="F2987" s="1"/>
      <c r="G2987" s="1"/>
      <c r="H2987" s="1"/>
      <c r="I2987" s="1"/>
    </row>
    <row r="2988" spans="1:9">
      <c r="A2988" s="135"/>
      <c r="C2988" s="1"/>
      <c r="D2988" s="1"/>
      <c r="E2988" s="1"/>
      <c r="F2988" s="1"/>
      <c r="G2988" s="1"/>
      <c r="H2988" s="1"/>
      <c r="I2988" s="1"/>
    </row>
    <row r="2989" spans="1:9">
      <c r="A2989" s="135"/>
      <c r="C2989" s="1"/>
      <c r="D2989" s="1"/>
      <c r="E2989" s="1"/>
      <c r="F2989" s="1"/>
      <c r="G2989" s="1"/>
      <c r="H2989" s="1"/>
      <c r="I2989" s="1"/>
    </row>
    <row r="2990" spans="1:9">
      <c r="A2990" s="135"/>
      <c r="C2990" s="1"/>
      <c r="D2990" s="1"/>
      <c r="E2990" s="1"/>
      <c r="F2990" s="1"/>
      <c r="G2990" s="1"/>
      <c r="H2990" s="1"/>
      <c r="I2990" s="1"/>
    </row>
    <row r="2991" spans="1:9">
      <c r="A2991" s="135"/>
      <c r="C2991" s="1"/>
      <c r="D2991" s="1"/>
      <c r="E2991" s="1"/>
      <c r="F2991" s="1"/>
      <c r="G2991" s="1"/>
      <c r="H2991" s="1"/>
      <c r="I2991" s="1"/>
    </row>
    <row r="2992" spans="1:9">
      <c r="A2992" s="135"/>
      <c r="C2992" s="1"/>
      <c r="D2992" s="1"/>
      <c r="E2992" s="1"/>
      <c r="F2992" s="1"/>
      <c r="G2992" s="1"/>
      <c r="H2992" s="1"/>
      <c r="I2992" s="1"/>
    </row>
    <row r="2993" spans="1:9">
      <c r="A2993" s="135"/>
      <c r="C2993" s="1"/>
      <c r="D2993" s="1"/>
      <c r="E2993" s="1"/>
      <c r="F2993" s="1"/>
      <c r="G2993" s="1"/>
      <c r="H2993" s="1"/>
      <c r="I2993" s="1"/>
    </row>
    <row r="2994" spans="1:9">
      <c r="A2994" s="135"/>
      <c r="C2994" s="1"/>
      <c r="D2994" s="1"/>
      <c r="E2994" s="1"/>
      <c r="F2994" s="1"/>
      <c r="G2994" s="1"/>
      <c r="H2994" s="1"/>
      <c r="I2994" s="1"/>
    </row>
    <row r="2995" spans="1:9">
      <c r="A2995" s="135"/>
      <c r="C2995" s="1"/>
      <c r="D2995" s="1"/>
      <c r="E2995" s="1"/>
      <c r="F2995" s="1"/>
      <c r="G2995" s="1"/>
      <c r="H2995" s="1"/>
      <c r="I2995" s="1"/>
    </row>
    <row r="2996" spans="1:9">
      <c r="A2996" s="135"/>
      <c r="C2996" s="1"/>
      <c r="D2996" s="1"/>
      <c r="E2996" s="1"/>
      <c r="F2996" s="1"/>
      <c r="G2996" s="1"/>
      <c r="H2996" s="1"/>
      <c r="I2996" s="1"/>
    </row>
    <row r="2997" spans="1:9">
      <c r="A2997" s="135"/>
      <c r="C2997" s="1"/>
      <c r="D2997" s="1"/>
      <c r="E2997" s="1"/>
      <c r="F2997" s="1"/>
      <c r="G2997" s="1"/>
      <c r="H2997" s="1"/>
      <c r="I2997" s="1"/>
    </row>
    <row r="2998" spans="1:9">
      <c r="A2998" s="135"/>
      <c r="C2998" s="1"/>
      <c r="D2998" s="1"/>
      <c r="E2998" s="1"/>
      <c r="F2998" s="1"/>
      <c r="G2998" s="1"/>
      <c r="H2998" s="1"/>
      <c r="I2998" s="1"/>
    </row>
    <row r="2999" spans="1:9">
      <c r="A2999" s="135"/>
      <c r="C2999" s="1"/>
      <c r="D2999" s="1"/>
      <c r="E2999" s="1"/>
      <c r="F2999" s="1"/>
      <c r="G2999" s="1"/>
      <c r="H2999" s="1"/>
      <c r="I2999" s="1"/>
    </row>
    <row r="3000" spans="1:9">
      <c r="A3000" s="135"/>
      <c r="C3000" s="1"/>
      <c r="D3000" s="1"/>
      <c r="E3000" s="1"/>
      <c r="F3000" s="1"/>
      <c r="G3000" s="1"/>
      <c r="H3000" s="1"/>
      <c r="I3000" s="1"/>
    </row>
    <row r="3001" spans="1:9">
      <c r="A3001" s="135"/>
      <c r="C3001" s="1"/>
      <c r="D3001" s="1"/>
      <c r="E3001" s="1"/>
      <c r="F3001" s="1"/>
      <c r="G3001" s="1"/>
      <c r="H3001" s="1"/>
      <c r="I3001" s="1"/>
    </row>
    <row r="3002" spans="1:9">
      <c r="A3002" s="135"/>
      <c r="C3002" s="1"/>
      <c r="D3002" s="1"/>
      <c r="E3002" s="1"/>
      <c r="F3002" s="1"/>
      <c r="G3002" s="1"/>
      <c r="H3002" s="1"/>
      <c r="I3002" s="1"/>
    </row>
    <row r="3003" spans="1:9">
      <c r="A3003" s="135"/>
      <c r="C3003" s="1"/>
      <c r="D3003" s="1"/>
      <c r="E3003" s="1"/>
      <c r="F3003" s="1"/>
      <c r="G3003" s="1"/>
      <c r="H3003" s="1"/>
      <c r="I3003" s="1"/>
    </row>
    <row r="3004" spans="1:9">
      <c r="A3004" s="135"/>
      <c r="C3004" s="1"/>
      <c r="D3004" s="1"/>
      <c r="E3004" s="1"/>
      <c r="F3004" s="1"/>
      <c r="G3004" s="1"/>
      <c r="H3004" s="1"/>
      <c r="I3004" s="1"/>
    </row>
    <row r="3005" spans="1:9">
      <c r="A3005" s="135"/>
      <c r="C3005" s="1"/>
      <c r="D3005" s="1"/>
      <c r="E3005" s="1"/>
      <c r="F3005" s="1"/>
      <c r="G3005" s="1"/>
      <c r="H3005" s="1"/>
      <c r="I3005" s="1"/>
    </row>
    <row r="3006" spans="1:9">
      <c r="A3006" s="135"/>
      <c r="C3006" s="1"/>
      <c r="D3006" s="1"/>
      <c r="E3006" s="1"/>
      <c r="F3006" s="1"/>
      <c r="G3006" s="1"/>
      <c r="H3006" s="1"/>
      <c r="I3006" s="1"/>
    </row>
    <row r="3007" spans="1:9">
      <c r="A3007" s="135"/>
      <c r="C3007" s="1"/>
      <c r="D3007" s="1"/>
      <c r="E3007" s="1"/>
      <c r="F3007" s="1"/>
      <c r="G3007" s="1"/>
      <c r="H3007" s="1"/>
      <c r="I3007" s="1"/>
    </row>
    <row r="3008" spans="1:9">
      <c r="A3008" s="135"/>
      <c r="C3008" s="1"/>
      <c r="D3008" s="1"/>
      <c r="E3008" s="1"/>
      <c r="F3008" s="1"/>
      <c r="G3008" s="1"/>
      <c r="H3008" s="1"/>
      <c r="I3008" s="1"/>
    </row>
    <row r="3009" spans="1:9">
      <c r="A3009" s="135"/>
      <c r="C3009" s="1"/>
      <c r="D3009" s="1"/>
      <c r="E3009" s="1"/>
      <c r="F3009" s="1"/>
      <c r="G3009" s="1"/>
      <c r="H3009" s="1"/>
      <c r="I3009" s="1"/>
    </row>
    <row r="3010" spans="1:9">
      <c r="A3010" s="135"/>
      <c r="C3010" s="1"/>
      <c r="D3010" s="1"/>
      <c r="E3010" s="1"/>
      <c r="F3010" s="1"/>
      <c r="G3010" s="1"/>
      <c r="H3010" s="1"/>
      <c r="I3010" s="1"/>
    </row>
    <row r="3011" spans="1:9">
      <c r="A3011" s="135"/>
      <c r="C3011" s="1"/>
      <c r="D3011" s="1"/>
      <c r="E3011" s="1"/>
      <c r="F3011" s="1"/>
      <c r="G3011" s="1"/>
      <c r="H3011" s="1"/>
      <c r="I3011" s="1"/>
    </row>
    <row r="3012" spans="1:9">
      <c r="A3012" s="135"/>
      <c r="C3012" s="1"/>
      <c r="D3012" s="1"/>
      <c r="E3012" s="1"/>
      <c r="F3012" s="1"/>
      <c r="G3012" s="1"/>
      <c r="H3012" s="1"/>
      <c r="I3012" s="1"/>
    </row>
    <row r="3013" spans="1:9">
      <c r="A3013" s="135"/>
      <c r="C3013" s="1"/>
      <c r="D3013" s="1"/>
      <c r="E3013" s="1"/>
      <c r="F3013" s="1"/>
      <c r="G3013" s="1"/>
      <c r="H3013" s="1"/>
      <c r="I3013" s="1"/>
    </row>
    <row r="3014" spans="1:9">
      <c r="A3014" s="135"/>
      <c r="C3014" s="1"/>
      <c r="D3014" s="1"/>
      <c r="E3014" s="1"/>
      <c r="F3014" s="1"/>
      <c r="G3014" s="1"/>
      <c r="H3014" s="1"/>
      <c r="I3014" s="1"/>
    </row>
    <row r="3015" spans="1:9">
      <c r="A3015" s="135"/>
      <c r="C3015" s="1"/>
      <c r="D3015" s="1"/>
      <c r="E3015" s="1"/>
      <c r="F3015" s="1"/>
      <c r="G3015" s="1"/>
      <c r="H3015" s="1"/>
      <c r="I3015" s="1"/>
    </row>
    <row r="3016" spans="1:9">
      <c r="A3016" s="135"/>
      <c r="C3016" s="1"/>
      <c r="D3016" s="1"/>
      <c r="E3016" s="1"/>
      <c r="F3016" s="1"/>
      <c r="G3016" s="1"/>
      <c r="H3016" s="1"/>
      <c r="I3016" s="1"/>
    </row>
    <row r="3017" spans="1:9">
      <c r="A3017" s="135"/>
      <c r="C3017" s="1"/>
      <c r="D3017" s="1"/>
      <c r="E3017" s="1"/>
      <c r="F3017" s="1"/>
      <c r="G3017" s="1"/>
      <c r="H3017" s="1"/>
      <c r="I3017" s="1"/>
    </row>
    <row r="3018" spans="1:9">
      <c r="A3018" s="135"/>
      <c r="C3018" s="1"/>
      <c r="D3018" s="1"/>
      <c r="E3018" s="1"/>
      <c r="F3018" s="1"/>
      <c r="G3018" s="1"/>
      <c r="H3018" s="1"/>
      <c r="I3018" s="1"/>
    </row>
    <row r="3019" spans="1:9">
      <c r="A3019" s="135"/>
      <c r="C3019" s="1"/>
      <c r="D3019" s="1"/>
      <c r="E3019" s="1"/>
      <c r="F3019" s="1"/>
      <c r="G3019" s="1"/>
      <c r="H3019" s="1"/>
      <c r="I3019" s="1"/>
    </row>
    <row r="3020" spans="1:9">
      <c r="A3020" s="135"/>
      <c r="C3020" s="1"/>
      <c r="D3020" s="1"/>
      <c r="E3020" s="1"/>
      <c r="F3020" s="1"/>
      <c r="G3020" s="1"/>
      <c r="H3020" s="1"/>
      <c r="I3020" s="1"/>
    </row>
    <row r="3021" spans="1:9">
      <c r="A3021" s="135"/>
      <c r="C3021" s="1"/>
      <c r="D3021" s="1"/>
      <c r="E3021" s="1"/>
      <c r="F3021" s="1"/>
      <c r="G3021" s="1"/>
      <c r="H3021" s="1"/>
      <c r="I3021" s="1"/>
    </row>
    <row r="3022" spans="1:9">
      <c r="A3022" s="135"/>
      <c r="C3022" s="1"/>
      <c r="D3022" s="1"/>
      <c r="E3022" s="1"/>
      <c r="F3022" s="1"/>
      <c r="G3022" s="1"/>
      <c r="H3022" s="1"/>
      <c r="I3022" s="1"/>
    </row>
    <row r="3023" spans="1:9">
      <c r="A3023" s="135"/>
      <c r="C3023" s="1"/>
      <c r="D3023" s="1"/>
      <c r="E3023" s="1"/>
      <c r="F3023" s="1"/>
      <c r="G3023" s="1"/>
      <c r="H3023" s="1"/>
      <c r="I3023" s="1"/>
    </row>
    <row r="3024" spans="1:9">
      <c r="A3024" s="135"/>
      <c r="C3024" s="1"/>
      <c r="D3024" s="1"/>
      <c r="E3024" s="1"/>
      <c r="F3024" s="1"/>
      <c r="G3024" s="1"/>
      <c r="H3024" s="1"/>
      <c r="I3024" s="1"/>
    </row>
    <row r="3025" spans="1:9">
      <c r="A3025" s="135"/>
      <c r="C3025" s="1"/>
      <c r="D3025" s="1"/>
      <c r="E3025" s="1"/>
      <c r="F3025" s="1"/>
      <c r="G3025" s="1"/>
      <c r="H3025" s="1"/>
      <c r="I3025" s="1"/>
    </row>
    <row r="3026" spans="1:9">
      <c r="A3026" s="135"/>
      <c r="C3026" s="1"/>
      <c r="D3026" s="1"/>
      <c r="E3026" s="1"/>
      <c r="F3026" s="1"/>
      <c r="G3026" s="1"/>
      <c r="H3026" s="1"/>
      <c r="I3026" s="1"/>
    </row>
    <row r="3027" spans="1:9">
      <c r="A3027" s="135"/>
      <c r="C3027" s="1"/>
      <c r="D3027" s="1"/>
      <c r="E3027" s="1"/>
      <c r="F3027" s="1"/>
      <c r="G3027" s="1"/>
      <c r="H3027" s="1"/>
      <c r="I3027" s="1"/>
    </row>
    <row r="3028" spans="1:9">
      <c r="A3028" s="135"/>
      <c r="C3028" s="1"/>
      <c r="D3028" s="1"/>
      <c r="E3028" s="1"/>
      <c r="F3028" s="1"/>
      <c r="G3028" s="1"/>
      <c r="H3028" s="1"/>
      <c r="I3028" s="1"/>
    </row>
    <row r="3029" spans="1:9">
      <c r="A3029" s="135"/>
      <c r="C3029" s="1"/>
      <c r="D3029" s="1"/>
      <c r="E3029" s="1"/>
      <c r="F3029" s="1"/>
      <c r="G3029" s="1"/>
      <c r="H3029" s="1"/>
      <c r="I3029" s="1"/>
    </row>
    <row r="3030" spans="1:9">
      <c r="A3030" s="135"/>
      <c r="C3030" s="1"/>
      <c r="D3030" s="1"/>
      <c r="E3030" s="1"/>
      <c r="F3030" s="1"/>
      <c r="G3030" s="1"/>
      <c r="H3030" s="1"/>
      <c r="I3030" s="1"/>
    </row>
    <row r="3031" spans="1:9">
      <c r="A3031" s="135"/>
      <c r="C3031" s="1"/>
      <c r="D3031" s="1"/>
      <c r="E3031" s="1"/>
      <c r="F3031" s="1"/>
      <c r="G3031" s="1"/>
      <c r="H3031" s="1"/>
      <c r="I3031" s="1"/>
    </row>
    <row r="3032" spans="1:9">
      <c r="A3032" s="135"/>
      <c r="C3032" s="1"/>
      <c r="D3032" s="1"/>
      <c r="E3032" s="1"/>
      <c r="F3032" s="1"/>
      <c r="G3032" s="1"/>
      <c r="H3032" s="1"/>
      <c r="I3032" s="1"/>
    </row>
    <row r="3033" spans="1:9">
      <c r="A3033" s="135"/>
      <c r="C3033" s="1"/>
      <c r="D3033" s="1"/>
      <c r="E3033" s="1"/>
      <c r="F3033" s="1"/>
      <c r="G3033" s="1"/>
      <c r="H3033" s="1"/>
      <c r="I3033" s="1"/>
    </row>
    <row r="3034" spans="1:9">
      <c r="A3034" s="135"/>
      <c r="C3034" s="1"/>
      <c r="D3034" s="1"/>
      <c r="E3034" s="1"/>
      <c r="F3034" s="1"/>
      <c r="G3034" s="1"/>
      <c r="H3034" s="1"/>
      <c r="I3034" s="1"/>
    </row>
    <row r="3035" spans="1:9">
      <c r="A3035" s="135"/>
      <c r="C3035" s="1"/>
      <c r="D3035" s="1"/>
      <c r="E3035" s="1"/>
      <c r="F3035" s="1"/>
      <c r="G3035" s="1"/>
      <c r="H3035" s="1"/>
      <c r="I3035" s="1"/>
    </row>
    <row r="3036" spans="1:9">
      <c r="A3036" s="135"/>
      <c r="C3036" s="1"/>
      <c r="D3036" s="1"/>
      <c r="E3036" s="1"/>
      <c r="F3036" s="1"/>
      <c r="G3036" s="1"/>
      <c r="H3036" s="1"/>
      <c r="I3036" s="1"/>
    </row>
    <row r="3037" spans="1:9">
      <c r="A3037" s="135"/>
      <c r="C3037" s="1"/>
      <c r="D3037" s="1"/>
      <c r="E3037" s="1"/>
      <c r="F3037" s="1"/>
      <c r="G3037" s="1"/>
      <c r="H3037" s="1"/>
      <c r="I3037" s="1"/>
    </row>
    <row r="3038" spans="1:9">
      <c r="A3038" s="135"/>
      <c r="C3038" s="1"/>
      <c r="D3038" s="1"/>
      <c r="E3038" s="1"/>
      <c r="F3038" s="1"/>
      <c r="G3038" s="1"/>
      <c r="H3038" s="1"/>
      <c r="I3038" s="1"/>
    </row>
    <row r="3039" spans="1:9">
      <c r="A3039" s="135"/>
      <c r="C3039" s="1"/>
      <c r="D3039" s="1"/>
      <c r="E3039" s="1"/>
      <c r="F3039" s="1"/>
      <c r="G3039" s="1"/>
      <c r="H3039" s="1"/>
      <c r="I3039" s="1"/>
    </row>
    <row r="3040" spans="1:9">
      <c r="A3040" s="135"/>
      <c r="C3040" s="1"/>
      <c r="D3040" s="1"/>
      <c r="E3040" s="1"/>
      <c r="F3040" s="1"/>
      <c r="G3040" s="1"/>
      <c r="H3040" s="1"/>
      <c r="I3040" s="1"/>
    </row>
    <row r="3041" spans="1:9">
      <c r="A3041" s="135"/>
      <c r="C3041" s="1"/>
      <c r="D3041" s="1"/>
      <c r="E3041" s="1"/>
      <c r="F3041" s="1"/>
      <c r="G3041" s="1"/>
      <c r="H3041" s="1"/>
      <c r="I3041" s="1"/>
    </row>
    <row r="3042" spans="1:9">
      <c r="A3042" s="135"/>
      <c r="C3042" s="1"/>
      <c r="D3042" s="1"/>
      <c r="E3042" s="1"/>
      <c r="F3042" s="1"/>
      <c r="G3042" s="1"/>
      <c r="H3042" s="1"/>
      <c r="I3042" s="1"/>
    </row>
    <row r="3043" spans="1:9">
      <c r="A3043" s="135"/>
      <c r="C3043" s="1"/>
      <c r="D3043" s="1"/>
      <c r="E3043" s="1"/>
      <c r="F3043" s="1"/>
      <c r="G3043" s="1"/>
      <c r="H3043" s="1"/>
      <c r="I3043" s="1"/>
    </row>
    <row r="3044" spans="1:9">
      <c r="A3044" s="135"/>
      <c r="C3044" s="1"/>
      <c r="D3044" s="1"/>
      <c r="E3044" s="1"/>
      <c r="F3044" s="1"/>
      <c r="G3044" s="1"/>
      <c r="H3044" s="1"/>
      <c r="I3044" s="1"/>
    </row>
    <row r="3045" spans="1:9">
      <c r="A3045" s="135"/>
      <c r="C3045" s="1"/>
      <c r="D3045" s="1"/>
      <c r="E3045" s="1"/>
      <c r="F3045" s="1"/>
      <c r="G3045" s="1"/>
      <c r="H3045" s="1"/>
      <c r="I3045" s="1"/>
    </row>
    <row r="3046" spans="1:9">
      <c r="A3046" s="135"/>
      <c r="C3046" s="1"/>
      <c r="D3046" s="1"/>
      <c r="E3046" s="1"/>
      <c r="F3046" s="1"/>
      <c r="G3046" s="1"/>
      <c r="H3046" s="1"/>
      <c r="I3046" s="1"/>
    </row>
    <row r="3047" spans="1:9">
      <c r="A3047" s="135"/>
      <c r="C3047" s="1"/>
      <c r="D3047" s="1"/>
      <c r="E3047" s="1"/>
      <c r="F3047" s="1"/>
      <c r="G3047" s="1"/>
      <c r="H3047" s="1"/>
      <c r="I3047" s="1"/>
    </row>
    <row r="3048" spans="1:9">
      <c r="A3048" s="135"/>
      <c r="C3048" s="1"/>
      <c r="D3048" s="1"/>
      <c r="E3048" s="1"/>
      <c r="F3048" s="1"/>
      <c r="G3048" s="1"/>
      <c r="H3048" s="1"/>
      <c r="I3048" s="1"/>
    </row>
    <row r="3049" spans="1:9">
      <c r="A3049" s="135"/>
      <c r="C3049" s="1"/>
      <c r="D3049" s="1"/>
      <c r="E3049" s="1"/>
      <c r="F3049" s="1"/>
      <c r="G3049" s="1"/>
      <c r="H3049" s="1"/>
      <c r="I3049" s="1"/>
    </row>
    <row r="3050" spans="1:9">
      <c r="A3050" s="135"/>
      <c r="C3050" s="1"/>
      <c r="D3050" s="1"/>
      <c r="E3050" s="1"/>
      <c r="F3050" s="1"/>
      <c r="G3050" s="1"/>
      <c r="H3050" s="1"/>
      <c r="I3050" s="1"/>
    </row>
    <row r="3051" spans="1:9">
      <c r="A3051" s="135"/>
      <c r="C3051" s="1"/>
      <c r="D3051" s="1"/>
      <c r="E3051" s="1"/>
      <c r="F3051" s="1"/>
      <c r="G3051" s="1"/>
      <c r="H3051" s="1"/>
      <c r="I3051" s="1"/>
    </row>
    <row r="3052" spans="1:9">
      <c r="A3052" s="135"/>
      <c r="C3052" s="1"/>
      <c r="D3052" s="1"/>
      <c r="E3052" s="1"/>
      <c r="F3052" s="1"/>
      <c r="G3052" s="1"/>
      <c r="H3052" s="1"/>
      <c r="I3052" s="1"/>
    </row>
    <row r="3053" spans="1:9">
      <c r="A3053" s="135"/>
      <c r="C3053" s="1"/>
      <c r="D3053" s="1"/>
      <c r="E3053" s="1"/>
      <c r="F3053" s="1"/>
      <c r="G3053" s="1"/>
      <c r="H3053" s="1"/>
      <c r="I3053" s="1"/>
    </row>
    <row r="3054" spans="1:9">
      <c r="A3054" s="135"/>
      <c r="C3054" s="1"/>
      <c r="D3054" s="1"/>
      <c r="E3054" s="1"/>
      <c r="F3054" s="1"/>
      <c r="G3054" s="1"/>
      <c r="H3054" s="1"/>
      <c r="I3054" s="1"/>
    </row>
    <row r="3055" spans="1:9">
      <c r="A3055" s="135"/>
      <c r="C3055" s="1"/>
      <c r="D3055" s="1"/>
      <c r="E3055" s="1"/>
      <c r="F3055" s="1"/>
      <c r="G3055" s="1"/>
      <c r="H3055" s="1"/>
      <c r="I3055" s="1"/>
    </row>
    <row r="3056" spans="1:9">
      <c r="A3056" s="135"/>
      <c r="C3056" s="1"/>
      <c r="D3056" s="1"/>
      <c r="E3056" s="1"/>
      <c r="F3056" s="1"/>
      <c r="G3056" s="1"/>
      <c r="H3056" s="1"/>
      <c r="I3056" s="1"/>
    </row>
    <row r="3057" spans="1:9">
      <c r="A3057" s="135"/>
      <c r="C3057" s="1"/>
      <c r="D3057" s="1"/>
      <c r="E3057" s="1"/>
      <c r="F3057" s="1"/>
      <c r="G3057" s="1"/>
      <c r="H3057" s="1"/>
      <c r="I3057" s="1"/>
    </row>
    <row r="3058" spans="1:9">
      <c r="A3058" s="135"/>
      <c r="C3058" s="1"/>
      <c r="D3058" s="1"/>
      <c r="E3058" s="1"/>
      <c r="F3058" s="1"/>
      <c r="G3058" s="1"/>
      <c r="H3058" s="1"/>
      <c r="I3058" s="1"/>
    </row>
    <row r="3059" spans="1:9">
      <c r="A3059" s="135"/>
      <c r="C3059" s="1"/>
      <c r="D3059" s="1"/>
      <c r="E3059" s="1"/>
      <c r="F3059" s="1"/>
      <c r="G3059" s="1"/>
      <c r="H3059" s="1"/>
      <c r="I3059" s="1"/>
    </row>
    <row r="3060" spans="1:9">
      <c r="A3060" s="135"/>
      <c r="C3060" s="1"/>
      <c r="D3060" s="1"/>
      <c r="E3060" s="1"/>
      <c r="F3060" s="1"/>
      <c r="G3060" s="1"/>
      <c r="H3060" s="1"/>
      <c r="I3060" s="1"/>
    </row>
    <row r="3061" spans="1:9">
      <c r="A3061" s="135"/>
      <c r="C3061" s="1"/>
      <c r="D3061" s="1"/>
      <c r="E3061" s="1"/>
      <c r="F3061" s="1"/>
      <c r="G3061" s="1"/>
      <c r="H3061" s="1"/>
      <c r="I3061" s="1"/>
    </row>
    <row r="3062" spans="1:9">
      <c r="A3062" s="135"/>
      <c r="C3062" s="1"/>
      <c r="D3062" s="1"/>
      <c r="E3062" s="1"/>
      <c r="F3062" s="1"/>
      <c r="G3062" s="1"/>
      <c r="H3062" s="1"/>
      <c r="I3062" s="1"/>
    </row>
    <row r="3063" spans="1:9">
      <c r="A3063" s="135"/>
      <c r="C3063" s="1"/>
      <c r="D3063" s="1"/>
      <c r="E3063" s="1"/>
      <c r="F3063" s="1"/>
      <c r="G3063" s="1"/>
      <c r="H3063" s="1"/>
      <c r="I3063" s="1"/>
    </row>
    <row r="3064" spans="1:9">
      <c r="A3064" s="135"/>
      <c r="C3064" s="1"/>
      <c r="D3064" s="1"/>
      <c r="E3064" s="1"/>
      <c r="F3064" s="1"/>
      <c r="G3064" s="1"/>
      <c r="H3064" s="1"/>
      <c r="I3064" s="1"/>
    </row>
    <row r="3065" spans="1:9">
      <c r="A3065" s="135"/>
      <c r="C3065" s="1"/>
      <c r="D3065" s="1"/>
      <c r="E3065" s="1"/>
      <c r="F3065" s="1"/>
      <c r="G3065" s="1"/>
      <c r="H3065" s="1"/>
      <c r="I3065" s="1"/>
    </row>
    <row r="3066" spans="1:9">
      <c r="A3066" s="135"/>
      <c r="C3066" s="1"/>
      <c r="D3066" s="1"/>
      <c r="E3066" s="1"/>
      <c r="F3066" s="1"/>
      <c r="G3066" s="1"/>
      <c r="H3066" s="1"/>
      <c r="I3066" s="1"/>
    </row>
    <row r="3067" spans="1:9">
      <c r="A3067" s="135"/>
      <c r="C3067" s="1"/>
      <c r="D3067" s="1"/>
      <c r="E3067" s="1"/>
      <c r="F3067" s="1"/>
      <c r="G3067" s="1"/>
      <c r="H3067" s="1"/>
      <c r="I3067" s="1"/>
    </row>
    <row r="3068" spans="1:9">
      <c r="A3068" s="135"/>
      <c r="C3068" s="1"/>
      <c r="D3068" s="1"/>
      <c r="E3068" s="1"/>
      <c r="F3068" s="1"/>
      <c r="G3068" s="1"/>
      <c r="H3068" s="1"/>
      <c r="I3068" s="1"/>
    </row>
    <row r="3069" spans="1:9">
      <c r="A3069" s="135"/>
      <c r="C3069" s="1"/>
      <c r="D3069" s="1"/>
      <c r="E3069" s="1"/>
      <c r="F3069" s="1"/>
      <c r="G3069" s="1"/>
      <c r="H3069" s="1"/>
      <c r="I3069" s="1"/>
    </row>
    <row r="3070" spans="1:9">
      <c r="A3070" s="135"/>
      <c r="C3070" s="1"/>
      <c r="D3070" s="1"/>
      <c r="E3070" s="1"/>
      <c r="F3070" s="1"/>
      <c r="G3070" s="1"/>
      <c r="H3070" s="1"/>
      <c r="I3070" s="1"/>
    </row>
    <row r="3071" spans="1:9">
      <c r="A3071" s="135"/>
      <c r="C3071" s="1"/>
      <c r="D3071" s="1"/>
      <c r="E3071" s="1"/>
      <c r="F3071" s="1"/>
      <c r="G3071" s="1"/>
      <c r="H3071" s="1"/>
      <c r="I3071" s="1"/>
    </row>
    <row r="3072" spans="1:9">
      <c r="A3072" s="135"/>
      <c r="C3072" s="1"/>
      <c r="D3072" s="1"/>
      <c r="E3072" s="1"/>
      <c r="F3072" s="1"/>
      <c r="G3072" s="1"/>
      <c r="H3072" s="1"/>
      <c r="I3072" s="1"/>
    </row>
    <row r="3073" spans="1:9">
      <c r="A3073" s="135"/>
      <c r="C3073" s="1"/>
      <c r="D3073" s="1"/>
      <c r="E3073" s="1"/>
      <c r="F3073" s="1"/>
      <c r="G3073" s="1"/>
      <c r="H3073" s="1"/>
      <c r="I3073" s="1"/>
    </row>
    <row r="3074" spans="1:9">
      <c r="A3074" s="135"/>
      <c r="C3074" s="1"/>
      <c r="D3074" s="1"/>
      <c r="E3074" s="1"/>
      <c r="F3074" s="1"/>
      <c r="G3074" s="1"/>
      <c r="H3074" s="1"/>
      <c r="I3074" s="1"/>
    </row>
    <row r="3075" spans="1:9">
      <c r="A3075" s="135"/>
      <c r="C3075" s="1"/>
      <c r="D3075" s="1"/>
      <c r="E3075" s="1"/>
      <c r="F3075" s="1"/>
      <c r="G3075" s="1"/>
      <c r="H3075" s="1"/>
      <c r="I3075" s="1"/>
    </row>
    <row r="3076" spans="1:9">
      <c r="A3076" s="135"/>
      <c r="C3076" s="1"/>
      <c r="D3076" s="1"/>
      <c r="E3076" s="1"/>
      <c r="F3076" s="1"/>
      <c r="G3076" s="1"/>
      <c r="H3076" s="1"/>
      <c r="I3076" s="1"/>
    </row>
    <row r="3077" spans="1:9">
      <c r="A3077" s="135"/>
      <c r="C3077" s="1"/>
      <c r="D3077" s="1"/>
      <c r="E3077" s="1"/>
      <c r="F3077" s="1"/>
      <c r="G3077" s="1"/>
      <c r="H3077" s="1"/>
      <c r="I3077" s="1"/>
    </row>
    <row r="3078" spans="1:9">
      <c r="A3078" s="135"/>
      <c r="C3078" s="1"/>
      <c r="D3078" s="1"/>
      <c r="E3078" s="1"/>
      <c r="F3078" s="1"/>
      <c r="G3078" s="1"/>
      <c r="H3078" s="1"/>
      <c r="I3078" s="1"/>
    </row>
    <row r="3079" spans="1:9">
      <c r="A3079" s="135"/>
      <c r="C3079" s="1"/>
      <c r="D3079" s="1"/>
      <c r="E3079" s="1"/>
      <c r="F3079" s="1"/>
      <c r="G3079" s="1"/>
      <c r="H3079" s="1"/>
      <c r="I3079" s="1"/>
    </row>
    <row r="3080" spans="1:9">
      <c r="A3080" s="135"/>
      <c r="C3080" s="1"/>
      <c r="D3080" s="1"/>
      <c r="E3080" s="1"/>
      <c r="F3080" s="1"/>
      <c r="G3080" s="1"/>
      <c r="H3080" s="1"/>
      <c r="I3080" s="1"/>
    </row>
    <row r="3081" spans="1:9">
      <c r="A3081" s="135"/>
      <c r="C3081" s="1"/>
      <c r="D3081" s="1"/>
      <c r="E3081" s="1"/>
      <c r="F3081" s="1"/>
      <c r="G3081" s="1"/>
      <c r="H3081" s="1"/>
      <c r="I3081" s="1"/>
    </row>
    <row r="3082" spans="1:9">
      <c r="A3082" s="135"/>
      <c r="C3082" s="1"/>
      <c r="D3082" s="1"/>
      <c r="E3082" s="1"/>
      <c r="F3082" s="1"/>
      <c r="G3082" s="1"/>
      <c r="H3082" s="1"/>
      <c r="I3082" s="1"/>
    </row>
    <row r="3083" spans="1:9">
      <c r="A3083" s="135"/>
      <c r="C3083" s="1"/>
      <c r="D3083" s="1"/>
      <c r="E3083" s="1"/>
      <c r="F3083" s="1"/>
      <c r="G3083" s="1"/>
      <c r="H3083" s="1"/>
      <c r="I3083" s="1"/>
    </row>
    <row r="3084" spans="1:9">
      <c r="A3084" s="135"/>
      <c r="C3084" s="1"/>
      <c r="D3084" s="1"/>
      <c r="E3084" s="1"/>
      <c r="F3084" s="1"/>
      <c r="G3084" s="1"/>
      <c r="H3084" s="1"/>
      <c r="I3084" s="1"/>
    </row>
    <row r="3085" spans="1:9">
      <c r="A3085" s="135"/>
      <c r="C3085" s="1"/>
      <c r="D3085" s="1"/>
      <c r="E3085" s="1"/>
      <c r="F3085" s="1"/>
      <c r="G3085" s="1"/>
      <c r="H3085" s="1"/>
      <c r="I3085" s="1"/>
    </row>
    <row r="3086" spans="1:9">
      <c r="A3086" s="135"/>
      <c r="C3086" s="1"/>
      <c r="D3086" s="1"/>
      <c r="E3086" s="1"/>
      <c r="F3086" s="1"/>
      <c r="G3086" s="1"/>
      <c r="H3086" s="1"/>
      <c r="I3086" s="1"/>
    </row>
    <row r="3087" spans="1:9">
      <c r="A3087" s="135"/>
      <c r="C3087" s="1"/>
      <c r="D3087" s="1"/>
      <c r="E3087" s="1"/>
      <c r="F3087" s="1"/>
      <c r="G3087" s="1"/>
      <c r="H3087" s="1"/>
      <c r="I3087" s="1"/>
    </row>
    <row r="3088" spans="1:9">
      <c r="A3088" s="135"/>
      <c r="C3088" s="1"/>
      <c r="D3088" s="1"/>
      <c r="E3088" s="1"/>
      <c r="F3088" s="1"/>
      <c r="G3088" s="1"/>
      <c r="H3088" s="1"/>
      <c r="I3088" s="1"/>
    </row>
    <row r="3089" spans="1:9">
      <c r="A3089" s="135"/>
      <c r="C3089" s="1"/>
      <c r="D3089" s="1"/>
      <c r="E3089" s="1"/>
      <c r="F3089" s="1"/>
      <c r="G3089" s="1"/>
      <c r="H3089" s="1"/>
      <c r="I3089" s="1"/>
    </row>
    <row r="3090" spans="1:9">
      <c r="A3090" s="135"/>
      <c r="C3090" s="1"/>
      <c r="D3090" s="1"/>
      <c r="E3090" s="1"/>
      <c r="F3090" s="1"/>
      <c r="G3090" s="1"/>
      <c r="H3090" s="1"/>
      <c r="I3090" s="1"/>
    </row>
    <row r="3091" spans="1:9">
      <c r="A3091" s="135"/>
      <c r="C3091" s="1"/>
      <c r="D3091" s="1"/>
      <c r="E3091" s="1"/>
      <c r="F3091" s="1"/>
      <c r="G3091" s="1"/>
      <c r="H3091" s="1"/>
      <c r="I3091" s="1"/>
    </row>
    <row r="3092" spans="1:9">
      <c r="A3092" s="135"/>
      <c r="C3092" s="1"/>
      <c r="D3092" s="1"/>
      <c r="E3092" s="1"/>
      <c r="F3092" s="1"/>
      <c r="G3092" s="1"/>
      <c r="H3092" s="1"/>
      <c r="I3092" s="1"/>
    </row>
    <row r="3093" spans="1:9">
      <c r="A3093" s="135"/>
      <c r="C3093" s="1"/>
      <c r="D3093" s="1"/>
      <c r="E3093" s="1"/>
      <c r="F3093" s="1"/>
      <c r="G3093" s="1"/>
      <c r="H3093" s="1"/>
      <c r="I3093" s="1"/>
    </row>
    <row r="3094" spans="1:9">
      <c r="A3094" s="135"/>
      <c r="C3094" s="1"/>
      <c r="D3094" s="1"/>
      <c r="E3094" s="1"/>
      <c r="F3094" s="1"/>
      <c r="G3094" s="1"/>
      <c r="H3094" s="1"/>
      <c r="I3094" s="1"/>
    </row>
    <row r="3095" spans="1:9">
      <c r="A3095" s="135"/>
      <c r="C3095" s="1"/>
      <c r="D3095" s="1"/>
      <c r="E3095" s="1"/>
      <c r="F3095" s="1"/>
      <c r="G3095" s="1"/>
      <c r="H3095" s="1"/>
      <c r="I3095" s="1"/>
    </row>
    <row r="3096" spans="1:9">
      <c r="A3096" s="135"/>
      <c r="C3096" s="1"/>
      <c r="D3096" s="1"/>
      <c r="E3096" s="1"/>
      <c r="F3096" s="1"/>
      <c r="G3096" s="1"/>
      <c r="H3096" s="1"/>
      <c r="I3096" s="1"/>
    </row>
    <row r="3097" spans="1:9">
      <c r="A3097" s="135"/>
      <c r="C3097" s="1"/>
      <c r="D3097" s="1"/>
      <c r="E3097" s="1"/>
      <c r="F3097" s="1"/>
      <c r="G3097" s="1"/>
      <c r="H3097" s="1"/>
      <c r="I3097" s="1"/>
    </row>
    <row r="3098" spans="1:9">
      <c r="A3098" s="135"/>
      <c r="C3098" s="1"/>
      <c r="D3098" s="1"/>
      <c r="E3098" s="1"/>
      <c r="F3098" s="1"/>
      <c r="G3098" s="1"/>
      <c r="H3098" s="1"/>
      <c r="I3098" s="1"/>
    </row>
    <row r="3099" spans="1:9">
      <c r="A3099" s="135"/>
      <c r="C3099" s="1"/>
      <c r="D3099" s="1"/>
      <c r="E3099" s="1"/>
      <c r="F3099" s="1"/>
      <c r="G3099" s="1"/>
      <c r="H3099" s="1"/>
      <c r="I3099" s="1"/>
    </row>
    <row r="3100" spans="1:9">
      <c r="A3100" s="135"/>
      <c r="C3100" s="1"/>
      <c r="D3100" s="1"/>
      <c r="E3100" s="1"/>
      <c r="F3100" s="1"/>
      <c r="G3100" s="1"/>
      <c r="H3100" s="1"/>
      <c r="I3100" s="1"/>
    </row>
    <row r="3101" spans="1:9">
      <c r="A3101" s="135"/>
      <c r="C3101" s="1"/>
      <c r="D3101" s="1"/>
      <c r="E3101" s="1"/>
      <c r="F3101" s="1"/>
      <c r="G3101" s="1"/>
      <c r="H3101" s="1"/>
      <c r="I3101" s="1"/>
    </row>
    <row r="3102" spans="1:9">
      <c r="A3102" s="135"/>
      <c r="C3102" s="1"/>
      <c r="D3102" s="1"/>
      <c r="E3102" s="1"/>
      <c r="F3102" s="1"/>
      <c r="G3102" s="1"/>
      <c r="H3102" s="1"/>
      <c r="I3102" s="1"/>
    </row>
    <row r="3103" spans="1:9">
      <c r="A3103" s="135"/>
      <c r="C3103" s="1"/>
      <c r="D3103" s="1"/>
      <c r="E3103" s="1"/>
      <c r="F3103" s="1"/>
      <c r="G3103" s="1"/>
      <c r="H3103" s="1"/>
      <c r="I3103" s="1"/>
    </row>
    <row r="3104" spans="1:9">
      <c r="A3104" s="135"/>
      <c r="C3104" s="1"/>
      <c r="D3104" s="1"/>
      <c r="E3104" s="1"/>
      <c r="F3104" s="1"/>
      <c r="G3104" s="1"/>
      <c r="H3104" s="1"/>
      <c r="I3104" s="1"/>
    </row>
    <row r="3105" spans="1:9">
      <c r="A3105" s="135"/>
      <c r="C3105" s="1"/>
      <c r="D3105" s="1"/>
      <c r="E3105" s="1"/>
      <c r="F3105" s="1"/>
      <c r="G3105" s="1"/>
      <c r="H3105" s="1"/>
      <c r="I3105" s="1"/>
    </row>
    <row r="3106" spans="1:9">
      <c r="A3106" s="135"/>
      <c r="C3106" s="1"/>
      <c r="D3106" s="1"/>
      <c r="E3106" s="1"/>
      <c r="F3106" s="1"/>
      <c r="G3106" s="1"/>
      <c r="H3106" s="1"/>
      <c r="I3106" s="1"/>
    </row>
    <row r="3107" spans="1:9">
      <c r="A3107" s="135"/>
      <c r="C3107" s="1"/>
      <c r="D3107" s="1"/>
      <c r="E3107" s="1"/>
      <c r="F3107" s="1"/>
      <c r="G3107" s="1"/>
      <c r="H3107" s="1"/>
      <c r="I3107" s="1"/>
    </row>
    <row r="3108" spans="1:9">
      <c r="A3108" s="135"/>
      <c r="C3108" s="1"/>
      <c r="D3108" s="1"/>
      <c r="E3108" s="1"/>
      <c r="F3108" s="1"/>
      <c r="G3108" s="1"/>
      <c r="H3108" s="1"/>
      <c r="I3108" s="1"/>
    </row>
    <row r="3109" spans="1:9">
      <c r="A3109" s="135"/>
      <c r="C3109" s="1"/>
      <c r="D3109" s="1"/>
      <c r="E3109" s="1"/>
      <c r="F3109" s="1"/>
      <c r="G3109" s="1"/>
      <c r="H3109" s="1"/>
      <c r="I3109" s="1"/>
    </row>
    <row r="3110" spans="1:9">
      <c r="A3110" s="135"/>
      <c r="C3110" s="1"/>
      <c r="D3110" s="1"/>
      <c r="E3110" s="1"/>
      <c r="F3110" s="1"/>
      <c r="G3110" s="1"/>
      <c r="H3110" s="1"/>
      <c r="I3110" s="1"/>
    </row>
    <row r="3111" spans="1:9">
      <c r="A3111" s="135"/>
      <c r="C3111" s="1"/>
      <c r="D3111" s="1"/>
      <c r="E3111" s="1"/>
      <c r="F3111" s="1"/>
      <c r="G3111" s="1"/>
      <c r="H3111" s="1"/>
      <c r="I3111" s="1"/>
    </row>
    <row r="3112" spans="1:9">
      <c r="A3112" s="135"/>
      <c r="C3112" s="1"/>
      <c r="D3112" s="1"/>
      <c r="E3112" s="1"/>
      <c r="F3112" s="1"/>
      <c r="G3112" s="1"/>
      <c r="H3112" s="1"/>
      <c r="I3112" s="1"/>
    </row>
    <row r="3113" spans="1:9">
      <c r="A3113" s="135"/>
      <c r="C3113" s="1"/>
      <c r="D3113" s="1"/>
      <c r="E3113" s="1"/>
      <c r="F3113" s="1"/>
      <c r="G3113" s="1"/>
      <c r="H3113" s="1"/>
      <c r="I3113" s="1"/>
    </row>
    <row r="3114" spans="1:9">
      <c r="A3114" s="135"/>
      <c r="C3114" s="1"/>
      <c r="D3114" s="1"/>
      <c r="E3114" s="1"/>
      <c r="F3114" s="1"/>
      <c r="G3114" s="1"/>
      <c r="H3114" s="1"/>
      <c r="I3114" s="1"/>
    </row>
    <row r="3115" spans="1:9">
      <c r="A3115" s="135"/>
      <c r="C3115" s="1"/>
      <c r="D3115" s="1"/>
      <c r="E3115" s="1"/>
      <c r="F3115" s="1"/>
      <c r="G3115" s="1"/>
      <c r="H3115" s="1"/>
      <c r="I3115" s="1"/>
    </row>
    <row r="3116" spans="1:9">
      <c r="A3116" s="135"/>
      <c r="C3116" s="1"/>
      <c r="D3116" s="1"/>
      <c r="E3116" s="1"/>
      <c r="F3116" s="1"/>
      <c r="G3116" s="1"/>
      <c r="H3116" s="1"/>
      <c r="I3116" s="1"/>
    </row>
    <row r="3117" spans="1:9">
      <c r="A3117" s="135"/>
      <c r="C3117" s="1"/>
      <c r="D3117" s="1"/>
      <c r="E3117" s="1"/>
      <c r="F3117" s="1"/>
      <c r="G3117" s="1"/>
      <c r="H3117" s="1"/>
      <c r="I3117" s="1"/>
    </row>
    <row r="3118" spans="1:9">
      <c r="A3118" s="135"/>
      <c r="C3118" s="1"/>
      <c r="D3118" s="1"/>
      <c r="E3118" s="1"/>
      <c r="F3118" s="1"/>
      <c r="G3118" s="1"/>
      <c r="H3118" s="1"/>
      <c r="I3118" s="1"/>
    </row>
    <row r="3119" spans="1:9">
      <c r="A3119" s="135"/>
      <c r="C3119" s="1"/>
      <c r="D3119" s="1"/>
      <c r="E3119" s="1"/>
      <c r="F3119" s="1"/>
      <c r="G3119" s="1"/>
      <c r="H3119" s="1"/>
      <c r="I3119" s="1"/>
    </row>
    <row r="3120" spans="1:9">
      <c r="A3120" s="135"/>
      <c r="C3120" s="1"/>
      <c r="D3120" s="1"/>
      <c r="E3120" s="1"/>
      <c r="F3120" s="1"/>
      <c r="G3120" s="1"/>
      <c r="H3120" s="1"/>
      <c r="I3120" s="1"/>
    </row>
    <row r="3121" spans="1:9">
      <c r="A3121" s="135"/>
      <c r="C3121" s="1"/>
      <c r="D3121" s="1"/>
      <c r="E3121" s="1"/>
      <c r="F3121" s="1"/>
      <c r="G3121" s="1"/>
      <c r="H3121" s="1"/>
      <c r="I3121" s="1"/>
    </row>
    <row r="3122" spans="1:9">
      <c r="A3122" s="135"/>
      <c r="C3122" s="1"/>
      <c r="D3122" s="1"/>
      <c r="E3122" s="1"/>
      <c r="F3122" s="1"/>
      <c r="G3122" s="1"/>
      <c r="H3122" s="1"/>
      <c r="I3122" s="1"/>
    </row>
    <row r="3123" spans="1:9">
      <c r="A3123" s="135"/>
      <c r="C3123" s="1"/>
      <c r="D3123" s="1"/>
      <c r="E3123" s="1"/>
      <c r="F3123" s="1"/>
      <c r="G3123" s="1"/>
      <c r="H3123" s="1"/>
      <c r="I3123" s="1"/>
    </row>
    <row r="3124" spans="1:9">
      <c r="A3124" s="135"/>
      <c r="C3124" s="1"/>
      <c r="D3124" s="1"/>
      <c r="E3124" s="1"/>
      <c r="F3124" s="1"/>
      <c r="G3124" s="1"/>
      <c r="H3124" s="1"/>
      <c r="I3124" s="1"/>
    </row>
    <row r="3125" spans="1:9">
      <c r="A3125" s="135"/>
      <c r="C3125" s="1"/>
      <c r="D3125" s="1"/>
      <c r="E3125" s="1"/>
      <c r="F3125" s="1"/>
      <c r="G3125" s="1"/>
      <c r="H3125" s="1"/>
      <c r="I3125" s="1"/>
    </row>
    <row r="3126" spans="1:9">
      <c r="A3126" s="135"/>
      <c r="C3126" s="1"/>
      <c r="D3126" s="1"/>
      <c r="E3126" s="1"/>
      <c r="F3126" s="1"/>
      <c r="G3126" s="1"/>
      <c r="H3126" s="1"/>
      <c r="I3126" s="1"/>
    </row>
    <row r="3127" spans="1:9">
      <c r="A3127" s="135"/>
      <c r="C3127" s="1"/>
      <c r="D3127" s="1"/>
      <c r="E3127" s="1"/>
      <c r="F3127" s="1"/>
      <c r="G3127" s="1"/>
      <c r="H3127" s="1"/>
      <c r="I3127" s="1"/>
    </row>
    <row r="3128" spans="1:9">
      <c r="A3128" s="135"/>
      <c r="C3128" s="1"/>
      <c r="D3128" s="1"/>
      <c r="E3128" s="1"/>
      <c r="F3128" s="1"/>
      <c r="G3128" s="1"/>
      <c r="H3128" s="1"/>
      <c r="I3128" s="1"/>
    </row>
    <row r="3129" spans="1:9">
      <c r="A3129" s="135"/>
      <c r="C3129" s="1"/>
      <c r="D3129" s="1"/>
      <c r="E3129" s="1"/>
      <c r="F3129" s="1"/>
      <c r="G3129" s="1"/>
      <c r="H3129" s="1"/>
      <c r="I3129" s="1"/>
    </row>
    <row r="3130" spans="1:9">
      <c r="A3130" s="135"/>
      <c r="C3130" s="1"/>
      <c r="D3130" s="1"/>
      <c r="E3130" s="1"/>
      <c r="F3130" s="1"/>
      <c r="G3130" s="1"/>
      <c r="H3130" s="1"/>
      <c r="I3130" s="1"/>
    </row>
    <row r="3131" spans="1:9">
      <c r="A3131" s="135"/>
      <c r="C3131" s="1"/>
      <c r="D3131" s="1"/>
      <c r="E3131" s="1"/>
      <c r="F3131" s="1"/>
      <c r="G3131" s="1"/>
      <c r="H3131" s="1"/>
      <c r="I3131" s="1"/>
    </row>
    <row r="3132" spans="1:9">
      <c r="A3132" s="135"/>
      <c r="C3132" s="1"/>
      <c r="D3132" s="1"/>
      <c r="E3132" s="1"/>
      <c r="F3132" s="1"/>
      <c r="G3132" s="1"/>
      <c r="H3132" s="1"/>
      <c r="I3132" s="1"/>
    </row>
    <row r="3133" spans="1:9">
      <c r="A3133" s="135"/>
      <c r="C3133" s="1"/>
      <c r="D3133" s="1"/>
      <c r="E3133" s="1"/>
      <c r="F3133" s="1"/>
      <c r="G3133" s="1"/>
      <c r="H3133" s="1"/>
      <c r="I3133" s="1"/>
    </row>
    <row r="3134" spans="1:9">
      <c r="A3134" s="135"/>
      <c r="C3134" s="1"/>
      <c r="D3134" s="1"/>
      <c r="E3134" s="1"/>
      <c r="F3134" s="1"/>
      <c r="G3134" s="1"/>
      <c r="H3134" s="1"/>
      <c r="I3134" s="1"/>
    </row>
    <row r="3135" spans="1:9">
      <c r="A3135" s="135"/>
      <c r="C3135" s="1"/>
      <c r="D3135" s="1"/>
      <c r="E3135" s="1"/>
      <c r="F3135" s="1"/>
      <c r="G3135" s="1"/>
      <c r="H3135" s="1"/>
      <c r="I3135" s="1"/>
    </row>
    <row r="3136" spans="1:9">
      <c r="A3136" s="135"/>
      <c r="C3136" s="1"/>
      <c r="D3136" s="1"/>
      <c r="E3136" s="1"/>
      <c r="F3136" s="1"/>
      <c r="G3136" s="1"/>
      <c r="H3136" s="1"/>
      <c r="I3136" s="1"/>
    </row>
    <row r="3137" spans="1:9">
      <c r="A3137" s="135"/>
      <c r="C3137" s="1"/>
      <c r="D3137" s="1"/>
      <c r="E3137" s="1"/>
      <c r="F3137" s="1"/>
      <c r="G3137" s="1"/>
      <c r="H3137" s="1"/>
      <c r="I3137" s="1"/>
    </row>
    <row r="3138" spans="1:9">
      <c r="A3138" s="135"/>
      <c r="C3138" s="1"/>
      <c r="D3138" s="1"/>
      <c r="E3138" s="1"/>
      <c r="F3138" s="1"/>
      <c r="G3138" s="1"/>
      <c r="H3138" s="1"/>
      <c r="I3138" s="1"/>
    </row>
    <row r="3139" spans="1:9">
      <c r="A3139" s="135"/>
      <c r="C3139" s="1"/>
      <c r="D3139" s="1"/>
      <c r="E3139" s="1"/>
      <c r="F3139" s="1"/>
      <c r="G3139" s="1"/>
      <c r="H3139" s="1"/>
      <c r="I3139" s="1"/>
    </row>
    <row r="3140" spans="1:9">
      <c r="A3140" s="135"/>
      <c r="C3140" s="1"/>
      <c r="D3140" s="1"/>
      <c r="E3140" s="1"/>
      <c r="F3140" s="1"/>
      <c r="G3140" s="1"/>
      <c r="H3140" s="1"/>
      <c r="I3140" s="1"/>
    </row>
    <row r="3141" spans="1:9">
      <c r="A3141" s="135"/>
      <c r="C3141" s="1"/>
      <c r="D3141" s="1"/>
      <c r="E3141" s="1"/>
      <c r="F3141" s="1"/>
      <c r="G3141" s="1"/>
      <c r="H3141" s="1"/>
      <c r="I3141" s="1"/>
    </row>
    <row r="3142" spans="1:9">
      <c r="A3142" s="135"/>
      <c r="C3142" s="1"/>
      <c r="D3142" s="1"/>
      <c r="E3142" s="1"/>
      <c r="F3142" s="1"/>
      <c r="G3142" s="1"/>
      <c r="H3142" s="1"/>
      <c r="I3142" s="1"/>
    </row>
    <row r="3143" spans="1:9">
      <c r="A3143" s="135"/>
      <c r="C3143" s="1"/>
      <c r="D3143" s="1"/>
      <c r="E3143" s="1"/>
      <c r="F3143" s="1"/>
      <c r="G3143" s="1"/>
      <c r="H3143" s="1"/>
      <c r="I3143" s="1"/>
    </row>
    <row r="3144" spans="1:9">
      <c r="A3144" s="135"/>
      <c r="C3144" s="1"/>
      <c r="D3144" s="1"/>
      <c r="E3144" s="1"/>
      <c r="F3144" s="1"/>
      <c r="G3144" s="1"/>
      <c r="H3144" s="1"/>
      <c r="I3144" s="1"/>
    </row>
    <row r="3145" spans="1:9">
      <c r="A3145" s="135"/>
      <c r="C3145" s="1"/>
      <c r="D3145" s="1"/>
      <c r="E3145" s="1"/>
      <c r="F3145" s="1"/>
      <c r="G3145" s="1"/>
      <c r="H3145" s="1"/>
      <c r="I3145" s="1"/>
    </row>
    <row r="3146" spans="1:9">
      <c r="A3146" s="135"/>
      <c r="C3146" s="1"/>
      <c r="D3146" s="1"/>
      <c r="E3146" s="1"/>
      <c r="F3146" s="1"/>
      <c r="G3146" s="1"/>
      <c r="H3146" s="1"/>
      <c r="I3146" s="1"/>
    </row>
    <row r="3147" spans="1:9">
      <c r="A3147" s="135"/>
      <c r="C3147" s="1"/>
      <c r="D3147" s="1"/>
      <c r="E3147" s="1"/>
      <c r="F3147" s="1"/>
      <c r="G3147" s="1"/>
      <c r="H3147" s="1"/>
      <c r="I3147" s="1"/>
    </row>
    <row r="3148" spans="1:9">
      <c r="A3148" s="135"/>
      <c r="C3148" s="1"/>
      <c r="D3148" s="1"/>
      <c r="E3148" s="1"/>
      <c r="F3148" s="1"/>
      <c r="G3148" s="1"/>
      <c r="H3148" s="1"/>
      <c r="I3148" s="1"/>
    </row>
    <row r="3149" spans="1:9">
      <c r="A3149" s="135"/>
      <c r="C3149" s="1"/>
      <c r="D3149" s="1"/>
      <c r="E3149" s="1"/>
      <c r="F3149" s="1"/>
      <c r="G3149" s="1"/>
      <c r="H3149" s="1"/>
      <c r="I3149" s="1"/>
    </row>
    <row r="3150" spans="1:9">
      <c r="A3150" s="135"/>
      <c r="C3150" s="1"/>
      <c r="D3150" s="1"/>
      <c r="E3150" s="1"/>
      <c r="F3150" s="1"/>
      <c r="G3150" s="1"/>
      <c r="H3150" s="1"/>
      <c r="I3150" s="1"/>
    </row>
    <row r="3151" spans="1:9">
      <c r="A3151" s="135"/>
      <c r="C3151" s="1"/>
      <c r="D3151" s="1"/>
      <c r="E3151" s="1"/>
      <c r="F3151" s="1"/>
      <c r="G3151" s="1"/>
      <c r="H3151" s="1"/>
      <c r="I3151" s="1"/>
    </row>
    <row r="3152" spans="1:9">
      <c r="A3152" s="135"/>
      <c r="C3152" s="1"/>
      <c r="D3152" s="1"/>
      <c r="E3152" s="1"/>
      <c r="F3152" s="1"/>
      <c r="G3152" s="1"/>
      <c r="H3152" s="1"/>
      <c r="I3152" s="1"/>
    </row>
    <row r="3153" spans="1:9">
      <c r="A3153" s="135"/>
      <c r="C3153" s="1"/>
      <c r="D3153" s="1"/>
      <c r="E3153" s="1"/>
      <c r="F3153" s="1"/>
      <c r="G3153" s="1"/>
      <c r="H3153" s="1"/>
      <c r="I3153" s="1"/>
    </row>
    <row r="3154" spans="1:9">
      <c r="A3154" s="135"/>
      <c r="C3154" s="1"/>
      <c r="D3154" s="1"/>
      <c r="E3154" s="1"/>
      <c r="F3154" s="1"/>
      <c r="G3154" s="1"/>
      <c r="H3154" s="1"/>
      <c r="I3154" s="1"/>
    </row>
    <row r="3155" spans="1:9">
      <c r="A3155" s="135"/>
      <c r="C3155" s="1"/>
      <c r="D3155" s="1"/>
      <c r="E3155" s="1"/>
      <c r="F3155" s="1"/>
      <c r="G3155" s="1"/>
      <c r="H3155" s="1"/>
      <c r="I3155" s="1"/>
    </row>
    <row r="3156" spans="1:9">
      <c r="A3156" s="135"/>
      <c r="C3156" s="1"/>
      <c r="D3156" s="1"/>
      <c r="E3156" s="1"/>
      <c r="F3156" s="1"/>
      <c r="G3156" s="1"/>
      <c r="H3156" s="1"/>
      <c r="I3156" s="1"/>
    </row>
    <row r="3157" spans="1:9">
      <c r="A3157" s="135"/>
      <c r="C3157" s="1"/>
      <c r="D3157" s="1"/>
      <c r="E3157" s="1"/>
      <c r="F3157" s="1"/>
      <c r="G3157" s="1"/>
      <c r="H3157" s="1"/>
      <c r="I3157" s="1"/>
    </row>
    <row r="3158" spans="1:9">
      <c r="A3158" s="135"/>
      <c r="C3158" s="1"/>
      <c r="D3158" s="1"/>
      <c r="E3158" s="1"/>
      <c r="F3158" s="1"/>
      <c r="G3158" s="1"/>
      <c r="H3158" s="1"/>
      <c r="I3158" s="1"/>
    </row>
    <row r="3159" spans="1:9">
      <c r="A3159" s="135"/>
      <c r="C3159" s="1"/>
      <c r="D3159" s="1"/>
      <c r="E3159" s="1"/>
      <c r="F3159" s="1"/>
      <c r="G3159" s="1"/>
      <c r="H3159" s="1"/>
      <c r="I3159" s="1"/>
    </row>
    <row r="3160" spans="1:9">
      <c r="A3160" s="135"/>
      <c r="C3160" s="1"/>
      <c r="D3160" s="1"/>
      <c r="E3160" s="1"/>
      <c r="F3160" s="1"/>
      <c r="G3160" s="1"/>
      <c r="H3160" s="1"/>
      <c r="I3160" s="1"/>
    </row>
    <row r="3161" spans="1:9">
      <c r="A3161" s="135"/>
      <c r="C3161" s="1"/>
      <c r="D3161" s="1"/>
      <c r="E3161" s="1"/>
      <c r="F3161" s="1"/>
      <c r="G3161" s="1"/>
      <c r="H3161" s="1"/>
      <c r="I3161" s="1"/>
    </row>
    <row r="3162" spans="1:9">
      <c r="A3162" s="135"/>
      <c r="C3162" s="1"/>
      <c r="D3162" s="1"/>
      <c r="E3162" s="1"/>
      <c r="F3162" s="1"/>
      <c r="G3162" s="1"/>
      <c r="H3162" s="1"/>
      <c r="I3162" s="1"/>
    </row>
    <row r="3163" spans="1:9">
      <c r="A3163" s="135"/>
      <c r="C3163" s="1"/>
      <c r="D3163" s="1"/>
      <c r="E3163" s="1"/>
      <c r="F3163" s="1"/>
      <c r="G3163" s="1"/>
      <c r="H3163" s="1"/>
      <c r="I3163" s="1"/>
    </row>
    <row r="3164" spans="1:9">
      <c r="A3164" s="135"/>
      <c r="C3164" s="1"/>
      <c r="D3164" s="1"/>
      <c r="E3164" s="1"/>
      <c r="F3164" s="1"/>
      <c r="G3164" s="1"/>
      <c r="H3164" s="1"/>
      <c r="I3164" s="1"/>
    </row>
    <row r="3165" spans="1:9">
      <c r="A3165" s="135"/>
      <c r="C3165" s="1"/>
      <c r="D3165" s="1"/>
      <c r="E3165" s="1"/>
      <c r="F3165" s="1"/>
      <c r="G3165" s="1"/>
      <c r="H3165" s="1"/>
      <c r="I3165" s="1"/>
    </row>
    <row r="3166" spans="1:9">
      <c r="A3166" s="135"/>
      <c r="C3166" s="1"/>
      <c r="D3166" s="1"/>
      <c r="E3166" s="1"/>
      <c r="F3166" s="1"/>
      <c r="G3166" s="1"/>
      <c r="H3166" s="1"/>
      <c r="I3166" s="1"/>
    </row>
    <row r="3167" spans="1:9">
      <c r="A3167" s="135"/>
      <c r="C3167" s="1"/>
      <c r="D3167" s="1"/>
      <c r="E3167" s="1"/>
      <c r="F3167" s="1"/>
      <c r="G3167" s="1"/>
      <c r="H3167" s="1"/>
      <c r="I3167" s="1"/>
    </row>
    <row r="3168" spans="1:9">
      <c r="A3168" s="135"/>
      <c r="C3168" s="1"/>
      <c r="D3168" s="1"/>
      <c r="E3168" s="1"/>
      <c r="F3168" s="1"/>
      <c r="G3168" s="1"/>
      <c r="H3168" s="1"/>
      <c r="I3168" s="1"/>
    </row>
    <row r="3169" spans="1:9">
      <c r="A3169" s="135"/>
      <c r="C3169" s="1"/>
      <c r="D3169" s="1"/>
      <c r="E3169" s="1"/>
      <c r="F3169" s="1"/>
      <c r="G3169" s="1"/>
      <c r="H3169" s="1"/>
      <c r="I3169" s="1"/>
    </row>
    <row r="3170" spans="1:9">
      <c r="A3170" s="135"/>
      <c r="C3170" s="1"/>
      <c r="D3170" s="1"/>
      <c r="E3170" s="1"/>
      <c r="F3170" s="1"/>
      <c r="G3170" s="1"/>
      <c r="H3170" s="1"/>
      <c r="I3170" s="1"/>
    </row>
    <row r="3171" spans="1:9">
      <c r="A3171" s="135"/>
      <c r="C3171" s="1"/>
      <c r="D3171" s="1"/>
      <c r="E3171" s="1"/>
      <c r="F3171" s="1"/>
      <c r="G3171" s="1"/>
      <c r="H3171" s="1"/>
      <c r="I3171" s="1"/>
    </row>
    <row r="3172" spans="1:9">
      <c r="A3172" s="135"/>
      <c r="C3172" s="1"/>
      <c r="D3172" s="1"/>
      <c r="E3172" s="1"/>
      <c r="F3172" s="1"/>
      <c r="G3172" s="1"/>
      <c r="H3172" s="1"/>
      <c r="I3172" s="1"/>
    </row>
    <row r="3173" spans="1:9">
      <c r="A3173" s="135"/>
      <c r="C3173" s="1"/>
      <c r="D3173" s="1"/>
      <c r="E3173" s="1"/>
      <c r="F3173" s="1"/>
      <c r="G3173" s="1"/>
      <c r="H3173" s="1"/>
      <c r="I3173" s="1"/>
    </row>
    <row r="3174" spans="1:9">
      <c r="A3174" s="135"/>
      <c r="C3174" s="1"/>
      <c r="D3174" s="1"/>
      <c r="E3174" s="1"/>
      <c r="F3174" s="1"/>
      <c r="G3174" s="1"/>
      <c r="H3174" s="1"/>
      <c r="I3174" s="1"/>
    </row>
    <row r="3175" spans="1:9">
      <c r="A3175" s="135"/>
      <c r="C3175" s="1"/>
      <c r="D3175" s="1"/>
      <c r="E3175" s="1"/>
      <c r="F3175" s="1"/>
      <c r="G3175" s="1"/>
      <c r="H3175" s="1"/>
      <c r="I3175" s="1"/>
    </row>
    <row r="3176" spans="1:9">
      <c r="A3176" s="135"/>
      <c r="C3176" s="1"/>
      <c r="D3176" s="1"/>
      <c r="E3176" s="1"/>
      <c r="F3176" s="1"/>
      <c r="G3176" s="1"/>
      <c r="H3176" s="1"/>
      <c r="I3176" s="1"/>
    </row>
    <row r="3177" spans="1:9">
      <c r="A3177" s="135"/>
      <c r="C3177" s="1"/>
      <c r="D3177" s="1"/>
      <c r="E3177" s="1"/>
      <c r="F3177" s="1"/>
      <c r="G3177" s="1"/>
      <c r="H3177" s="1"/>
      <c r="I3177" s="1"/>
    </row>
    <row r="3178" spans="1:9">
      <c r="A3178" s="135"/>
      <c r="C3178" s="1"/>
      <c r="D3178" s="1"/>
      <c r="E3178" s="1"/>
      <c r="F3178" s="1"/>
      <c r="G3178" s="1"/>
      <c r="H3178" s="1"/>
      <c r="I3178" s="1"/>
    </row>
    <row r="3179" spans="1:9">
      <c r="A3179" s="135"/>
      <c r="C3179" s="1"/>
      <c r="D3179" s="1"/>
      <c r="E3179" s="1"/>
      <c r="F3179" s="1"/>
      <c r="G3179" s="1"/>
      <c r="H3179" s="1"/>
      <c r="I3179" s="1"/>
    </row>
    <row r="3180" spans="1:9">
      <c r="A3180" s="135"/>
      <c r="C3180" s="1"/>
      <c r="D3180" s="1"/>
      <c r="E3180" s="1"/>
      <c r="F3180" s="1"/>
      <c r="G3180" s="1"/>
      <c r="H3180" s="1"/>
      <c r="I3180" s="1"/>
    </row>
    <row r="3181" spans="1:9">
      <c r="A3181" s="135"/>
      <c r="C3181" s="1"/>
      <c r="D3181" s="1"/>
      <c r="E3181" s="1"/>
      <c r="F3181" s="1"/>
      <c r="G3181" s="1"/>
      <c r="H3181" s="1"/>
      <c r="I3181" s="1"/>
    </row>
    <row r="3182" spans="1:9">
      <c r="A3182" s="135"/>
      <c r="C3182" s="1"/>
      <c r="D3182" s="1"/>
      <c r="E3182" s="1"/>
      <c r="F3182" s="1"/>
      <c r="G3182" s="1"/>
      <c r="H3182" s="1"/>
      <c r="I3182" s="1"/>
    </row>
    <row r="3183" spans="1:9">
      <c r="A3183" s="135"/>
      <c r="C3183" s="1"/>
      <c r="D3183" s="1"/>
      <c r="E3183" s="1"/>
      <c r="F3183" s="1"/>
      <c r="G3183" s="1"/>
      <c r="H3183" s="1"/>
      <c r="I3183" s="1"/>
    </row>
    <row r="3184" spans="1:9">
      <c r="A3184" s="135"/>
      <c r="C3184" s="1"/>
      <c r="D3184" s="1"/>
      <c r="E3184" s="1"/>
      <c r="F3184" s="1"/>
      <c r="G3184" s="1"/>
      <c r="H3184" s="1"/>
      <c r="I3184" s="1"/>
    </row>
    <row r="3185" spans="1:9">
      <c r="A3185" s="135"/>
      <c r="C3185" s="1"/>
      <c r="D3185" s="1"/>
      <c r="E3185" s="1"/>
      <c r="F3185" s="1"/>
      <c r="G3185" s="1"/>
      <c r="H3185" s="1"/>
      <c r="I3185" s="1"/>
    </row>
    <row r="3186" spans="1:9">
      <c r="A3186" s="135"/>
      <c r="C3186" s="1"/>
      <c r="D3186" s="1"/>
      <c r="E3186" s="1"/>
      <c r="F3186" s="1"/>
      <c r="G3186" s="1"/>
      <c r="H3186" s="1"/>
      <c r="I3186" s="1"/>
    </row>
    <row r="3187" spans="1:9">
      <c r="A3187" s="135"/>
      <c r="C3187" s="1"/>
      <c r="D3187" s="1"/>
      <c r="E3187" s="1"/>
      <c r="F3187" s="1"/>
      <c r="G3187" s="1"/>
      <c r="H3187" s="1"/>
      <c r="I3187" s="1"/>
    </row>
    <row r="3188" spans="1:9">
      <c r="A3188" s="135"/>
      <c r="C3188" s="1"/>
      <c r="D3188" s="1"/>
      <c r="E3188" s="1"/>
      <c r="F3188" s="1"/>
      <c r="G3188" s="1"/>
      <c r="H3188" s="1"/>
      <c r="I3188" s="1"/>
    </row>
    <row r="3189" spans="1:9">
      <c r="A3189" s="135"/>
      <c r="C3189" s="1"/>
      <c r="D3189" s="1"/>
      <c r="E3189" s="1"/>
      <c r="F3189" s="1"/>
      <c r="G3189" s="1"/>
      <c r="H3189" s="1"/>
      <c r="I3189" s="1"/>
    </row>
    <row r="3190" spans="1:9">
      <c r="A3190" s="135"/>
      <c r="C3190" s="1"/>
      <c r="D3190" s="1"/>
      <c r="E3190" s="1"/>
      <c r="F3190" s="1"/>
      <c r="G3190" s="1"/>
      <c r="H3190" s="1"/>
      <c r="I3190" s="1"/>
    </row>
    <row r="3191" spans="1:9">
      <c r="A3191" s="135"/>
      <c r="C3191" s="1"/>
      <c r="D3191" s="1"/>
      <c r="E3191" s="1"/>
      <c r="F3191" s="1"/>
      <c r="G3191" s="1"/>
      <c r="H3191" s="1"/>
      <c r="I3191" s="1"/>
    </row>
    <row r="3192" spans="1:9">
      <c r="A3192" s="135"/>
      <c r="C3192" s="1"/>
      <c r="D3192" s="1"/>
      <c r="E3192" s="1"/>
      <c r="F3192" s="1"/>
      <c r="G3192" s="1"/>
      <c r="H3192" s="1"/>
      <c r="I3192" s="1"/>
    </row>
    <row r="3193" spans="1:9">
      <c r="A3193" s="135"/>
      <c r="C3193" s="1"/>
      <c r="D3193" s="1"/>
      <c r="E3193" s="1"/>
      <c r="F3193" s="1"/>
      <c r="G3193" s="1"/>
      <c r="H3193" s="1"/>
      <c r="I3193" s="1"/>
    </row>
    <row r="3194" spans="1:9">
      <c r="A3194" s="135"/>
      <c r="C3194" s="1"/>
      <c r="D3194" s="1"/>
      <c r="E3194" s="1"/>
      <c r="F3194" s="1"/>
      <c r="G3194" s="1"/>
      <c r="H3194" s="1"/>
      <c r="I3194" s="1"/>
    </row>
    <row r="3195" spans="1:9">
      <c r="A3195" s="135"/>
      <c r="C3195" s="1"/>
      <c r="D3195" s="1"/>
      <c r="E3195" s="1"/>
      <c r="F3195" s="1"/>
      <c r="G3195" s="1"/>
      <c r="H3195" s="1"/>
      <c r="I3195" s="1"/>
    </row>
    <row r="3196" spans="1:9">
      <c r="A3196" s="135"/>
      <c r="C3196" s="1"/>
      <c r="D3196" s="1"/>
      <c r="E3196" s="1"/>
      <c r="F3196" s="1"/>
      <c r="G3196" s="1"/>
      <c r="H3196" s="1"/>
      <c r="I3196" s="1"/>
    </row>
    <row r="3197" spans="1:9">
      <c r="A3197" s="135"/>
      <c r="C3197" s="1"/>
      <c r="D3197" s="1"/>
      <c r="E3197" s="1"/>
      <c r="F3197" s="1"/>
      <c r="G3197" s="1"/>
      <c r="H3197" s="1"/>
      <c r="I3197" s="1"/>
    </row>
    <row r="3198" spans="1:9">
      <c r="A3198" s="135"/>
      <c r="C3198" s="1"/>
      <c r="D3198" s="1"/>
      <c r="E3198" s="1"/>
      <c r="F3198" s="1"/>
      <c r="G3198" s="1"/>
      <c r="H3198" s="1"/>
      <c r="I3198" s="1"/>
    </row>
    <row r="3199" spans="1:9">
      <c r="A3199" s="135"/>
      <c r="C3199" s="1"/>
      <c r="D3199" s="1"/>
      <c r="E3199" s="1"/>
      <c r="F3199" s="1"/>
      <c r="G3199" s="1"/>
      <c r="H3199" s="1"/>
      <c r="I3199" s="1"/>
    </row>
    <row r="3200" spans="1:9">
      <c r="A3200" s="135"/>
      <c r="C3200" s="1"/>
      <c r="D3200" s="1"/>
      <c r="E3200" s="1"/>
      <c r="F3200" s="1"/>
      <c r="G3200" s="1"/>
      <c r="H3200" s="1"/>
      <c r="I3200" s="1"/>
    </row>
    <row r="3201" spans="1:9">
      <c r="A3201" s="135"/>
      <c r="C3201" s="1"/>
      <c r="D3201" s="1"/>
      <c r="E3201" s="1"/>
      <c r="F3201" s="1"/>
      <c r="G3201" s="1"/>
      <c r="H3201" s="1"/>
      <c r="I3201" s="1"/>
    </row>
    <row r="3202" spans="1:9">
      <c r="A3202" s="135"/>
      <c r="C3202" s="1"/>
      <c r="D3202" s="1"/>
      <c r="E3202" s="1"/>
      <c r="F3202" s="1"/>
      <c r="G3202" s="1"/>
      <c r="H3202" s="1"/>
      <c r="I3202" s="1"/>
    </row>
    <row r="3203" spans="1:9">
      <c r="A3203" s="135"/>
      <c r="C3203" s="1"/>
      <c r="D3203" s="1"/>
      <c r="E3203" s="1"/>
      <c r="F3203" s="1"/>
      <c r="G3203" s="1"/>
      <c r="H3203" s="1"/>
      <c r="I3203" s="1"/>
    </row>
    <row r="3204" spans="1:9">
      <c r="A3204" s="135"/>
      <c r="C3204" s="1"/>
      <c r="D3204" s="1"/>
      <c r="E3204" s="1"/>
      <c r="F3204" s="1"/>
      <c r="G3204" s="1"/>
      <c r="H3204" s="1"/>
      <c r="I3204" s="1"/>
    </row>
    <row r="3205" spans="1:9">
      <c r="A3205" s="135"/>
      <c r="C3205" s="1"/>
      <c r="D3205" s="1"/>
      <c r="E3205" s="1"/>
      <c r="F3205" s="1"/>
      <c r="G3205" s="1"/>
      <c r="H3205" s="1"/>
      <c r="I3205" s="1"/>
    </row>
    <row r="3206" spans="1:9">
      <c r="A3206" s="135"/>
      <c r="C3206" s="1"/>
      <c r="D3206" s="1"/>
      <c r="E3206" s="1"/>
      <c r="F3206" s="1"/>
      <c r="G3206" s="1"/>
      <c r="H3206" s="1"/>
      <c r="I3206" s="1"/>
    </row>
    <row r="3207" spans="1:9">
      <c r="A3207" s="135"/>
      <c r="C3207" s="1"/>
      <c r="D3207" s="1"/>
      <c r="E3207" s="1"/>
      <c r="F3207" s="1"/>
      <c r="G3207" s="1"/>
      <c r="H3207" s="1"/>
      <c r="I3207" s="1"/>
    </row>
    <row r="3208" spans="1:9">
      <c r="A3208" s="135"/>
      <c r="C3208" s="1"/>
      <c r="D3208" s="1"/>
      <c r="E3208" s="1"/>
      <c r="F3208" s="1"/>
      <c r="G3208" s="1"/>
      <c r="H3208" s="1"/>
      <c r="I3208" s="1"/>
    </row>
    <row r="3209" spans="1:9">
      <c r="A3209" s="135"/>
      <c r="C3209" s="1"/>
      <c r="D3209" s="1"/>
      <c r="E3209" s="1"/>
      <c r="F3209" s="1"/>
      <c r="G3209" s="1"/>
      <c r="H3209" s="1"/>
      <c r="I3209" s="1"/>
    </row>
    <row r="3210" spans="1:9">
      <c r="A3210" s="135"/>
      <c r="C3210" s="1"/>
      <c r="D3210" s="1"/>
      <c r="E3210" s="1"/>
      <c r="F3210" s="1"/>
      <c r="G3210" s="1"/>
      <c r="H3210" s="1"/>
      <c r="I3210" s="1"/>
    </row>
    <row r="3211" spans="1:9">
      <c r="A3211" s="135"/>
      <c r="C3211" s="1"/>
      <c r="D3211" s="1"/>
      <c r="E3211" s="1"/>
      <c r="F3211" s="1"/>
      <c r="G3211" s="1"/>
      <c r="H3211" s="1"/>
      <c r="I3211" s="1"/>
    </row>
    <row r="3212" spans="1:9">
      <c r="A3212" s="135"/>
      <c r="C3212" s="1"/>
      <c r="D3212" s="1"/>
      <c r="E3212" s="1"/>
      <c r="F3212" s="1"/>
      <c r="G3212" s="1"/>
      <c r="H3212" s="1"/>
      <c r="I3212" s="1"/>
    </row>
    <row r="3213" spans="1:9">
      <c r="A3213" s="135"/>
      <c r="C3213" s="1"/>
      <c r="D3213" s="1"/>
      <c r="E3213" s="1"/>
      <c r="F3213" s="1"/>
      <c r="G3213" s="1"/>
      <c r="H3213" s="1"/>
      <c r="I3213" s="1"/>
    </row>
    <row r="3214" spans="1:9">
      <c r="A3214" s="135"/>
      <c r="C3214" s="1"/>
      <c r="D3214" s="1"/>
      <c r="E3214" s="1"/>
      <c r="F3214" s="1"/>
      <c r="G3214" s="1"/>
      <c r="H3214" s="1"/>
      <c r="I3214" s="1"/>
    </row>
    <row r="3215" spans="1:9">
      <c r="A3215" s="135"/>
      <c r="C3215" s="1"/>
      <c r="D3215" s="1"/>
      <c r="E3215" s="1"/>
      <c r="F3215" s="1"/>
      <c r="G3215" s="1"/>
      <c r="H3215" s="1"/>
      <c r="I3215" s="1"/>
    </row>
    <row r="3216" spans="1:9">
      <c r="A3216" s="135"/>
      <c r="C3216" s="1"/>
      <c r="D3216" s="1"/>
      <c r="E3216" s="1"/>
      <c r="F3216" s="1"/>
      <c r="G3216" s="1"/>
      <c r="H3216" s="1"/>
      <c r="I3216" s="1"/>
    </row>
    <row r="3217" spans="1:9">
      <c r="A3217" s="135"/>
      <c r="C3217" s="1"/>
      <c r="D3217" s="1"/>
      <c r="E3217" s="1"/>
      <c r="F3217" s="1"/>
      <c r="G3217" s="1"/>
      <c r="H3217" s="1"/>
      <c r="I3217" s="1"/>
    </row>
    <row r="3218" spans="1:9">
      <c r="A3218" s="135"/>
      <c r="C3218" s="1"/>
      <c r="D3218" s="1"/>
      <c r="E3218" s="1"/>
      <c r="F3218" s="1"/>
      <c r="G3218" s="1"/>
      <c r="H3218" s="1"/>
      <c r="I3218" s="1"/>
    </row>
    <row r="3219" spans="1:9">
      <c r="A3219" s="135"/>
      <c r="C3219" s="1"/>
      <c r="D3219" s="1"/>
      <c r="E3219" s="1"/>
      <c r="F3219" s="1"/>
      <c r="G3219" s="1"/>
      <c r="H3219" s="1"/>
      <c r="I3219" s="1"/>
    </row>
    <row r="3220" spans="1:9">
      <c r="A3220" s="135"/>
      <c r="C3220" s="1"/>
      <c r="D3220" s="1"/>
      <c r="E3220" s="1"/>
      <c r="F3220" s="1"/>
      <c r="G3220" s="1"/>
      <c r="H3220" s="1"/>
      <c r="I3220" s="1"/>
    </row>
    <row r="3221" spans="1:9">
      <c r="A3221" s="135"/>
      <c r="C3221" s="1"/>
      <c r="D3221" s="1"/>
      <c r="E3221" s="1"/>
      <c r="F3221" s="1"/>
      <c r="G3221" s="1"/>
      <c r="H3221" s="1"/>
      <c r="I3221" s="1"/>
    </row>
    <row r="3222" spans="1:9">
      <c r="A3222" s="135"/>
      <c r="C3222" s="1"/>
      <c r="D3222" s="1"/>
      <c r="E3222" s="1"/>
      <c r="F3222" s="1"/>
      <c r="G3222" s="1"/>
      <c r="H3222" s="1"/>
      <c r="I3222" s="1"/>
    </row>
    <row r="3223" spans="1:9">
      <c r="A3223" s="135"/>
      <c r="C3223" s="1"/>
      <c r="D3223" s="1"/>
      <c r="E3223" s="1"/>
      <c r="F3223" s="1"/>
      <c r="G3223" s="1"/>
      <c r="H3223" s="1"/>
      <c r="I3223" s="1"/>
    </row>
    <row r="3224" spans="1:9">
      <c r="A3224" s="135"/>
      <c r="C3224" s="1"/>
      <c r="D3224" s="1"/>
      <c r="E3224" s="1"/>
      <c r="F3224" s="1"/>
      <c r="G3224" s="1"/>
      <c r="H3224" s="1"/>
      <c r="I3224" s="1"/>
    </row>
    <row r="3225" spans="1:9">
      <c r="A3225" s="135"/>
      <c r="C3225" s="1"/>
      <c r="D3225" s="1"/>
      <c r="E3225" s="1"/>
      <c r="F3225" s="1"/>
      <c r="G3225" s="1"/>
      <c r="H3225" s="1"/>
      <c r="I3225" s="1"/>
    </row>
    <row r="3226" spans="1:9">
      <c r="A3226" s="135"/>
      <c r="C3226" s="1"/>
      <c r="D3226" s="1"/>
      <c r="E3226" s="1"/>
      <c r="F3226" s="1"/>
      <c r="G3226" s="1"/>
      <c r="H3226" s="1"/>
      <c r="I3226" s="1"/>
    </row>
    <row r="3227" spans="1:9">
      <c r="A3227" s="135"/>
      <c r="C3227" s="1"/>
      <c r="D3227" s="1"/>
      <c r="E3227" s="1"/>
      <c r="F3227" s="1"/>
      <c r="G3227" s="1"/>
      <c r="H3227" s="1"/>
      <c r="I3227" s="1"/>
    </row>
    <row r="3228" spans="1:9">
      <c r="A3228" s="135"/>
      <c r="C3228" s="1"/>
      <c r="D3228" s="1"/>
      <c r="E3228" s="1"/>
      <c r="F3228" s="1"/>
      <c r="G3228" s="1"/>
      <c r="H3228" s="1"/>
      <c r="I3228" s="1"/>
    </row>
    <row r="3229" spans="1:9">
      <c r="A3229" s="135"/>
      <c r="C3229" s="1"/>
      <c r="D3229" s="1"/>
      <c r="E3229" s="1"/>
      <c r="F3229" s="1"/>
      <c r="G3229" s="1"/>
      <c r="H3229" s="1"/>
      <c r="I3229" s="1"/>
    </row>
    <row r="3230" spans="1:9">
      <c r="A3230" s="135"/>
      <c r="C3230" s="1"/>
      <c r="D3230" s="1"/>
      <c r="E3230" s="1"/>
      <c r="F3230" s="1"/>
      <c r="G3230" s="1"/>
      <c r="H3230" s="1"/>
      <c r="I3230" s="1"/>
    </row>
    <row r="3231" spans="1:9">
      <c r="A3231" s="135"/>
      <c r="C3231" s="1"/>
      <c r="D3231" s="1"/>
      <c r="E3231" s="1"/>
      <c r="F3231" s="1"/>
      <c r="G3231" s="1"/>
      <c r="H3231" s="1"/>
      <c r="I3231" s="1"/>
    </row>
    <row r="3232" spans="1:9">
      <c r="A3232" s="135"/>
      <c r="C3232" s="1"/>
      <c r="D3232" s="1"/>
      <c r="E3232" s="1"/>
      <c r="F3232" s="1"/>
      <c r="G3232" s="1"/>
      <c r="H3232" s="1"/>
      <c r="I3232" s="1"/>
    </row>
    <row r="3233" spans="1:9">
      <c r="A3233" s="135"/>
      <c r="C3233" s="1"/>
      <c r="D3233" s="1"/>
      <c r="E3233" s="1"/>
      <c r="F3233" s="1"/>
      <c r="G3233" s="1"/>
      <c r="H3233" s="1"/>
      <c r="I3233" s="1"/>
    </row>
    <row r="3234" spans="1:9">
      <c r="A3234" s="135"/>
      <c r="C3234" s="1"/>
      <c r="D3234" s="1"/>
      <c r="E3234" s="1"/>
      <c r="F3234" s="1"/>
      <c r="G3234" s="1"/>
      <c r="H3234" s="1"/>
      <c r="I3234" s="1"/>
    </row>
    <row r="3235" spans="1:9">
      <c r="A3235" s="135"/>
      <c r="C3235" s="1"/>
      <c r="D3235" s="1"/>
      <c r="E3235" s="1"/>
      <c r="F3235" s="1"/>
      <c r="G3235" s="1"/>
      <c r="H3235" s="1"/>
      <c r="I3235" s="1"/>
    </row>
    <row r="3236" spans="1:9">
      <c r="A3236" s="135"/>
      <c r="C3236" s="1"/>
      <c r="D3236" s="1"/>
      <c r="E3236" s="1"/>
      <c r="F3236" s="1"/>
      <c r="G3236" s="1"/>
      <c r="H3236" s="1"/>
      <c r="I3236" s="1"/>
    </row>
    <row r="3237" spans="1:9">
      <c r="A3237" s="135"/>
      <c r="C3237" s="1"/>
      <c r="D3237" s="1"/>
      <c r="E3237" s="1"/>
      <c r="F3237" s="1"/>
      <c r="G3237" s="1"/>
      <c r="H3237" s="1"/>
      <c r="I3237" s="1"/>
    </row>
    <row r="3238" spans="1:9">
      <c r="A3238" s="135"/>
      <c r="C3238" s="1"/>
      <c r="D3238" s="1"/>
      <c r="E3238" s="1"/>
      <c r="F3238" s="1"/>
      <c r="G3238" s="1"/>
      <c r="H3238" s="1"/>
      <c r="I3238" s="1"/>
    </row>
    <row r="3239" spans="1:9">
      <c r="A3239" s="135"/>
      <c r="C3239" s="1"/>
      <c r="D3239" s="1"/>
      <c r="E3239" s="1"/>
      <c r="F3239" s="1"/>
      <c r="G3239" s="1"/>
      <c r="H3239" s="1"/>
      <c r="I3239" s="1"/>
    </row>
    <row r="3240" spans="1:9">
      <c r="A3240" s="135"/>
      <c r="C3240" s="1"/>
      <c r="D3240" s="1"/>
      <c r="E3240" s="1"/>
      <c r="F3240" s="1"/>
      <c r="G3240" s="1"/>
      <c r="H3240" s="1"/>
      <c r="I3240" s="1"/>
    </row>
    <row r="3241" spans="1:9">
      <c r="A3241" s="135"/>
      <c r="C3241" s="1"/>
      <c r="D3241" s="1"/>
      <c r="E3241" s="1"/>
      <c r="F3241" s="1"/>
      <c r="G3241" s="1"/>
      <c r="H3241" s="1"/>
      <c r="I3241" s="1"/>
    </row>
    <row r="3242" spans="1:9">
      <c r="A3242" s="135"/>
      <c r="C3242" s="1"/>
      <c r="D3242" s="1"/>
      <c r="E3242" s="1"/>
      <c r="F3242" s="1"/>
      <c r="G3242" s="1"/>
      <c r="H3242" s="1"/>
      <c r="I3242" s="1"/>
    </row>
    <row r="3243" spans="1:9">
      <c r="A3243" s="135"/>
      <c r="C3243" s="1"/>
      <c r="D3243" s="1"/>
      <c r="E3243" s="1"/>
      <c r="F3243" s="1"/>
      <c r="G3243" s="1"/>
      <c r="H3243" s="1"/>
      <c r="I3243" s="1"/>
    </row>
    <row r="3244" spans="1:9">
      <c r="A3244" s="135"/>
      <c r="C3244" s="1"/>
      <c r="D3244" s="1"/>
      <c r="E3244" s="1"/>
      <c r="F3244" s="1"/>
      <c r="G3244" s="1"/>
      <c r="H3244" s="1"/>
      <c r="I3244" s="1"/>
    </row>
    <row r="3245" spans="1:9">
      <c r="A3245" s="135"/>
      <c r="C3245" s="1"/>
      <c r="D3245" s="1"/>
      <c r="E3245" s="1"/>
      <c r="F3245" s="1"/>
      <c r="G3245" s="1"/>
      <c r="H3245" s="1"/>
      <c r="I3245" s="1"/>
    </row>
    <row r="3246" spans="1:9">
      <c r="A3246" s="135"/>
      <c r="C3246" s="1"/>
      <c r="D3246" s="1"/>
      <c r="E3246" s="1"/>
      <c r="F3246" s="1"/>
      <c r="G3246" s="1"/>
      <c r="H3246" s="1"/>
      <c r="I3246" s="1"/>
    </row>
    <row r="3247" spans="1:9">
      <c r="A3247" s="135"/>
      <c r="C3247" s="1"/>
      <c r="D3247" s="1"/>
      <c r="E3247" s="1"/>
      <c r="F3247" s="1"/>
      <c r="G3247" s="1"/>
      <c r="H3247" s="1"/>
      <c r="I3247" s="1"/>
    </row>
    <row r="3248" spans="1:9">
      <c r="A3248" s="135"/>
      <c r="C3248" s="1"/>
      <c r="D3248" s="1"/>
      <c r="E3248" s="1"/>
      <c r="F3248" s="1"/>
      <c r="G3248" s="1"/>
      <c r="H3248" s="1"/>
      <c r="I3248" s="1"/>
    </row>
    <row r="3249" spans="1:9">
      <c r="A3249" s="135"/>
      <c r="C3249" s="1"/>
      <c r="D3249" s="1"/>
      <c r="E3249" s="1"/>
      <c r="F3249" s="1"/>
      <c r="G3249" s="1"/>
      <c r="H3249" s="1"/>
      <c r="I3249" s="1"/>
    </row>
    <row r="3250" spans="1:9">
      <c r="A3250" s="135"/>
      <c r="C3250" s="1"/>
      <c r="D3250" s="1"/>
      <c r="E3250" s="1"/>
      <c r="F3250" s="1"/>
      <c r="G3250" s="1"/>
      <c r="H3250" s="1"/>
      <c r="I3250" s="1"/>
    </row>
    <row r="3251" spans="1:9">
      <c r="A3251" s="135"/>
      <c r="C3251" s="1"/>
      <c r="D3251" s="1"/>
      <c r="E3251" s="1"/>
      <c r="F3251" s="1"/>
      <c r="G3251" s="1"/>
      <c r="H3251" s="1"/>
      <c r="I3251" s="1"/>
    </row>
    <row r="3252" spans="1:9">
      <c r="A3252" s="135"/>
      <c r="C3252" s="1"/>
      <c r="D3252" s="1"/>
      <c r="E3252" s="1"/>
      <c r="F3252" s="1"/>
      <c r="G3252" s="1"/>
      <c r="H3252" s="1"/>
      <c r="I3252" s="1"/>
    </row>
    <row r="3253" spans="1:9">
      <c r="A3253" s="135"/>
      <c r="C3253" s="1"/>
      <c r="D3253" s="1"/>
      <c r="E3253" s="1"/>
      <c r="F3253" s="1"/>
      <c r="G3253" s="1"/>
      <c r="H3253" s="1"/>
      <c r="I3253" s="1"/>
    </row>
    <row r="3254" spans="1:9">
      <c r="A3254" s="135"/>
      <c r="C3254" s="1"/>
      <c r="D3254" s="1"/>
      <c r="E3254" s="1"/>
      <c r="F3254" s="1"/>
      <c r="G3254" s="1"/>
      <c r="H3254" s="1"/>
      <c r="I3254" s="1"/>
    </row>
    <row r="3255" spans="1:9">
      <c r="A3255" s="135"/>
      <c r="C3255" s="1"/>
      <c r="D3255" s="1"/>
      <c r="E3255" s="1"/>
      <c r="F3255" s="1"/>
      <c r="G3255" s="1"/>
      <c r="H3255" s="1"/>
      <c r="I3255" s="1"/>
    </row>
    <row r="3256" spans="1:9">
      <c r="A3256" s="135"/>
      <c r="C3256" s="1"/>
      <c r="D3256" s="1"/>
      <c r="E3256" s="1"/>
      <c r="F3256" s="1"/>
      <c r="G3256" s="1"/>
      <c r="H3256" s="1"/>
      <c r="I3256" s="1"/>
    </row>
    <row r="3257" spans="1:9">
      <c r="A3257" s="135"/>
      <c r="C3257" s="1"/>
      <c r="D3257" s="1"/>
      <c r="E3257" s="1"/>
      <c r="F3257" s="1"/>
      <c r="G3257" s="1"/>
      <c r="H3257" s="1"/>
      <c r="I3257" s="1"/>
    </row>
    <row r="3258" spans="1:9">
      <c r="A3258" s="135"/>
      <c r="C3258" s="1"/>
      <c r="D3258" s="1"/>
      <c r="E3258" s="1"/>
      <c r="F3258" s="1"/>
      <c r="G3258" s="1"/>
      <c r="H3258" s="1"/>
      <c r="I3258" s="1"/>
    </row>
    <row r="3259" spans="1:9">
      <c r="A3259" s="135"/>
      <c r="C3259" s="1"/>
      <c r="D3259" s="1"/>
      <c r="E3259" s="1"/>
      <c r="F3259" s="1"/>
      <c r="G3259" s="1"/>
      <c r="H3259" s="1"/>
      <c r="I3259" s="1"/>
    </row>
    <row r="3260" spans="1:9">
      <c r="A3260" s="135"/>
      <c r="C3260" s="1"/>
      <c r="D3260" s="1"/>
      <c r="E3260" s="1"/>
      <c r="F3260" s="1"/>
      <c r="G3260" s="1"/>
      <c r="H3260" s="1"/>
      <c r="I3260" s="1"/>
    </row>
    <row r="3261" spans="1:9">
      <c r="A3261" s="135"/>
      <c r="C3261" s="1"/>
      <c r="D3261" s="1"/>
      <c r="E3261" s="1"/>
      <c r="F3261" s="1"/>
      <c r="G3261" s="1"/>
      <c r="H3261" s="1"/>
      <c r="I3261" s="1"/>
    </row>
    <row r="3262" spans="1:9">
      <c r="A3262" s="135"/>
      <c r="C3262" s="1"/>
      <c r="D3262" s="1"/>
      <c r="E3262" s="1"/>
      <c r="F3262" s="1"/>
      <c r="G3262" s="1"/>
      <c r="H3262" s="1"/>
      <c r="I3262" s="1"/>
    </row>
    <row r="3263" spans="1:9">
      <c r="A3263" s="135"/>
      <c r="C3263" s="1"/>
      <c r="D3263" s="1"/>
      <c r="E3263" s="1"/>
      <c r="F3263" s="1"/>
      <c r="G3263" s="1"/>
      <c r="H3263" s="1"/>
      <c r="I3263" s="1"/>
    </row>
    <row r="3264" spans="1:9">
      <c r="A3264" s="135"/>
      <c r="C3264" s="1"/>
      <c r="D3264" s="1"/>
      <c r="E3264" s="1"/>
      <c r="F3264" s="1"/>
      <c r="G3264" s="1"/>
      <c r="H3264" s="1"/>
      <c r="I3264" s="1"/>
    </row>
    <row r="3265" spans="1:9">
      <c r="A3265" s="135"/>
      <c r="C3265" s="1"/>
      <c r="D3265" s="1"/>
      <c r="E3265" s="1"/>
      <c r="F3265" s="1"/>
      <c r="G3265" s="1"/>
      <c r="H3265" s="1"/>
      <c r="I3265" s="1"/>
    </row>
    <row r="3266" spans="1:9">
      <c r="A3266" s="135"/>
      <c r="C3266" s="1"/>
      <c r="D3266" s="1"/>
      <c r="E3266" s="1"/>
      <c r="F3266" s="1"/>
      <c r="G3266" s="1"/>
      <c r="H3266" s="1"/>
      <c r="I3266" s="1"/>
    </row>
    <row r="3267" spans="1:9">
      <c r="A3267" s="135"/>
      <c r="C3267" s="1"/>
      <c r="D3267" s="1"/>
      <c r="E3267" s="1"/>
      <c r="F3267" s="1"/>
      <c r="G3267" s="1"/>
      <c r="H3267" s="1"/>
      <c r="I3267" s="1"/>
    </row>
    <row r="3268" spans="1:9">
      <c r="A3268" s="135"/>
      <c r="C3268" s="1"/>
      <c r="D3268" s="1"/>
      <c r="E3268" s="1"/>
      <c r="F3268" s="1"/>
      <c r="G3268" s="1"/>
      <c r="H3268" s="1"/>
      <c r="I3268" s="1"/>
    </row>
    <row r="3269" spans="1:9">
      <c r="A3269" s="135"/>
      <c r="C3269" s="1"/>
      <c r="D3269" s="1"/>
      <c r="E3269" s="1"/>
      <c r="F3269" s="1"/>
      <c r="G3269" s="1"/>
      <c r="H3269" s="1"/>
      <c r="I3269" s="1"/>
    </row>
    <row r="3270" spans="1:9">
      <c r="A3270" s="135"/>
      <c r="C3270" s="1"/>
      <c r="D3270" s="1"/>
      <c r="E3270" s="1"/>
      <c r="F3270" s="1"/>
      <c r="G3270" s="1"/>
      <c r="H3270" s="1"/>
      <c r="I3270" s="1"/>
    </row>
    <row r="3271" spans="1:9">
      <c r="A3271" s="135"/>
      <c r="C3271" s="1"/>
      <c r="D3271" s="1"/>
      <c r="E3271" s="1"/>
      <c r="F3271" s="1"/>
      <c r="G3271" s="1"/>
      <c r="H3271" s="1"/>
      <c r="I3271" s="1"/>
    </row>
    <row r="3272" spans="1:9">
      <c r="A3272" s="135"/>
      <c r="C3272" s="1"/>
      <c r="D3272" s="1"/>
      <c r="E3272" s="1"/>
      <c r="F3272" s="1"/>
      <c r="G3272" s="1"/>
      <c r="H3272" s="1"/>
      <c r="I3272" s="1"/>
    </row>
    <row r="3273" spans="1:9">
      <c r="A3273" s="135"/>
      <c r="C3273" s="1"/>
      <c r="D3273" s="1"/>
      <c r="E3273" s="1"/>
      <c r="F3273" s="1"/>
      <c r="G3273" s="1"/>
      <c r="H3273" s="1"/>
      <c r="I3273" s="1"/>
    </row>
    <row r="3274" spans="1:9">
      <c r="A3274" s="135"/>
      <c r="C3274" s="1"/>
      <c r="D3274" s="1"/>
      <c r="E3274" s="1"/>
      <c r="F3274" s="1"/>
      <c r="G3274" s="1"/>
      <c r="H3274" s="1"/>
      <c r="I3274" s="1"/>
    </row>
    <row r="3275" spans="1:9">
      <c r="A3275" s="135"/>
      <c r="C3275" s="1"/>
      <c r="D3275" s="1"/>
      <c r="E3275" s="1"/>
      <c r="F3275" s="1"/>
      <c r="G3275" s="1"/>
      <c r="H3275" s="1"/>
      <c r="I3275" s="1"/>
    </row>
    <row r="3276" spans="1:9">
      <c r="A3276" s="135"/>
      <c r="C3276" s="1"/>
      <c r="D3276" s="1"/>
      <c r="E3276" s="1"/>
      <c r="F3276" s="1"/>
      <c r="G3276" s="1"/>
      <c r="H3276" s="1"/>
      <c r="I3276" s="1"/>
    </row>
    <row r="3277" spans="1:9">
      <c r="A3277" s="135"/>
      <c r="C3277" s="1"/>
      <c r="D3277" s="1"/>
      <c r="E3277" s="1"/>
      <c r="F3277" s="1"/>
      <c r="G3277" s="1"/>
      <c r="H3277" s="1"/>
      <c r="I3277" s="1"/>
    </row>
    <row r="3278" spans="1:9">
      <c r="A3278" s="135"/>
      <c r="C3278" s="1"/>
      <c r="D3278" s="1"/>
      <c r="E3278" s="1"/>
      <c r="F3278" s="1"/>
      <c r="G3278" s="1"/>
      <c r="H3278" s="1"/>
      <c r="I3278" s="1"/>
    </row>
    <row r="3279" spans="1:9">
      <c r="A3279" s="135"/>
      <c r="C3279" s="1"/>
      <c r="D3279" s="1"/>
      <c r="E3279" s="1"/>
      <c r="F3279" s="1"/>
      <c r="G3279" s="1"/>
      <c r="H3279" s="1"/>
      <c r="I3279" s="1"/>
    </row>
    <row r="3280" spans="1:9">
      <c r="A3280" s="135"/>
      <c r="C3280" s="1"/>
      <c r="D3280" s="1"/>
      <c r="E3280" s="1"/>
      <c r="F3280" s="1"/>
      <c r="G3280" s="1"/>
      <c r="H3280" s="1"/>
      <c r="I3280" s="1"/>
    </row>
    <row r="3281" spans="1:9">
      <c r="A3281" s="135"/>
      <c r="C3281" s="1"/>
      <c r="D3281" s="1"/>
      <c r="E3281" s="1"/>
      <c r="F3281" s="1"/>
      <c r="G3281" s="1"/>
      <c r="H3281" s="1"/>
      <c r="I3281" s="1"/>
    </row>
    <row r="3282" spans="1:9">
      <c r="A3282" s="135"/>
      <c r="C3282" s="1"/>
      <c r="D3282" s="1"/>
      <c r="E3282" s="1"/>
      <c r="F3282" s="1"/>
      <c r="G3282" s="1"/>
      <c r="H3282" s="1"/>
      <c r="I3282" s="1"/>
    </row>
    <row r="3283" spans="1:9">
      <c r="A3283" s="135"/>
      <c r="C3283" s="1"/>
      <c r="D3283" s="1"/>
      <c r="E3283" s="1"/>
      <c r="F3283" s="1"/>
      <c r="G3283" s="1"/>
      <c r="H3283" s="1"/>
      <c r="I3283" s="1"/>
    </row>
    <row r="3284" spans="1:9">
      <c r="A3284" s="135"/>
      <c r="C3284" s="1"/>
      <c r="D3284" s="1"/>
      <c r="E3284" s="1"/>
      <c r="F3284" s="1"/>
      <c r="G3284" s="1"/>
      <c r="H3284" s="1"/>
      <c r="I3284" s="1"/>
    </row>
    <row r="3285" spans="1:9">
      <c r="A3285" s="135"/>
      <c r="C3285" s="1"/>
      <c r="D3285" s="1"/>
      <c r="E3285" s="1"/>
      <c r="F3285" s="1"/>
      <c r="G3285" s="1"/>
      <c r="H3285" s="1"/>
      <c r="I3285" s="1"/>
    </row>
    <row r="3286" spans="1:9">
      <c r="A3286" s="135"/>
      <c r="C3286" s="1"/>
      <c r="D3286" s="1"/>
      <c r="E3286" s="1"/>
      <c r="F3286" s="1"/>
      <c r="G3286" s="1"/>
      <c r="H3286" s="1"/>
      <c r="I3286" s="1"/>
    </row>
    <row r="3287" spans="1:9">
      <c r="A3287" s="135"/>
      <c r="C3287" s="1"/>
      <c r="D3287" s="1"/>
      <c r="E3287" s="1"/>
      <c r="F3287" s="1"/>
      <c r="G3287" s="1"/>
      <c r="H3287" s="1"/>
      <c r="I3287" s="1"/>
    </row>
    <row r="3288" spans="1:9">
      <c r="A3288" s="135"/>
      <c r="C3288" s="1"/>
      <c r="D3288" s="1"/>
      <c r="E3288" s="1"/>
      <c r="F3288" s="1"/>
      <c r="G3288" s="1"/>
      <c r="H3288" s="1"/>
      <c r="I3288" s="1"/>
    </row>
    <row r="3289" spans="1:9">
      <c r="A3289" s="135"/>
      <c r="C3289" s="1"/>
      <c r="D3289" s="1"/>
      <c r="E3289" s="1"/>
      <c r="F3289" s="1"/>
      <c r="G3289" s="1"/>
      <c r="H3289" s="1"/>
      <c r="I3289" s="1"/>
    </row>
    <row r="3290" spans="1:9">
      <c r="A3290" s="135"/>
      <c r="C3290" s="1"/>
      <c r="D3290" s="1"/>
      <c r="E3290" s="1"/>
      <c r="F3290" s="1"/>
      <c r="G3290" s="1"/>
      <c r="H3290" s="1"/>
      <c r="I3290" s="1"/>
    </row>
    <row r="3291" spans="1:9">
      <c r="A3291" s="135"/>
      <c r="C3291" s="1"/>
      <c r="D3291" s="1"/>
      <c r="E3291" s="1"/>
      <c r="F3291" s="1"/>
      <c r="G3291" s="1"/>
      <c r="H3291" s="1"/>
      <c r="I3291" s="1"/>
    </row>
    <row r="3292" spans="1:9">
      <c r="A3292" s="135"/>
      <c r="C3292" s="1"/>
      <c r="D3292" s="1"/>
      <c r="E3292" s="1"/>
      <c r="F3292" s="1"/>
      <c r="G3292" s="1"/>
      <c r="H3292" s="1"/>
      <c r="I3292" s="1"/>
    </row>
    <row r="3293" spans="1:9">
      <c r="A3293" s="135"/>
      <c r="C3293" s="1"/>
      <c r="D3293" s="1"/>
      <c r="E3293" s="1"/>
      <c r="F3293" s="1"/>
      <c r="G3293" s="1"/>
      <c r="H3293" s="1"/>
      <c r="I3293" s="1"/>
    </row>
    <row r="3294" spans="1:9">
      <c r="A3294" s="135"/>
      <c r="C3294" s="1"/>
      <c r="D3294" s="1"/>
      <c r="E3294" s="1"/>
      <c r="F3294" s="1"/>
      <c r="G3294" s="1"/>
      <c r="H3294" s="1"/>
      <c r="I3294" s="1"/>
    </row>
    <row r="3295" spans="1:9">
      <c r="A3295" s="135"/>
      <c r="C3295" s="1"/>
      <c r="D3295" s="1"/>
      <c r="E3295" s="1"/>
      <c r="F3295" s="1"/>
      <c r="G3295" s="1"/>
      <c r="H3295" s="1"/>
      <c r="I3295" s="1"/>
    </row>
    <row r="3296" spans="1:9">
      <c r="A3296" s="135"/>
      <c r="C3296" s="1"/>
      <c r="D3296" s="1"/>
      <c r="E3296" s="1"/>
      <c r="F3296" s="1"/>
      <c r="G3296" s="1"/>
      <c r="H3296" s="1"/>
      <c r="I3296" s="1"/>
    </row>
    <row r="3297" spans="1:9">
      <c r="A3297" s="135"/>
      <c r="C3297" s="1"/>
      <c r="D3297" s="1"/>
      <c r="E3297" s="1"/>
      <c r="F3297" s="1"/>
      <c r="G3297" s="1"/>
      <c r="H3297" s="1"/>
      <c r="I3297" s="1"/>
    </row>
    <row r="3298" spans="1:9">
      <c r="A3298" s="135"/>
      <c r="C3298" s="1"/>
      <c r="D3298" s="1"/>
      <c r="E3298" s="1"/>
      <c r="F3298" s="1"/>
      <c r="G3298" s="1"/>
      <c r="H3298" s="1"/>
      <c r="I3298" s="1"/>
    </row>
    <row r="3299" spans="1:9">
      <c r="A3299" s="135"/>
      <c r="C3299" s="1"/>
      <c r="D3299" s="1"/>
      <c r="E3299" s="1"/>
      <c r="F3299" s="1"/>
      <c r="G3299" s="1"/>
      <c r="H3299" s="1"/>
      <c r="I3299" s="1"/>
    </row>
    <row r="3300" spans="1:9">
      <c r="A3300" s="135"/>
      <c r="C3300" s="1"/>
      <c r="D3300" s="1"/>
      <c r="E3300" s="1"/>
      <c r="F3300" s="1"/>
      <c r="G3300" s="1"/>
      <c r="H3300" s="1"/>
      <c r="I3300" s="1"/>
    </row>
    <row r="3301" spans="1:9">
      <c r="A3301" s="135"/>
      <c r="C3301" s="1"/>
      <c r="D3301" s="1"/>
      <c r="E3301" s="1"/>
      <c r="F3301" s="1"/>
      <c r="G3301" s="1"/>
      <c r="H3301" s="1"/>
      <c r="I3301" s="1"/>
    </row>
    <row r="3302" spans="1:9">
      <c r="A3302" s="135"/>
      <c r="C3302" s="1"/>
      <c r="D3302" s="1"/>
      <c r="E3302" s="1"/>
      <c r="F3302" s="1"/>
      <c r="G3302" s="1"/>
      <c r="H3302" s="1"/>
      <c r="I3302" s="1"/>
    </row>
    <row r="3303" spans="1:9">
      <c r="A3303" s="135"/>
      <c r="C3303" s="1"/>
      <c r="D3303" s="1"/>
      <c r="E3303" s="1"/>
      <c r="F3303" s="1"/>
      <c r="G3303" s="1"/>
      <c r="H3303" s="1"/>
      <c r="I3303" s="1"/>
    </row>
    <row r="3304" spans="1:9">
      <c r="A3304" s="135"/>
      <c r="C3304" s="1"/>
      <c r="D3304" s="1"/>
      <c r="E3304" s="1"/>
      <c r="F3304" s="1"/>
      <c r="G3304" s="1"/>
      <c r="H3304" s="1"/>
      <c r="I3304" s="1"/>
    </row>
    <row r="3305" spans="1:9">
      <c r="A3305" s="135"/>
      <c r="C3305" s="1"/>
      <c r="D3305" s="1"/>
      <c r="E3305" s="1"/>
      <c r="F3305" s="1"/>
      <c r="G3305" s="1"/>
      <c r="H3305" s="1"/>
      <c r="I3305" s="1"/>
    </row>
    <row r="3306" spans="1:9">
      <c r="A3306" s="135"/>
      <c r="C3306" s="1"/>
      <c r="D3306" s="1"/>
      <c r="E3306" s="1"/>
      <c r="F3306" s="1"/>
      <c r="G3306" s="1"/>
      <c r="H3306" s="1"/>
      <c r="I3306" s="1"/>
    </row>
    <row r="3307" spans="1:9">
      <c r="A3307" s="135"/>
      <c r="C3307" s="1"/>
      <c r="D3307" s="1"/>
      <c r="E3307" s="1"/>
      <c r="F3307" s="1"/>
      <c r="G3307" s="1"/>
      <c r="H3307" s="1"/>
      <c r="I3307" s="1"/>
    </row>
    <row r="3308" spans="1:9">
      <c r="A3308" s="135"/>
      <c r="C3308" s="1"/>
      <c r="D3308" s="1"/>
      <c r="E3308" s="1"/>
      <c r="F3308" s="1"/>
      <c r="G3308" s="1"/>
      <c r="H3308" s="1"/>
      <c r="I3308" s="1"/>
    </row>
    <row r="3309" spans="1:9">
      <c r="A3309" s="135"/>
      <c r="C3309" s="1"/>
      <c r="D3309" s="1"/>
      <c r="E3309" s="1"/>
      <c r="F3309" s="1"/>
      <c r="G3309" s="1"/>
      <c r="H3309" s="1"/>
      <c r="I3309" s="1"/>
    </row>
    <row r="3310" spans="1:9">
      <c r="A3310" s="135"/>
      <c r="C3310" s="1"/>
      <c r="D3310" s="1"/>
      <c r="E3310" s="1"/>
      <c r="F3310" s="1"/>
      <c r="G3310" s="1"/>
      <c r="H3310" s="1"/>
      <c r="I3310" s="1"/>
    </row>
    <row r="3311" spans="1:9">
      <c r="A3311" s="135"/>
      <c r="C3311" s="1"/>
      <c r="D3311" s="1"/>
      <c r="E3311" s="1"/>
      <c r="F3311" s="1"/>
      <c r="G3311" s="1"/>
      <c r="H3311" s="1"/>
      <c r="I3311" s="1"/>
    </row>
    <row r="3312" spans="1:9">
      <c r="A3312" s="135"/>
      <c r="C3312" s="1"/>
      <c r="D3312" s="1"/>
      <c r="E3312" s="1"/>
      <c r="F3312" s="1"/>
      <c r="G3312" s="1"/>
      <c r="H3312" s="1"/>
      <c r="I3312" s="1"/>
    </row>
    <row r="3313" spans="1:9">
      <c r="A3313" s="135"/>
      <c r="C3313" s="1"/>
      <c r="D3313" s="1"/>
      <c r="E3313" s="1"/>
      <c r="F3313" s="1"/>
      <c r="G3313" s="1"/>
      <c r="H3313" s="1"/>
      <c r="I3313" s="1"/>
    </row>
    <row r="3314" spans="1:9">
      <c r="A3314" s="135"/>
      <c r="C3314" s="1"/>
      <c r="D3314" s="1"/>
      <c r="E3314" s="1"/>
      <c r="F3314" s="1"/>
      <c r="G3314" s="1"/>
      <c r="H3314" s="1"/>
      <c r="I3314" s="1"/>
    </row>
    <row r="3315" spans="1:9">
      <c r="A3315" s="135"/>
      <c r="C3315" s="1"/>
      <c r="D3315" s="1"/>
      <c r="E3315" s="1"/>
      <c r="F3315" s="1"/>
      <c r="G3315" s="1"/>
      <c r="H3315" s="1"/>
      <c r="I3315" s="1"/>
    </row>
    <row r="3316" spans="1:9">
      <c r="A3316" s="135"/>
      <c r="C3316" s="1"/>
      <c r="D3316" s="1"/>
      <c r="E3316" s="1"/>
      <c r="F3316" s="1"/>
      <c r="G3316" s="1"/>
      <c r="H3316" s="1"/>
      <c r="I3316" s="1"/>
    </row>
    <row r="3317" spans="1:9">
      <c r="A3317" s="135"/>
      <c r="C3317" s="1"/>
      <c r="D3317" s="1"/>
      <c r="E3317" s="1"/>
      <c r="F3317" s="1"/>
      <c r="G3317" s="1"/>
      <c r="H3317" s="1"/>
      <c r="I3317" s="1"/>
    </row>
    <row r="3318" spans="1:9">
      <c r="A3318" s="135"/>
      <c r="C3318" s="1"/>
      <c r="D3318" s="1"/>
      <c r="E3318" s="1"/>
      <c r="F3318" s="1"/>
      <c r="G3318" s="1"/>
      <c r="H3318" s="1"/>
      <c r="I3318" s="1"/>
    </row>
    <row r="3319" spans="1:9">
      <c r="A3319" s="135"/>
      <c r="C3319" s="1"/>
      <c r="D3319" s="1"/>
      <c r="E3319" s="1"/>
      <c r="F3319" s="1"/>
      <c r="G3319" s="1"/>
      <c r="H3319" s="1"/>
      <c r="I3319" s="1"/>
    </row>
    <row r="3320" spans="1:9">
      <c r="A3320" s="135"/>
      <c r="C3320" s="1"/>
      <c r="D3320" s="1"/>
      <c r="E3320" s="1"/>
      <c r="F3320" s="1"/>
      <c r="G3320" s="1"/>
      <c r="H3320" s="1"/>
      <c r="I3320" s="1"/>
    </row>
    <row r="3321" spans="1:9">
      <c r="A3321" s="135"/>
      <c r="C3321" s="1"/>
      <c r="D3321" s="1"/>
      <c r="E3321" s="1"/>
      <c r="F3321" s="1"/>
      <c r="G3321" s="1"/>
      <c r="H3321" s="1"/>
      <c r="I3321" s="1"/>
    </row>
    <row r="3322" spans="1:9">
      <c r="A3322" s="135"/>
      <c r="C3322" s="1"/>
      <c r="D3322" s="1"/>
      <c r="E3322" s="1"/>
      <c r="F3322" s="1"/>
      <c r="G3322" s="1"/>
      <c r="H3322" s="1"/>
      <c r="I3322" s="1"/>
    </row>
    <row r="3323" spans="1:9">
      <c r="A3323" s="135"/>
      <c r="C3323" s="1"/>
      <c r="D3323" s="1"/>
      <c r="E3323" s="1"/>
      <c r="F3323" s="1"/>
      <c r="G3323" s="1"/>
      <c r="H3323" s="1"/>
      <c r="I3323" s="1"/>
    </row>
    <row r="3324" spans="1:9">
      <c r="A3324" s="135"/>
      <c r="C3324" s="1"/>
      <c r="D3324" s="1"/>
      <c r="E3324" s="1"/>
      <c r="F3324" s="1"/>
      <c r="G3324" s="1"/>
      <c r="H3324" s="1"/>
      <c r="I3324" s="1"/>
    </row>
    <row r="3325" spans="1:9">
      <c r="A3325" s="135"/>
      <c r="C3325" s="1"/>
      <c r="D3325" s="1"/>
      <c r="E3325" s="1"/>
      <c r="F3325" s="1"/>
      <c r="G3325" s="1"/>
      <c r="H3325" s="1"/>
      <c r="I3325" s="1"/>
    </row>
    <row r="3326" spans="1:9">
      <c r="A3326" s="135"/>
      <c r="C3326" s="1"/>
      <c r="D3326" s="1"/>
      <c r="E3326" s="1"/>
      <c r="F3326" s="1"/>
      <c r="G3326" s="1"/>
      <c r="H3326" s="1"/>
      <c r="I3326" s="1"/>
    </row>
    <row r="3327" spans="1:9">
      <c r="A3327" s="135"/>
      <c r="C3327" s="1"/>
      <c r="D3327" s="1"/>
      <c r="E3327" s="1"/>
      <c r="F3327" s="1"/>
      <c r="G3327" s="1"/>
      <c r="H3327" s="1"/>
      <c r="I3327" s="1"/>
    </row>
    <row r="3328" spans="1:9">
      <c r="A3328" s="135"/>
      <c r="C3328" s="1"/>
      <c r="D3328" s="1"/>
      <c r="E3328" s="1"/>
      <c r="F3328" s="1"/>
      <c r="G3328" s="1"/>
      <c r="H3328" s="1"/>
      <c r="I3328" s="1"/>
    </row>
    <row r="3329" spans="1:9">
      <c r="A3329" s="135"/>
      <c r="C3329" s="1"/>
      <c r="D3329" s="1"/>
      <c r="E3329" s="1"/>
      <c r="F3329" s="1"/>
      <c r="G3329" s="1"/>
      <c r="H3329" s="1"/>
      <c r="I3329" s="1"/>
    </row>
    <row r="3330" spans="1:9">
      <c r="A3330" s="135"/>
      <c r="C3330" s="1"/>
      <c r="D3330" s="1"/>
      <c r="E3330" s="1"/>
      <c r="F3330" s="1"/>
      <c r="G3330" s="1"/>
      <c r="H3330" s="1"/>
      <c r="I3330" s="1"/>
    </row>
    <row r="3331" spans="1:9">
      <c r="A3331" s="135"/>
      <c r="C3331" s="1"/>
      <c r="D3331" s="1"/>
      <c r="E3331" s="1"/>
      <c r="F3331" s="1"/>
      <c r="G3331" s="1"/>
      <c r="H3331" s="1"/>
      <c r="I3331" s="1"/>
    </row>
    <row r="3332" spans="1:9">
      <c r="A3332" s="135"/>
      <c r="C3332" s="1"/>
      <c r="D3332" s="1"/>
      <c r="E3332" s="1"/>
      <c r="F3332" s="1"/>
      <c r="G3332" s="1"/>
      <c r="H3332" s="1"/>
      <c r="I3332" s="1"/>
    </row>
    <row r="3333" spans="1:9">
      <c r="A3333" s="135"/>
      <c r="C3333" s="1"/>
      <c r="D3333" s="1"/>
      <c r="E3333" s="1"/>
      <c r="F3333" s="1"/>
      <c r="G3333" s="1"/>
      <c r="H3333" s="1"/>
      <c r="I3333" s="1"/>
    </row>
    <row r="3334" spans="1:9">
      <c r="A3334" s="135"/>
      <c r="C3334" s="1"/>
      <c r="D3334" s="1"/>
      <c r="E3334" s="1"/>
      <c r="F3334" s="1"/>
      <c r="G3334" s="1"/>
      <c r="H3334" s="1"/>
      <c r="I3334" s="1"/>
    </row>
    <row r="3335" spans="1:9">
      <c r="A3335" s="135"/>
      <c r="C3335" s="1"/>
      <c r="D3335" s="1"/>
      <c r="E3335" s="1"/>
      <c r="F3335" s="1"/>
      <c r="G3335" s="1"/>
      <c r="H3335" s="1"/>
      <c r="I3335" s="1"/>
    </row>
    <row r="3336" spans="1:9">
      <c r="A3336" s="135"/>
      <c r="C3336" s="1"/>
      <c r="D3336" s="1"/>
      <c r="E3336" s="1"/>
      <c r="F3336" s="1"/>
      <c r="G3336" s="1"/>
      <c r="H3336" s="1"/>
      <c r="I3336" s="1"/>
    </row>
    <row r="3337" spans="1:9">
      <c r="A3337" s="135"/>
      <c r="C3337" s="1"/>
      <c r="D3337" s="1"/>
      <c r="E3337" s="1"/>
      <c r="F3337" s="1"/>
      <c r="G3337" s="1"/>
      <c r="H3337" s="1"/>
      <c r="I3337" s="1"/>
    </row>
    <row r="3338" spans="1:9">
      <c r="A3338" s="135"/>
      <c r="C3338" s="1"/>
      <c r="D3338" s="1"/>
      <c r="E3338" s="1"/>
      <c r="F3338" s="1"/>
      <c r="G3338" s="1"/>
      <c r="H3338" s="1"/>
      <c r="I3338" s="1"/>
    </row>
    <row r="3339" spans="1:9">
      <c r="A3339" s="135"/>
      <c r="C3339" s="1"/>
      <c r="D3339" s="1"/>
      <c r="E3339" s="1"/>
      <c r="F3339" s="1"/>
      <c r="G3339" s="1"/>
      <c r="H3339" s="1"/>
      <c r="I3339" s="1"/>
    </row>
    <row r="3340" spans="1:9">
      <c r="A3340" s="135"/>
      <c r="C3340" s="1"/>
      <c r="D3340" s="1"/>
      <c r="E3340" s="1"/>
      <c r="F3340" s="1"/>
      <c r="G3340" s="1"/>
      <c r="H3340" s="1"/>
      <c r="I3340" s="1"/>
    </row>
    <row r="3341" spans="1:9">
      <c r="A3341" s="135"/>
      <c r="C3341" s="1"/>
      <c r="D3341" s="1"/>
      <c r="E3341" s="1"/>
      <c r="F3341" s="1"/>
      <c r="G3341" s="1"/>
      <c r="H3341" s="1"/>
      <c r="I3341" s="1"/>
    </row>
    <row r="3342" spans="1:9">
      <c r="A3342" s="135"/>
      <c r="C3342" s="1"/>
      <c r="D3342" s="1"/>
      <c r="E3342" s="1"/>
      <c r="F3342" s="1"/>
      <c r="G3342" s="1"/>
      <c r="H3342" s="1"/>
      <c r="I3342" s="1"/>
    </row>
    <row r="3343" spans="1:9">
      <c r="A3343" s="135"/>
      <c r="C3343" s="1"/>
      <c r="D3343" s="1"/>
      <c r="E3343" s="1"/>
      <c r="F3343" s="1"/>
      <c r="G3343" s="1"/>
      <c r="H3343" s="1"/>
      <c r="I3343" s="1"/>
    </row>
    <row r="3344" spans="1:9">
      <c r="A3344" s="135"/>
      <c r="C3344" s="1"/>
      <c r="D3344" s="1"/>
      <c r="E3344" s="1"/>
      <c r="F3344" s="1"/>
      <c r="G3344" s="1"/>
      <c r="H3344" s="1"/>
      <c r="I3344" s="1"/>
    </row>
    <row r="3345" spans="1:9">
      <c r="A3345" s="135"/>
      <c r="C3345" s="1"/>
      <c r="D3345" s="1"/>
      <c r="E3345" s="1"/>
      <c r="F3345" s="1"/>
      <c r="G3345" s="1"/>
      <c r="H3345" s="1"/>
      <c r="I3345" s="1"/>
    </row>
    <row r="3346" spans="1:9">
      <c r="A3346" s="135"/>
      <c r="C3346" s="1"/>
      <c r="D3346" s="1"/>
      <c r="E3346" s="1"/>
      <c r="F3346" s="1"/>
      <c r="G3346" s="1"/>
      <c r="H3346" s="1"/>
      <c r="I3346" s="1"/>
    </row>
    <row r="3347" spans="1:9">
      <c r="A3347" s="135"/>
      <c r="C3347" s="1"/>
      <c r="D3347" s="1"/>
      <c r="E3347" s="1"/>
      <c r="F3347" s="1"/>
      <c r="G3347" s="1"/>
      <c r="H3347" s="1"/>
      <c r="I3347" s="1"/>
    </row>
    <row r="3348" spans="1:9">
      <c r="A3348" s="135"/>
      <c r="C3348" s="1"/>
      <c r="D3348" s="1"/>
      <c r="E3348" s="1"/>
      <c r="F3348" s="1"/>
      <c r="G3348" s="1"/>
      <c r="H3348" s="1"/>
      <c r="I3348" s="1"/>
    </row>
    <row r="3349" spans="1:9">
      <c r="A3349" s="135"/>
      <c r="C3349" s="1"/>
      <c r="D3349" s="1"/>
      <c r="E3349" s="1"/>
      <c r="F3349" s="1"/>
      <c r="G3349" s="1"/>
      <c r="H3349" s="1"/>
      <c r="I3349" s="1"/>
    </row>
    <row r="3350" spans="1:9">
      <c r="A3350" s="135"/>
      <c r="C3350" s="1"/>
      <c r="D3350" s="1"/>
      <c r="E3350" s="1"/>
      <c r="F3350" s="1"/>
      <c r="G3350" s="1"/>
      <c r="H3350" s="1"/>
      <c r="I3350" s="1"/>
    </row>
    <row r="3351" spans="1:9">
      <c r="A3351" s="135"/>
      <c r="C3351" s="1"/>
      <c r="D3351" s="1"/>
      <c r="E3351" s="1"/>
      <c r="F3351" s="1"/>
      <c r="G3351" s="1"/>
      <c r="H3351" s="1"/>
      <c r="I3351" s="1"/>
    </row>
    <row r="3352" spans="1:9">
      <c r="A3352" s="135"/>
      <c r="C3352" s="1"/>
      <c r="D3352" s="1"/>
      <c r="E3352" s="1"/>
      <c r="F3352" s="1"/>
      <c r="G3352" s="1"/>
      <c r="H3352" s="1"/>
      <c r="I3352" s="1"/>
    </row>
    <row r="3353" spans="1:9">
      <c r="A3353" s="135"/>
      <c r="C3353" s="1"/>
      <c r="D3353" s="1"/>
      <c r="E3353" s="1"/>
      <c r="F3353" s="1"/>
      <c r="G3353" s="1"/>
      <c r="H3353" s="1"/>
      <c r="I3353" s="1"/>
    </row>
    <row r="3354" spans="1:9">
      <c r="A3354" s="135"/>
      <c r="C3354" s="1"/>
      <c r="D3354" s="1"/>
      <c r="E3354" s="1"/>
      <c r="F3354" s="1"/>
      <c r="G3354" s="1"/>
      <c r="H3354" s="1"/>
      <c r="I3354" s="1"/>
    </row>
    <row r="3355" spans="1:9">
      <c r="A3355" s="135"/>
      <c r="C3355" s="1"/>
      <c r="D3355" s="1"/>
      <c r="E3355" s="1"/>
      <c r="F3355" s="1"/>
      <c r="G3355" s="1"/>
      <c r="H3355" s="1"/>
      <c r="I3355" s="1"/>
    </row>
    <row r="3356" spans="1:9">
      <c r="A3356" s="135"/>
      <c r="C3356" s="1"/>
      <c r="D3356" s="1"/>
      <c r="E3356" s="1"/>
      <c r="F3356" s="1"/>
      <c r="G3356" s="1"/>
      <c r="H3356" s="1"/>
      <c r="I3356" s="1"/>
    </row>
    <row r="3357" spans="1:9">
      <c r="A3357" s="135"/>
      <c r="C3357" s="1"/>
      <c r="D3357" s="1"/>
      <c r="E3357" s="1"/>
      <c r="F3357" s="1"/>
      <c r="G3357" s="1"/>
      <c r="H3357" s="1"/>
      <c r="I3357" s="1"/>
    </row>
    <row r="3358" spans="1:9">
      <c r="A3358" s="135"/>
      <c r="C3358" s="1"/>
      <c r="D3358" s="1"/>
      <c r="E3358" s="1"/>
      <c r="F3358" s="1"/>
      <c r="G3358" s="1"/>
      <c r="H3358" s="1"/>
      <c r="I3358" s="1"/>
    </row>
    <row r="3359" spans="1:9">
      <c r="A3359" s="135"/>
      <c r="C3359" s="1"/>
      <c r="D3359" s="1"/>
      <c r="E3359" s="1"/>
      <c r="F3359" s="1"/>
      <c r="G3359" s="1"/>
      <c r="H3359" s="1"/>
      <c r="I3359" s="1"/>
    </row>
    <row r="3360" spans="1:9">
      <c r="A3360" s="135"/>
      <c r="C3360" s="1"/>
      <c r="D3360" s="1"/>
      <c r="E3360" s="1"/>
      <c r="F3360" s="1"/>
      <c r="G3360" s="1"/>
      <c r="H3360" s="1"/>
      <c r="I3360" s="1"/>
    </row>
    <row r="3361" spans="1:9">
      <c r="A3361" s="135"/>
      <c r="C3361" s="1"/>
      <c r="D3361" s="1"/>
      <c r="E3361" s="1"/>
      <c r="F3361" s="1"/>
      <c r="G3361" s="1"/>
      <c r="H3361" s="1"/>
      <c r="I3361" s="1"/>
    </row>
    <row r="3362" spans="1:9">
      <c r="A3362" s="135"/>
      <c r="C3362" s="1"/>
      <c r="D3362" s="1"/>
      <c r="E3362" s="1"/>
      <c r="F3362" s="1"/>
      <c r="G3362" s="1"/>
      <c r="H3362" s="1"/>
      <c r="I3362" s="1"/>
    </row>
    <row r="3363" spans="1:9">
      <c r="A3363" s="135"/>
      <c r="C3363" s="1"/>
      <c r="D3363" s="1"/>
      <c r="E3363" s="1"/>
      <c r="F3363" s="1"/>
      <c r="G3363" s="1"/>
      <c r="H3363" s="1"/>
      <c r="I3363" s="1"/>
    </row>
    <row r="3364" spans="1:9">
      <c r="A3364" s="135"/>
      <c r="C3364" s="1"/>
      <c r="D3364" s="1"/>
      <c r="E3364" s="1"/>
      <c r="F3364" s="1"/>
      <c r="G3364" s="1"/>
      <c r="H3364" s="1"/>
      <c r="I3364" s="1"/>
    </row>
    <row r="3365" spans="1:9">
      <c r="A3365" s="135"/>
      <c r="C3365" s="1"/>
      <c r="D3365" s="1"/>
      <c r="E3365" s="1"/>
      <c r="F3365" s="1"/>
      <c r="G3365" s="1"/>
      <c r="H3365" s="1"/>
      <c r="I3365" s="1"/>
    </row>
    <row r="3366" spans="1:9">
      <c r="A3366" s="135"/>
      <c r="C3366" s="1"/>
      <c r="D3366" s="1"/>
      <c r="E3366" s="1"/>
      <c r="F3366" s="1"/>
      <c r="G3366" s="1"/>
      <c r="H3366" s="1"/>
      <c r="I3366" s="1"/>
    </row>
    <row r="3367" spans="1:9">
      <c r="A3367" s="135"/>
      <c r="C3367" s="1"/>
      <c r="D3367" s="1"/>
      <c r="E3367" s="1"/>
      <c r="F3367" s="1"/>
      <c r="G3367" s="1"/>
      <c r="H3367" s="1"/>
      <c r="I3367" s="1"/>
    </row>
    <row r="3368" spans="1:9">
      <c r="A3368" s="135"/>
      <c r="C3368" s="1"/>
      <c r="D3368" s="1"/>
      <c r="E3368" s="1"/>
      <c r="F3368" s="1"/>
      <c r="G3368" s="1"/>
      <c r="H3368" s="1"/>
      <c r="I3368" s="1"/>
    </row>
    <row r="3369" spans="1:9">
      <c r="A3369" s="135"/>
      <c r="C3369" s="1"/>
      <c r="D3369" s="1"/>
      <c r="E3369" s="1"/>
      <c r="F3369" s="1"/>
      <c r="G3369" s="1"/>
      <c r="H3369" s="1"/>
      <c r="I3369" s="1"/>
    </row>
    <row r="3370" spans="1:9">
      <c r="A3370" s="135"/>
      <c r="C3370" s="1"/>
      <c r="D3370" s="1"/>
      <c r="E3370" s="1"/>
      <c r="F3370" s="1"/>
      <c r="G3370" s="1"/>
      <c r="H3370" s="1"/>
      <c r="I3370" s="1"/>
    </row>
    <row r="3371" spans="1:9">
      <c r="A3371" s="135"/>
      <c r="C3371" s="1"/>
      <c r="D3371" s="1"/>
      <c r="E3371" s="1"/>
      <c r="F3371" s="1"/>
      <c r="G3371" s="1"/>
      <c r="H3371" s="1"/>
      <c r="I3371" s="1"/>
    </row>
    <row r="3372" spans="1:9">
      <c r="A3372" s="135"/>
      <c r="C3372" s="1"/>
      <c r="D3372" s="1"/>
      <c r="E3372" s="1"/>
      <c r="F3372" s="1"/>
      <c r="G3372" s="1"/>
      <c r="H3372" s="1"/>
      <c r="I3372" s="1"/>
    </row>
    <row r="3373" spans="1:9">
      <c r="A3373" s="135"/>
      <c r="C3373" s="1"/>
      <c r="D3373" s="1"/>
      <c r="E3373" s="1"/>
      <c r="F3373" s="1"/>
      <c r="G3373" s="1"/>
      <c r="H3373" s="1"/>
      <c r="I3373" s="1"/>
    </row>
    <row r="3374" spans="1:9">
      <c r="A3374" s="135"/>
      <c r="C3374" s="1"/>
      <c r="D3374" s="1"/>
      <c r="E3374" s="1"/>
      <c r="F3374" s="1"/>
      <c r="G3374" s="1"/>
      <c r="H3374" s="1"/>
      <c r="I3374" s="1"/>
    </row>
    <row r="3375" spans="1:9">
      <c r="A3375" s="135"/>
      <c r="C3375" s="1"/>
      <c r="D3375" s="1"/>
      <c r="E3375" s="1"/>
      <c r="F3375" s="1"/>
      <c r="G3375" s="1"/>
      <c r="H3375" s="1"/>
      <c r="I3375" s="1"/>
    </row>
    <row r="3376" spans="1:9">
      <c r="A3376" s="135"/>
      <c r="C3376" s="1"/>
      <c r="D3376" s="1"/>
      <c r="E3376" s="1"/>
      <c r="F3376" s="1"/>
      <c r="G3376" s="1"/>
      <c r="H3376" s="1"/>
      <c r="I3376" s="1"/>
    </row>
    <row r="3377" spans="1:9">
      <c r="A3377" s="135"/>
      <c r="C3377" s="1"/>
      <c r="D3377" s="1"/>
      <c r="E3377" s="1"/>
      <c r="F3377" s="1"/>
      <c r="G3377" s="1"/>
      <c r="H3377" s="1"/>
      <c r="I3377" s="1"/>
    </row>
    <row r="3378" spans="1:9">
      <c r="A3378" s="135"/>
      <c r="C3378" s="1"/>
      <c r="D3378" s="1"/>
      <c r="E3378" s="1"/>
      <c r="F3378" s="1"/>
      <c r="G3378" s="1"/>
      <c r="H3378" s="1"/>
      <c r="I3378" s="1"/>
    </row>
    <row r="3379" spans="1:9">
      <c r="A3379" s="135"/>
      <c r="C3379" s="1"/>
      <c r="D3379" s="1"/>
      <c r="E3379" s="1"/>
      <c r="F3379" s="1"/>
      <c r="G3379" s="1"/>
      <c r="H3379" s="1"/>
      <c r="I3379" s="1"/>
    </row>
    <row r="3380" spans="1:9">
      <c r="A3380" s="135"/>
      <c r="C3380" s="1"/>
      <c r="D3380" s="1"/>
      <c r="E3380" s="1"/>
      <c r="F3380" s="1"/>
      <c r="G3380" s="1"/>
      <c r="H3380" s="1"/>
      <c r="I3380" s="1"/>
    </row>
    <row r="3381" spans="1:9">
      <c r="A3381" s="135"/>
      <c r="C3381" s="1"/>
      <c r="D3381" s="1"/>
      <c r="E3381" s="1"/>
      <c r="F3381" s="1"/>
      <c r="G3381" s="1"/>
      <c r="H3381" s="1"/>
      <c r="I3381" s="1"/>
    </row>
    <row r="3382" spans="1:9">
      <c r="A3382" s="135"/>
      <c r="C3382" s="1"/>
      <c r="D3382" s="1"/>
      <c r="E3382" s="1"/>
      <c r="F3382" s="1"/>
      <c r="G3382" s="1"/>
      <c r="H3382" s="1"/>
      <c r="I3382" s="1"/>
    </row>
    <row r="3383" spans="1:9">
      <c r="A3383" s="135"/>
      <c r="C3383" s="1"/>
      <c r="D3383" s="1"/>
      <c r="E3383" s="1"/>
      <c r="F3383" s="1"/>
      <c r="G3383" s="1"/>
      <c r="H3383" s="1"/>
      <c r="I3383" s="1"/>
    </row>
    <row r="3384" spans="1:9">
      <c r="A3384" s="135"/>
      <c r="C3384" s="1"/>
      <c r="D3384" s="1"/>
      <c r="E3384" s="1"/>
      <c r="F3384" s="1"/>
      <c r="G3384" s="1"/>
      <c r="H3384" s="1"/>
      <c r="I3384" s="1"/>
    </row>
    <row r="3385" spans="1:9">
      <c r="A3385" s="135"/>
      <c r="C3385" s="1"/>
      <c r="D3385" s="1"/>
      <c r="E3385" s="1"/>
      <c r="F3385" s="1"/>
      <c r="G3385" s="1"/>
      <c r="H3385" s="1"/>
      <c r="I3385" s="1"/>
    </row>
    <row r="3386" spans="1:9">
      <c r="A3386" s="135"/>
      <c r="C3386" s="1"/>
      <c r="D3386" s="1"/>
      <c r="E3386" s="1"/>
      <c r="F3386" s="1"/>
      <c r="G3386" s="1"/>
      <c r="H3386" s="1"/>
      <c r="I3386" s="1"/>
    </row>
    <row r="3387" spans="1:9">
      <c r="A3387" s="135"/>
      <c r="C3387" s="1"/>
      <c r="D3387" s="1"/>
      <c r="E3387" s="1"/>
      <c r="F3387" s="1"/>
      <c r="G3387" s="1"/>
      <c r="H3387" s="1"/>
      <c r="I3387" s="1"/>
    </row>
    <row r="3388" spans="1:9">
      <c r="A3388" s="135"/>
      <c r="C3388" s="1"/>
      <c r="D3388" s="1"/>
      <c r="E3388" s="1"/>
      <c r="F3388" s="1"/>
      <c r="G3388" s="1"/>
      <c r="H3388" s="1"/>
      <c r="I3388" s="1"/>
    </row>
    <row r="3389" spans="1:9">
      <c r="A3389" s="135"/>
      <c r="C3389" s="1"/>
      <c r="D3389" s="1"/>
      <c r="E3389" s="1"/>
      <c r="F3389" s="1"/>
      <c r="G3389" s="1"/>
      <c r="H3389" s="1"/>
      <c r="I3389" s="1"/>
    </row>
    <row r="3390" spans="1:9">
      <c r="A3390" s="135"/>
      <c r="C3390" s="1"/>
      <c r="D3390" s="1"/>
      <c r="E3390" s="1"/>
      <c r="F3390" s="1"/>
      <c r="G3390" s="1"/>
      <c r="H3390" s="1"/>
      <c r="I3390" s="1"/>
    </row>
    <row r="3391" spans="1:9">
      <c r="A3391" s="135"/>
      <c r="C3391" s="1"/>
      <c r="D3391" s="1"/>
      <c r="E3391" s="1"/>
      <c r="F3391" s="1"/>
      <c r="G3391" s="1"/>
      <c r="H3391" s="1"/>
      <c r="I3391" s="1"/>
    </row>
    <row r="3392" spans="1:9">
      <c r="A3392" s="135"/>
      <c r="C3392" s="1"/>
      <c r="D3392" s="1"/>
      <c r="E3392" s="1"/>
      <c r="F3392" s="1"/>
      <c r="G3392" s="1"/>
      <c r="H3392" s="1"/>
      <c r="I3392" s="1"/>
    </row>
    <row r="3393" spans="1:9">
      <c r="A3393" s="135"/>
      <c r="C3393" s="1"/>
      <c r="D3393" s="1"/>
      <c r="E3393" s="1"/>
      <c r="F3393" s="1"/>
      <c r="G3393" s="1"/>
      <c r="H3393" s="1"/>
      <c r="I3393" s="1"/>
    </row>
    <row r="3394" spans="1:9">
      <c r="A3394" s="135"/>
      <c r="C3394" s="1"/>
      <c r="D3394" s="1"/>
      <c r="E3394" s="1"/>
      <c r="F3394" s="1"/>
      <c r="G3394" s="1"/>
      <c r="H3394" s="1"/>
      <c r="I3394" s="1"/>
    </row>
    <row r="3395" spans="1:9">
      <c r="A3395" s="135"/>
      <c r="C3395" s="1"/>
      <c r="D3395" s="1"/>
      <c r="E3395" s="1"/>
      <c r="F3395" s="1"/>
      <c r="G3395" s="1"/>
      <c r="H3395" s="1"/>
      <c r="I3395" s="1"/>
    </row>
    <row r="3396" spans="1:9">
      <c r="A3396" s="135"/>
      <c r="C3396" s="1"/>
      <c r="D3396" s="1"/>
      <c r="E3396" s="1"/>
      <c r="F3396" s="1"/>
      <c r="G3396" s="1"/>
      <c r="H3396" s="1"/>
      <c r="I3396" s="1"/>
    </row>
    <row r="3397" spans="1:9">
      <c r="A3397" s="135"/>
      <c r="C3397" s="1"/>
      <c r="D3397" s="1"/>
      <c r="E3397" s="1"/>
      <c r="F3397" s="1"/>
      <c r="G3397" s="1"/>
      <c r="H3397" s="1"/>
      <c r="I3397" s="1"/>
    </row>
    <row r="3398" spans="1:9">
      <c r="A3398" s="135"/>
      <c r="C3398" s="1"/>
      <c r="D3398" s="1"/>
      <c r="E3398" s="1"/>
      <c r="F3398" s="1"/>
      <c r="G3398" s="1"/>
      <c r="H3398" s="1"/>
      <c r="I3398" s="1"/>
    </row>
    <row r="3399" spans="1:9">
      <c r="A3399" s="135"/>
      <c r="C3399" s="1"/>
      <c r="D3399" s="1"/>
      <c r="E3399" s="1"/>
      <c r="F3399" s="1"/>
      <c r="G3399" s="1"/>
      <c r="H3399" s="1"/>
      <c r="I3399" s="1"/>
    </row>
    <row r="3400" spans="1:9">
      <c r="A3400" s="135"/>
      <c r="C3400" s="1"/>
      <c r="D3400" s="1"/>
      <c r="E3400" s="1"/>
      <c r="F3400" s="1"/>
      <c r="G3400" s="1"/>
      <c r="H3400" s="1"/>
      <c r="I3400" s="1"/>
    </row>
    <row r="3401" spans="1:9">
      <c r="A3401" s="135"/>
      <c r="C3401" s="1"/>
      <c r="D3401" s="1"/>
      <c r="E3401" s="1"/>
      <c r="F3401" s="1"/>
      <c r="G3401" s="1"/>
      <c r="H3401" s="1"/>
      <c r="I3401" s="1"/>
    </row>
    <row r="3402" spans="1:9">
      <c r="A3402" s="135"/>
      <c r="C3402" s="1"/>
      <c r="D3402" s="1"/>
      <c r="E3402" s="1"/>
      <c r="F3402" s="1"/>
      <c r="G3402" s="1"/>
      <c r="H3402" s="1"/>
      <c r="I3402" s="1"/>
    </row>
    <row r="3403" spans="1:9">
      <c r="A3403" s="135"/>
      <c r="C3403" s="1"/>
      <c r="D3403" s="1"/>
      <c r="E3403" s="1"/>
      <c r="F3403" s="1"/>
      <c r="G3403" s="1"/>
      <c r="H3403" s="1"/>
      <c r="I3403" s="1"/>
    </row>
    <row r="3404" spans="1:9">
      <c r="A3404" s="135"/>
      <c r="C3404" s="1"/>
      <c r="D3404" s="1"/>
      <c r="E3404" s="1"/>
      <c r="F3404" s="1"/>
      <c r="G3404" s="1"/>
      <c r="H3404" s="1"/>
      <c r="I3404" s="1"/>
    </row>
    <row r="3405" spans="1:9">
      <c r="A3405" s="135"/>
      <c r="C3405" s="1"/>
      <c r="D3405" s="1"/>
      <c r="E3405" s="1"/>
      <c r="F3405" s="1"/>
      <c r="G3405" s="1"/>
      <c r="H3405" s="1"/>
      <c r="I3405" s="1"/>
    </row>
    <row r="3406" spans="1:9">
      <c r="A3406" s="135"/>
      <c r="C3406" s="1"/>
      <c r="D3406" s="1"/>
      <c r="E3406" s="1"/>
      <c r="F3406" s="1"/>
      <c r="G3406" s="1"/>
      <c r="H3406" s="1"/>
      <c r="I3406" s="1"/>
    </row>
    <row r="3407" spans="1:9">
      <c r="A3407" s="135"/>
      <c r="C3407" s="1"/>
      <c r="D3407" s="1"/>
      <c r="E3407" s="1"/>
      <c r="F3407" s="1"/>
      <c r="G3407" s="1"/>
      <c r="H3407" s="1"/>
      <c r="I3407" s="1"/>
    </row>
    <row r="3408" spans="1:9">
      <c r="A3408" s="135"/>
      <c r="C3408" s="1"/>
      <c r="D3408" s="1"/>
      <c r="E3408" s="1"/>
      <c r="F3408" s="1"/>
      <c r="G3408" s="1"/>
      <c r="H3408" s="1"/>
      <c r="I3408" s="1"/>
    </row>
    <row r="3409" spans="1:9">
      <c r="A3409" s="135"/>
      <c r="C3409" s="1"/>
      <c r="D3409" s="1"/>
      <c r="E3409" s="1"/>
      <c r="F3409" s="1"/>
      <c r="G3409" s="1"/>
      <c r="H3409" s="1"/>
      <c r="I3409" s="1"/>
    </row>
    <row r="3410" spans="1:9">
      <c r="A3410" s="135"/>
      <c r="C3410" s="1"/>
      <c r="D3410" s="1"/>
      <c r="E3410" s="1"/>
      <c r="F3410" s="1"/>
      <c r="G3410" s="1"/>
      <c r="H3410" s="1"/>
      <c r="I3410" s="1"/>
    </row>
    <row r="3411" spans="1:9">
      <c r="A3411" s="135"/>
      <c r="C3411" s="1"/>
      <c r="D3411" s="1"/>
      <c r="E3411" s="1"/>
      <c r="F3411" s="1"/>
      <c r="G3411" s="1"/>
      <c r="H3411" s="1"/>
      <c r="I3411" s="1"/>
    </row>
    <row r="3412" spans="1:9">
      <c r="A3412" s="135"/>
      <c r="C3412" s="1"/>
      <c r="D3412" s="1"/>
      <c r="E3412" s="1"/>
      <c r="F3412" s="1"/>
      <c r="G3412" s="1"/>
      <c r="H3412" s="1"/>
      <c r="I3412" s="1"/>
    </row>
    <row r="3413" spans="1:9">
      <c r="A3413" s="135"/>
      <c r="C3413" s="1"/>
      <c r="D3413" s="1"/>
      <c r="E3413" s="1"/>
      <c r="F3413" s="1"/>
      <c r="G3413" s="1"/>
      <c r="H3413" s="1"/>
      <c r="I3413" s="1"/>
    </row>
    <row r="3414" spans="1:9">
      <c r="A3414" s="135"/>
      <c r="C3414" s="1"/>
      <c r="D3414" s="1"/>
      <c r="E3414" s="1"/>
      <c r="F3414" s="1"/>
      <c r="G3414" s="1"/>
      <c r="H3414" s="1"/>
      <c r="I3414" s="1"/>
    </row>
    <row r="3415" spans="1:9">
      <c r="A3415" s="135"/>
      <c r="C3415" s="1"/>
      <c r="D3415" s="1"/>
      <c r="E3415" s="1"/>
      <c r="F3415" s="1"/>
      <c r="G3415" s="1"/>
      <c r="H3415" s="1"/>
      <c r="I3415" s="1"/>
    </row>
    <row r="3416" spans="1:9">
      <c r="A3416" s="135"/>
      <c r="C3416" s="1"/>
      <c r="D3416" s="1"/>
      <c r="E3416" s="1"/>
      <c r="F3416" s="1"/>
      <c r="G3416" s="1"/>
      <c r="H3416" s="1"/>
      <c r="I3416" s="1"/>
    </row>
    <row r="3417" spans="1:9">
      <c r="A3417" s="135"/>
      <c r="C3417" s="1"/>
      <c r="D3417" s="1"/>
      <c r="E3417" s="1"/>
      <c r="F3417" s="1"/>
      <c r="G3417" s="1"/>
      <c r="H3417" s="1"/>
      <c r="I3417" s="1"/>
    </row>
    <row r="3418" spans="1:9">
      <c r="A3418" s="135"/>
      <c r="C3418" s="1"/>
      <c r="D3418" s="1"/>
      <c r="E3418" s="1"/>
      <c r="F3418" s="1"/>
      <c r="G3418" s="1"/>
      <c r="H3418" s="1"/>
      <c r="I3418" s="1"/>
    </row>
    <row r="3419" spans="1:9">
      <c r="A3419" s="135"/>
      <c r="C3419" s="1"/>
      <c r="D3419" s="1"/>
      <c r="E3419" s="1"/>
      <c r="F3419" s="1"/>
      <c r="G3419" s="1"/>
      <c r="H3419" s="1"/>
      <c r="I3419" s="1"/>
    </row>
    <row r="3420" spans="1:9">
      <c r="A3420" s="135"/>
      <c r="C3420" s="1"/>
      <c r="D3420" s="1"/>
      <c r="E3420" s="1"/>
      <c r="F3420" s="1"/>
      <c r="G3420" s="1"/>
      <c r="H3420" s="1"/>
      <c r="I3420" s="1"/>
    </row>
    <row r="3421" spans="1:9">
      <c r="A3421" s="135"/>
      <c r="C3421" s="1"/>
      <c r="D3421" s="1"/>
      <c r="E3421" s="1"/>
      <c r="F3421" s="1"/>
      <c r="G3421" s="1"/>
      <c r="H3421" s="1"/>
      <c r="I3421" s="1"/>
    </row>
    <row r="3422" spans="1:9">
      <c r="A3422" s="135"/>
      <c r="C3422" s="1"/>
      <c r="D3422" s="1"/>
      <c r="E3422" s="1"/>
      <c r="F3422" s="1"/>
      <c r="G3422" s="1"/>
      <c r="H3422" s="1"/>
      <c r="I3422" s="1"/>
    </row>
    <row r="3423" spans="1:9">
      <c r="A3423" s="135"/>
      <c r="C3423" s="1"/>
      <c r="D3423" s="1"/>
      <c r="E3423" s="1"/>
      <c r="F3423" s="1"/>
      <c r="G3423" s="1"/>
      <c r="H3423" s="1"/>
      <c r="I3423" s="1"/>
    </row>
    <row r="3424" spans="1:9">
      <c r="A3424" s="135"/>
      <c r="C3424" s="1"/>
      <c r="D3424" s="1"/>
      <c r="E3424" s="1"/>
      <c r="F3424" s="1"/>
      <c r="G3424" s="1"/>
      <c r="H3424" s="1"/>
      <c r="I3424" s="1"/>
    </row>
    <row r="3425" spans="1:9">
      <c r="A3425" s="135"/>
      <c r="C3425" s="1"/>
      <c r="D3425" s="1"/>
      <c r="E3425" s="1"/>
      <c r="F3425" s="1"/>
      <c r="G3425" s="1"/>
      <c r="H3425" s="1"/>
      <c r="I3425" s="1"/>
    </row>
    <row r="3426" spans="1:9">
      <c r="A3426" s="135"/>
      <c r="C3426" s="1"/>
      <c r="D3426" s="1"/>
      <c r="E3426" s="1"/>
      <c r="F3426" s="1"/>
      <c r="G3426" s="1"/>
      <c r="H3426" s="1"/>
      <c r="I3426" s="1"/>
    </row>
    <row r="3427" spans="1:9">
      <c r="A3427" s="135"/>
      <c r="C3427" s="1"/>
      <c r="D3427" s="1"/>
      <c r="E3427" s="1"/>
      <c r="F3427" s="1"/>
      <c r="G3427" s="1"/>
      <c r="H3427" s="1"/>
      <c r="I3427" s="1"/>
    </row>
    <row r="3428" spans="1:9">
      <c r="A3428" s="135"/>
      <c r="C3428" s="1"/>
      <c r="D3428" s="1"/>
      <c r="E3428" s="1"/>
      <c r="F3428" s="1"/>
      <c r="G3428" s="1"/>
      <c r="H3428" s="1"/>
      <c r="I3428" s="1"/>
    </row>
    <row r="3429" spans="1:9">
      <c r="A3429" s="135"/>
      <c r="C3429" s="1"/>
      <c r="D3429" s="1"/>
      <c r="E3429" s="1"/>
      <c r="F3429" s="1"/>
      <c r="G3429" s="1"/>
      <c r="H3429" s="1"/>
      <c r="I3429" s="1"/>
    </row>
    <row r="3430" spans="1:9">
      <c r="A3430" s="135"/>
      <c r="C3430" s="1"/>
      <c r="D3430" s="1"/>
      <c r="E3430" s="1"/>
      <c r="F3430" s="1"/>
      <c r="G3430" s="1"/>
      <c r="H3430" s="1"/>
      <c r="I3430" s="1"/>
    </row>
    <row r="3431" spans="1:9">
      <c r="A3431" s="135"/>
      <c r="C3431" s="1"/>
      <c r="D3431" s="1"/>
      <c r="E3431" s="1"/>
      <c r="F3431" s="1"/>
      <c r="G3431" s="1"/>
      <c r="H3431" s="1"/>
      <c r="I3431" s="1"/>
    </row>
    <row r="3432" spans="1:9">
      <c r="A3432" s="135"/>
      <c r="C3432" s="1"/>
      <c r="D3432" s="1"/>
      <c r="E3432" s="1"/>
      <c r="F3432" s="1"/>
      <c r="G3432" s="1"/>
      <c r="H3432" s="1"/>
      <c r="I3432" s="1"/>
    </row>
    <row r="3433" spans="1:9">
      <c r="A3433" s="135"/>
      <c r="C3433" s="1"/>
      <c r="D3433" s="1"/>
      <c r="E3433" s="1"/>
      <c r="F3433" s="1"/>
      <c r="G3433" s="1"/>
      <c r="H3433" s="1"/>
      <c r="I3433" s="1"/>
    </row>
    <row r="3434" spans="1:9">
      <c r="A3434" s="135"/>
      <c r="C3434" s="1"/>
      <c r="D3434" s="1"/>
      <c r="E3434" s="1"/>
      <c r="F3434" s="1"/>
      <c r="G3434" s="1"/>
      <c r="H3434" s="1"/>
      <c r="I3434" s="1"/>
    </row>
    <row r="3435" spans="1:9">
      <c r="A3435" s="135"/>
      <c r="C3435" s="1"/>
      <c r="D3435" s="1"/>
      <c r="E3435" s="1"/>
      <c r="F3435" s="1"/>
      <c r="G3435" s="1"/>
      <c r="H3435" s="1"/>
      <c r="I3435" s="1"/>
    </row>
    <row r="3436" spans="1:9">
      <c r="A3436" s="135"/>
      <c r="C3436" s="1"/>
      <c r="D3436" s="1"/>
      <c r="E3436" s="1"/>
      <c r="F3436" s="1"/>
      <c r="G3436" s="1"/>
      <c r="H3436" s="1"/>
      <c r="I3436" s="1"/>
    </row>
    <row r="3437" spans="1:9">
      <c r="A3437" s="135"/>
      <c r="C3437" s="1"/>
      <c r="D3437" s="1"/>
      <c r="E3437" s="1"/>
      <c r="F3437" s="1"/>
      <c r="G3437" s="1"/>
      <c r="H3437" s="1"/>
      <c r="I3437" s="1"/>
    </row>
    <row r="3438" spans="1:9">
      <c r="A3438" s="135"/>
      <c r="C3438" s="1"/>
      <c r="D3438" s="1"/>
      <c r="E3438" s="1"/>
      <c r="F3438" s="1"/>
      <c r="G3438" s="1"/>
      <c r="H3438" s="1"/>
      <c r="I3438" s="1"/>
    </row>
    <row r="3439" spans="1:9">
      <c r="A3439" s="135"/>
      <c r="C3439" s="1"/>
      <c r="D3439" s="1"/>
      <c r="E3439" s="1"/>
      <c r="F3439" s="1"/>
      <c r="G3439" s="1"/>
      <c r="H3439" s="1"/>
      <c r="I3439" s="1"/>
    </row>
    <row r="3440" spans="1:9">
      <c r="A3440" s="135"/>
      <c r="C3440" s="1"/>
      <c r="D3440" s="1"/>
      <c r="E3440" s="1"/>
      <c r="F3440" s="1"/>
      <c r="G3440" s="1"/>
      <c r="H3440" s="1"/>
      <c r="I3440" s="1"/>
    </row>
    <row r="3441" spans="1:9">
      <c r="A3441" s="135"/>
      <c r="C3441" s="1"/>
      <c r="D3441" s="1"/>
      <c r="E3441" s="1"/>
      <c r="F3441" s="1"/>
      <c r="G3441" s="1"/>
      <c r="H3441" s="1"/>
      <c r="I3441" s="1"/>
    </row>
    <row r="3442" spans="1:9">
      <c r="A3442" s="135"/>
      <c r="C3442" s="1"/>
      <c r="D3442" s="1"/>
      <c r="E3442" s="1"/>
      <c r="F3442" s="1"/>
      <c r="G3442" s="1"/>
      <c r="H3442" s="1"/>
      <c r="I3442" s="1"/>
    </row>
    <row r="3443" spans="1:9">
      <c r="A3443" s="135"/>
      <c r="C3443" s="1"/>
      <c r="D3443" s="1"/>
      <c r="E3443" s="1"/>
      <c r="F3443" s="1"/>
      <c r="G3443" s="1"/>
      <c r="H3443" s="1"/>
      <c r="I3443" s="1"/>
    </row>
    <row r="3444" spans="1:9">
      <c r="A3444" s="135"/>
      <c r="C3444" s="1"/>
      <c r="D3444" s="1"/>
      <c r="E3444" s="1"/>
      <c r="F3444" s="1"/>
      <c r="G3444" s="1"/>
      <c r="H3444" s="1"/>
      <c r="I3444" s="1"/>
    </row>
    <row r="3445" spans="1:9">
      <c r="A3445" s="135"/>
      <c r="C3445" s="1"/>
      <c r="D3445" s="1"/>
      <c r="E3445" s="1"/>
      <c r="F3445" s="1"/>
      <c r="G3445" s="1"/>
      <c r="H3445" s="1"/>
      <c r="I3445" s="1"/>
    </row>
    <row r="3446" spans="1:9">
      <c r="A3446" s="135"/>
      <c r="C3446" s="1"/>
      <c r="D3446" s="1"/>
      <c r="E3446" s="1"/>
      <c r="F3446" s="1"/>
      <c r="G3446" s="1"/>
      <c r="H3446" s="1"/>
      <c r="I3446" s="1"/>
    </row>
    <row r="3447" spans="1:9">
      <c r="A3447" s="135"/>
      <c r="C3447" s="1"/>
      <c r="D3447" s="1"/>
      <c r="E3447" s="1"/>
      <c r="F3447" s="1"/>
      <c r="G3447" s="1"/>
      <c r="H3447" s="1"/>
      <c r="I3447" s="1"/>
    </row>
    <row r="3448" spans="1:9">
      <c r="A3448" s="135"/>
      <c r="C3448" s="1"/>
      <c r="D3448" s="1"/>
      <c r="E3448" s="1"/>
      <c r="F3448" s="1"/>
      <c r="G3448" s="1"/>
      <c r="H3448" s="1"/>
      <c r="I3448" s="1"/>
    </row>
    <row r="3449" spans="1:9">
      <c r="A3449" s="135"/>
      <c r="C3449" s="1"/>
      <c r="D3449" s="1"/>
      <c r="E3449" s="1"/>
      <c r="F3449" s="1"/>
      <c r="G3449" s="1"/>
      <c r="H3449" s="1"/>
      <c r="I3449" s="1"/>
    </row>
    <row r="3450" spans="1:9">
      <c r="A3450" s="135"/>
      <c r="C3450" s="1"/>
      <c r="D3450" s="1"/>
      <c r="E3450" s="1"/>
      <c r="F3450" s="1"/>
      <c r="G3450" s="1"/>
      <c r="H3450" s="1"/>
      <c r="I3450" s="1"/>
    </row>
    <row r="3451" spans="1:9">
      <c r="A3451" s="135"/>
      <c r="C3451" s="1"/>
      <c r="D3451" s="1"/>
      <c r="E3451" s="1"/>
      <c r="F3451" s="1"/>
      <c r="G3451" s="1"/>
      <c r="H3451" s="1"/>
      <c r="I3451" s="1"/>
    </row>
    <row r="3452" spans="1:9">
      <c r="A3452" s="135"/>
      <c r="C3452" s="1"/>
      <c r="D3452" s="1"/>
      <c r="E3452" s="1"/>
      <c r="F3452" s="1"/>
      <c r="G3452" s="1"/>
      <c r="H3452" s="1"/>
      <c r="I3452" s="1"/>
    </row>
    <row r="3453" spans="1:9">
      <c r="A3453" s="135"/>
      <c r="C3453" s="1"/>
      <c r="D3453" s="1"/>
      <c r="E3453" s="1"/>
      <c r="F3453" s="1"/>
      <c r="G3453" s="1"/>
      <c r="H3453" s="1"/>
      <c r="I3453" s="1"/>
    </row>
    <row r="3454" spans="1:9">
      <c r="A3454" s="135"/>
      <c r="C3454" s="1"/>
      <c r="D3454" s="1"/>
      <c r="E3454" s="1"/>
      <c r="F3454" s="1"/>
      <c r="G3454" s="1"/>
      <c r="H3454" s="1"/>
      <c r="I3454" s="1"/>
    </row>
    <row r="3455" spans="1:9">
      <c r="A3455" s="135"/>
      <c r="C3455" s="1"/>
      <c r="D3455" s="1"/>
      <c r="E3455" s="1"/>
      <c r="F3455" s="1"/>
      <c r="G3455" s="1"/>
      <c r="H3455" s="1"/>
      <c r="I3455" s="1"/>
    </row>
    <row r="3456" spans="1:9">
      <c r="A3456" s="135"/>
      <c r="C3456" s="1"/>
      <c r="D3456" s="1"/>
      <c r="E3456" s="1"/>
      <c r="F3456" s="1"/>
      <c r="G3456" s="1"/>
      <c r="H3456" s="1"/>
      <c r="I3456" s="1"/>
    </row>
    <row r="3457" spans="1:9">
      <c r="A3457" s="135"/>
      <c r="C3457" s="1"/>
      <c r="D3457" s="1"/>
      <c r="E3457" s="1"/>
      <c r="F3457" s="1"/>
      <c r="G3457" s="1"/>
      <c r="H3457" s="1"/>
      <c r="I3457" s="1"/>
    </row>
    <row r="3458" spans="1:9">
      <c r="A3458" s="135"/>
      <c r="C3458" s="1"/>
      <c r="D3458" s="1"/>
      <c r="E3458" s="1"/>
      <c r="F3458" s="1"/>
      <c r="G3458" s="1"/>
      <c r="H3458" s="1"/>
      <c r="I3458" s="1"/>
    </row>
    <row r="3459" spans="1:9">
      <c r="A3459" s="135"/>
      <c r="C3459" s="1"/>
      <c r="D3459" s="1"/>
      <c r="E3459" s="1"/>
      <c r="F3459" s="1"/>
      <c r="G3459" s="1"/>
      <c r="H3459" s="1"/>
      <c r="I3459" s="1"/>
    </row>
    <row r="3460" spans="1:9">
      <c r="A3460" s="135"/>
      <c r="C3460" s="1"/>
      <c r="D3460" s="1"/>
      <c r="E3460" s="1"/>
      <c r="F3460" s="1"/>
      <c r="G3460" s="1"/>
      <c r="H3460" s="1"/>
      <c r="I3460" s="1"/>
    </row>
    <row r="3461" spans="1:9">
      <c r="A3461" s="135"/>
      <c r="C3461" s="1"/>
      <c r="D3461" s="1"/>
      <c r="E3461" s="1"/>
      <c r="F3461" s="1"/>
      <c r="G3461" s="1"/>
      <c r="H3461" s="1"/>
      <c r="I3461" s="1"/>
    </row>
    <row r="3462" spans="1:9">
      <c r="A3462" s="135"/>
      <c r="C3462" s="1"/>
      <c r="D3462" s="1"/>
      <c r="E3462" s="1"/>
      <c r="F3462" s="1"/>
      <c r="G3462" s="1"/>
      <c r="H3462" s="1"/>
      <c r="I3462" s="1"/>
    </row>
    <row r="3463" spans="1:9">
      <c r="A3463" s="135"/>
      <c r="C3463" s="1"/>
      <c r="D3463" s="1"/>
      <c r="E3463" s="1"/>
      <c r="F3463" s="1"/>
      <c r="G3463" s="1"/>
      <c r="H3463" s="1"/>
      <c r="I3463" s="1"/>
    </row>
    <row r="3464" spans="1:9">
      <c r="A3464" s="135"/>
      <c r="C3464" s="1"/>
      <c r="D3464" s="1"/>
      <c r="E3464" s="1"/>
      <c r="F3464" s="1"/>
      <c r="G3464" s="1"/>
      <c r="H3464" s="1"/>
      <c r="I3464" s="1"/>
    </row>
    <row r="3465" spans="1:9">
      <c r="A3465" s="135"/>
      <c r="C3465" s="1"/>
      <c r="D3465" s="1"/>
      <c r="E3465" s="1"/>
      <c r="F3465" s="1"/>
      <c r="G3465" s="1"/>
      <c r="H3465" s="1"/>
      <c r="I3465" s="1"/>
    </row>
    <row r="3466" spans="1:9">
      <c r="A3466" s="135"/>
      <c r="C3466" s="1"/>
      <c r="D3466" s="1"/>
      <c r="E3466" s="1"/>
      <c r="F3466" s="1"/>
      <c r="G3466" s="1"/>
      <c r="H3466" s="1"/>
      <c r="I3466" s="1"/>
    </row>
    <row r="3467" spans="1:9">
      <c r="A3467" s="135"/>
      <c r="C3467" s="1"/>
      <c r="D3467" s="1"/>
      <c r="E3467" s="1"/>
      <c r="F3467" s="1"/>
      <c r="G3467" s="1"/>
      <c r="H3467" s="1"/>
      <c r="I3467" s="1"/>
    </row>
    <row r="3468" spans="1:9">
      <c r="A3468" s="135"/>
      <c r="C3468" s="1"/>
      <c r="D3468" s="1"/>
      <c r="E3468" s="1"/>
      <c r="F3468" s="1"/>
      <c r="G3468" s="1"/>
      <c r="H3468" s="1"/>
      <c r="I3468" s="1"/>
    </row>
    <row r="3469" spans="1:9">
      <c r="A3469" s="135"/>
      <c r="C3469" s="1"/>
      <c r="D3469" s="1"/>
      <c r="E3469" s="1"/>
      <c r="F3469" s="1"/>
      <c r="G3469" s="1"/>
      <c r="H3469" s="1"/>
      <c r="I3469" s="1"/>
    </row>
    <row r="3470" spans="1:9">
      <c r="A3470" s="135"/>
      <c r="C3470" s="1"/>
      <c r="D3470" s="1"/>
      <c r="E3470" s="1"/>
      <c r="F3470" s="1"/>
      <c r="G3470" s="1"/>
      <c r="H3470" s="1"/>
      <c r="I3470" s="1"/>
    </row>
    <row r="3471" spans="1:9">
      <c r="A3471" s="135"/>
      <c r="C3471" s="1"/>
      <c r="D3471" s="1"/>
      <c r="E3471" s="1"/>
      <c r="F3471" s="1"/>
      <c r="G3471" s="1"/>
      <c r="H3471" s="1"/>
      <c r="I3471" s="1"/>
    </row>
    <row r="3472" spans="1:9">
      <c r="A3472" s="135"/>
      <c r="C3472" s="1"/>
      <c r="D3472" s="1"/>
      <c r="E3472" s="1"/>
      <c r="F3472" s="1"/>
      <c r="G3472" s="1"/>
      <c r="H3472" s="1"/>
      <c r="I3472" s="1"/>
    </row>
    <row r="3473" spans="1:9">
      <c r="A3473" s="135"/>
      <c r="C3473" s="1"/>
      <c r="D3473" s="1"/>
      <c r="E3473" s="1"/>
      <c r="F3473" s="1"/>
      <c r="G3473" s="1"/>
      <c r="H3473" s="1"/>
      <c r="I3473" s="1"/>
    </row>
    <row r="3474" spans="1:9">
      <c r="A3474" s="135"/>
      <c r="C3474" s="1"/>
      <c r="D3474" s="1"/>
      <c r="E3474" s="1"/>
      <c r="F3474" s="1"/>
      <c r="G3474" s="1"/>
      <c r="H3474" s="1"/>
      <c r="I3474" s="1"/>
    </row>
    <row r="3475" spans="1:9">
      <c r="A3475" s="135"/>
      <c r="C3475" s="1"/>
      <c r="D3475" s="1"/>
      <c r="E3475" s="1"/>
      <c r="F3475" s="1"/>
      <c r="G3475" s="1"/>
      <c r="H3475" s="1"/>
      <c r="I3475" s="1"/>
    </row>
    <row r="3476" spans="1:9">
      <c r="A3476" s="135"/>
      <c r="C3476" s="1"/>
      <c r="D3476" s="1"/>
      <c r="E3476" s="1"/>
      <c r="F3476" s="1"/>
      <c r="G3476" s="1"/>
      <c r="H3476" s="1"/>
      <c r="I3476" s="1"/>
    </row>
    <row r="3477" spans="1:9">
      <c r="A3477" s="135"/>
      <c r="C3477" s="1"/>
      <c r="D3477" s="1"/>
      <c r="E3477" s="1"/>
      <c r="F3477" s="1"/>
      <c r="G3477" s="1"/>
      <c r="H3477" s="1"/>
      <c r="I3477" s="1"/>
    </row>
    <row r="3478" spans="1:9">
      <c r="A3478" s="135"/>
      <c r="C3478" s="1"/>
      <c r="D3478" s="1"/>
      <c r="E3478" s="1"/>
      <c r="F3478" s="1"/>
      <c r="G3478" s="1"/>
      <c r="H3478" s="1"/>
      <c r="I3478" s="1"/>
    </row>
    <row r="3479" spans="1:9">
      <c r="A3479" s="135"/>
      <c r="C3479" s="1"/>
      <c r="D3479" s="1"/>
      <c r="E3479" s="1"/>
      <c r="F3479" s="1"/>
      <c r="G3479" s="1"/>
      <c r="H3479" s="1"/>
      <c r="I3479" s="1"/>
    </row>
    <row r="3480" spans="1:9">
      <c r="A3480" s="135"/>
      <c r="C3480" s="1"/>
      <c r="D3480" s="1"/>
      <c r="E3480" s="1"/>
      <c r="F3480" s="1"/>
      <c r="G3480" s="1"/>
      <c r="H3480" s="1"/>
      <c r="I3480" s="1"/>
    </row>
    <row r="3481" spans="1:9">
      <c r="A3481" s="135"/>
      <c r="C3481" s="1"/>
      <c r="D3481" s="1"/>
      <c r="E3481" s="1"/>
      <c r="F3481" s="1"/>
      <c r="G3481" s="1"/>
      <c r="H3481" s="1"/>
      <c r="I3481" s="1"/>
    </row>
    <row r="3482" spans="1:9">
      <c r="A3482" s="135"/>
      <c r="C3482" s="1"/>
      <c r="D3482" s="1"/>
      <c r="E3482" s="1"/>
      <c r="F3482" s="1"/>
      <c r="G3482" s="1"/>
      <c r="H3482" s="1"/>
      <c r="I3482" s="1"/>
    </row>
    <row r="3483" spans="1:9">
      <c r="A3483" s="135"/>
      <c r="C3483" s="1"/>
      <c r="D3483" s="1"/>
      <c r="E3483" s="1"/>
      <c r="F3483" s="1"/>
      <c r="G3483" s="1"/>
      <c r="H3483" s="1"/>
      <c r="I3483" s="1"/>
    </row>
    <row r="3484" spans="1:9">
      <c r="A3484" s="135"/>
      <c r="C3484" s="1"/>
      <c r="D3484" s="1"/>
      <c r="E3484" s="1"/>
      <c r="F3484" s="1"/>
      <c r="G3484" s="1"/>
      <c r="H3484" s="1"/>
      <c r="I3484" s="1"/>
    </row>
    <row r="3485" spans="1:9">
      <c r="A3485" s="135"/>
      <c r="C3485" s="1"/>
      <c r="D3485" s="1"/>
      <c r="E3485" s="1"/>
      <c r="F3485" s="1"/>
      <c r="G3485" s="1"/>
      <c r="H3485" s="1"/>
      <c r="I3485" s="1"/>
    </row>
    <row r="3486" spans="1:9">
      <c r="A3486" s="135"/>
      <c r="C3486" s="1"/>
      <c r="D3486" s="1"/>
      <c r="E3486" s="1"/>
      <c r="F3486" s="1"/>
      <c r="G3486" s="1"/>
      <c r="H3486" s="1"/>
      <c r="I3486" s="1"/>
    </row>
    <row r="3487" spans="1:9">
      <c r="A3487" s="135"/>
      <c r="C3487" s="1"/>
      <c r="D3487" s="1"/>
      <c r="E3487" s="1"/>
      <c r="F3487" s="1"/>
      <c r="G3487" s="1"/>
      <c r="H3487" s="1"/>
      <c r="I3487" s="1"/>
    </row>
    <row r="3488" spans="1:9">
      <c r="A3488" s="135"/>
      <c r="C3488" s="1"/>
      <c r="D3488" s="1"/>
      <c r="E3488" s="1"/>
      <c r="F3488" s="1"/>
      <c r="G3488" s="1"/>
      <c r="H3488" s="1"/>
      <c r="I3488" s="1"/>
    </row>
    <row r="3489" spans="1:9">
      <c r="A3489" s="135"/>
      <c r="C3489" s="1"/>
      <c r="D3489" s="1"/>
      <c r="E3489" s="1"/>
      <c r="F3489" s="1"/>
      <c r="G3489" s="1"/>
      <c r="H3489" s="1"/>
      <c r="I3489" s="1"/>
    </row>
    <row r="3490" spans="1:9">
      <c r="A3490" s="135"/>
      <c r="C3490" s="1"/>
      <c r="D3490" s="1"/>
      <c r="E3490" s="1"/>
      <c r="F3490" s="1"/>
      <c r="G3490" s="1"/>
      <c r="H3490" s="1"/>
      <c r="I3490" s="1"/>
    </row>
    <row r="3491" spans="1:9">
      <c r="A3491" s="135"/>
      <c r="C3491" s="1"/>
      <c r="D3491" s="1"/>
      <c r="E3491" s="1"/>
      <c r="F3491" s="1"/>
      <c r="G3491" s="1"/>
      <c r="H3491" s="1"/>
      <c r="I3491" s="1"/>
    </row>
    <row r="3492" spans="1:9">
      <c r="A3492" s="135"/>
      <c r="C3492" s="1"/>
      <c r="D3492" s="1"/>
      <c r="E3492" s="1"/>
      <c r="F3492" s="1"/>
      <c r="G3492" s="1"/>
      <c r="H3492" s="1"/>
      <c r="I3492" s="1"/>
    </row>
    <row r="3493" spans="1:9">
      <c r="A3493" s="135"/>
      <c r="C3493" s="1"/>
      <c r="D3493" s="1"/>
      <c r="E3493" s="1"/>
      <c r="F3493" s="1"/>
      <c r="G3493" s="1"/>
      <c r="H3493" s="1"/>
      <c r="I3493" s="1"/>
    </row>
    <row r="3494" spans="1:9">
      <c r="A3494" s="135"/>
      <c r="C3494" s="1"/>
      <c r="D3494" s="1"/>
      <c r="E3494" s="1"/>
      <c r="F3494" s="1"/>
      <c r="G3494" s="1"/>
      <c r="H3494" s="1"/>
      <c r="I3494" s="1"/>
    </row>
    <row r="3495" spans="1:9">
      <c r="A3495" s="135"/>
      <c r="C3495" s="1"/>
      <c r="D3495" s="1"/>
      <c r="E3495" s="1"/>
      <c r="F3495" s="1"/>
      <c r="G3495" s="1"/>
      <c r="H3495" s="1"/>
      <c r="I3495" s="1"/>
    </row>
    <row r="3496" spans="1:9">
      <c r="A3496" s="135"/>
      <c r="C3496" s="1"/>
      <c r="D3496" s="1"/>
      <c r="E3496" s="1"/>
      <c r="F3496" s="1"/>
      <c r="G3496" s="1"/>
      <c r="H3496" s="1"/>
      <c r="I3496" s="1"/>
    </row>
    <row r="3497" spans="1:9">
      <c r="A3497" s="135"/>
      <c r="C3497" s="1"/>
      <c r="D3497" s="1"/>
      <c r="E3497" s="1"/>
      <c r="F3497" s="1"/>
      <c r="G3497" s="1"/>
      <c r="H3497" s="1"/>
      <c r="I3497" s="1"/>
    </row>
    <row r="3498" spans="1:9">
      <c r="A3498" s="135"/>
      <c r="C3498" s="1"/>
      <c r="D3498" s="1"/>
      <c r="E3498" s="1"/>
      <c r="F3498" s="1"/>
      <c r="G3498" s="1"/>
      <c r="H3498" s="1"/>
      <c r="I3498" s="1"/>
    </row>
    <row r="3499" spans="1:9">
      <c r="A3499" s="135"/>
      <c r="C3499" s="1"/>
      <c r="D3499" s="1"/>
      <c r="E3499" s="1"/>
      <c r="F3499" s="1"/>
      <c r="G3499" s="1"/>
      <c r="H3499" s="1"/>
      <c r="I3499" s="1"/>
    </row>
    <row r="3500" spans="1:9">
      <c r="A3500" s="135"/>
      <c r="C3500" s="1"/>
      <c r="D3500" s="1"/>
      <c r="E3500" s="1"/>
      <c r="F3500" s="1"/>
      <c r="G3500" s="1"/>
      <c r="H3500" s="1"/>
      <c r="I3500" s="1"/>
    </row>
    <row r="3501" spans="1:9">
      <c r="A3501" s="135"/>
      <c r="C3501" s="1"/>
      <c r="D3501" s="1"/>
      <c r="E3501" s="1"/>
      <c r="F3501" s="1"/>
      <c r="G3501" s="1"/>
      <c r="H3501" s="1"/>
      <c r="I3501" s="1"/>
    </row>
    <row r="3502" spans="1:9">
      <c r="A3502" s="135"/>
      <c r="C3502" s="1"/>
      <c r="D3502" s="1"/>
      <c r="E3502" s="1"/>
      <c r="F3502" s="1"/>
      <c r="G3502" s="1"/>
      <c r="H3502" s="1"/>
      <c r="I3502" s="1"/>
    </row>
    <row r="3503" spans="1:9">
      <c r="A3503" s="135"/>
      <c r="C3503" s="1"/>
      <c r="D3503" s="1"/>
      <c r="E3503" s="1"/>
      <c r="F3503" s="1"/>
      <c r="G3503" s="1"/>
      <c r="H3503" s="1"/>
      <c r="I3503" s="1"/>
    </row>
    <row r="3504" spans="1:9">
      <c r="A3504" s="135"/>
      <c r="C3504" s="1"/>
      <c r="D3504" s="1"/>
      <c r="E3504" s="1"/>
      <c r="F3504" s="1"/>
      <c r="G3504" s="1"/>
      <c r="H3504" s="1"/>
      <c r="I3504" s="1"/>
    </row>
    <row r="3505" spans="1:9">
      <c r="A3505" s="135"/>
      <c r="C3505" s="1"/>
      <c r="D3505" s="1"/>
      <c r="E3505" s="1"/>
      <c r="F3505" s="1"/>
      <c r="G3505" s="1"/>
      <c r="H3505" s="1"/>
      <c r="I3505" s="1"/>
    </row>
    <row r="3506" spans="1:9">
      <c r="A3506" s="135"/>
      <c r="C3506" s="1"/>
      <c r="D3506" s="1"/>
      <c r="E3506" s="1"/>
      <c r="F3506" s="1"/>
      <c r="G3506" s="1"/>
      <c r="H3506" s="1"/>
      <c r="I3506" s="1"/>
    </row>
    <row r="3507" spans="1:9">
      <c r="A3507" s="135"/>
      <c r="C3507" s="1"/>
      <c r="D3507" s="1"/>
      <c r="E3507" s="1"/>
      <c r="F3507" s="1"/>
      <c r="G3507" s="1"/>
      <c r="H3507" s="1"/>
      <c r="I3507" s="1"/>
    </row>
    <row r="3508" spans="1:9">
      <c r="A3508" s="135"/>
      <c r="C3508" s="1"/>
      <c r="D3508" s="1"/>
      <c r="E3508" s="1"/>
      <c r="F3508" s="1"/>
      <c r="G3508" s="1"/>
      <c r="H3508" s="1"/>
      <c r="I3508" s="1"/>
    </row>
    <row r="3509" spans="1:9">
      <c r="A3509" s="135"/>
      <c r="C3509" s="1"/>
      <c r="D3509" s="1"/>
      <c r="E3509" s="1"/>
      <c r="F3509" s="1"/>
      <c r="G3509" s="1"/>
      <c r="H3509" s="1"/>
      <c r="I3509" s="1"/>
    </row>
    <row r="3510" spans="1:9">
      <c r="A3510" s="135"/>
      <c r="C3510" s="1"/>
      <c r="D3510" s="1"/>
      <c r="E3510" s="1"/>
      <c r="F3510" s="1"/>
      <c r="G3510" s="1"/>
      <c r="H3510" s="1"/>
      <c r="I3510" s="1"/>
    </row>
    <row r="3511" spans="1:9">
      <c r="A3511" s="135"/>
      <c r="C3511" s="1"/>
      <c r="D3511" s="1"/>
      <c r="E3511" s="1"/>
      <c r="F3511" s="1"/>
      <c r="G3511" s="1"/>
      <c r="H3511" s="1"/>
      <c r="I3511" s="1"/>
    </row>
    <row r="3512" spans="1:9">
      <c r="A3512" s="135"/>
      <c r="C3512" s="1"/>
      <c r="D3512" s="1"/>
      <c r="E3512" s="1"/>
      <c r="F3512" s="1"/>
      <c r="G3512" s="1"/>
      <c r="H3512" s="1"/>
      <c r="I3512" s="1"/>
    </row>
    <row r="3513" spans="1:9">
      <c r="A3513" s="135"/>
      <c r="C3513" s="1"/>
      <c r="D3513" s="1"/>
      <c r="E3513" s="1"/>
      <c r="F3513" s="1"/>
      <c r="G3513" s="1"/>
      <c r="H3513" s="1"/>
      <c r="I3513" s="1"/>
    </row>
    <row r="3514" spans="1:9">
      <c r="A3514" s="135"/>
      <c r="C3514" s="1"/>
      <c r="D3514" s="1"/>
      <c r="E3514" s="1"/>
      <c r="F3514" s="1"/>
      <c r="G3514" s="1"/>
      <c r="H3514" s="1"/>
      <c r="I3514" s="1"/>
    </row>
    <row r="3515" spans="1:9">
      <c r="A3515" s="135"/>
      <c r="C3515" s="1"/>
      <c r="D3515" s="1"/>
      <c r="E3515" s="1"/>
      <c r="F3515" s="1"/>
      <c r="G3515" s="1"/>
      <c r="H3515" s="1"/>
      <c r="I3515" s="1"/>
    </row>
    <row r="3516" spans="1:9">
      <c r="A3516" s="135"/>
      <c r="C3516" s="1"/>
      <c r="D3516" s="1"/>
      <c r="E3516" s="1"/>
      <c r="F3516" s="1"/>
      <c r="G3516" s="1"/>
      <c r="H3516" s="1"/>
      <c r="I3516" s="1"/>
    </row>
    <row r="3517" spans="1:9">
      <c r="A3517" s="135"/>
      <c r="C3517" s="1"/>
      <c r="D3517" s="1"/>
      <c r="E3517" s="1"/>
      <c r="F3517" s="1"/>
      <c r="G3517" s="1"/>
      <c r="H3517" s="1"/>
      <c r="I3517" s="1"/>
    </row>
    <row r="3518" spans="1:9">
      <c r="A3518" s="135"/>
      <c r="C3518" s="1"/>
      <c r="D3518" s="1"/>
      <c r="E3518" s="1"/>
      <c r="F3518" s="1"/>
      <c r="G3518" s="1"/>
      <c r="H3518" s="1"/>
      <c r="I3518" s="1"/>
    </row>
    <row r="3519" spans="1:9">
      <c r="A3519" s="135"/>
      <c r="C3519" s="1"/>
      <c r="D3519" s="1"/>
      <c r="E3519" s="1"/>
      <c r="F3519" s="1"/>
      <c r="G3519" s="1"/>
      <c r="H3519" s="1"/>
      <c r="I3519" s="1"/>
    </row>
    <row r="3520" spans="1:9">
      <c r="A3520" s="135"/>
      <c r="C3520" s="1"/>
      <c r="D3520" s="1"/>
      <c r="E3520" s="1"/>
      <c r="F3520" s="1"/>
      <c r="G3520" s="1"/>
      <c r="H3520" s="1"/>
      <c r="I3520" s="1"/>
    </row>
    <row r="3521" spans="1:9">
      <c r="A3521" s="135"/>
      <c r="C3521" s="1"/>
      <c r="D3521" s="1"/>
      <c r="E3521" s="1"/>
      <c r="F3521" s="1"/>
      <c r="G3521" s="1"/>
      <c r="H3521" s="1"/>
      <c r="I3521" s="1"/>
    </row>
    <row r="3522" spans="1:9">
      <c r="A3522" s="135"/>
      <c r="C3522" s="1"/>
      <c r="D3522" s="1"/>
      <c r="E3522" s="1"/>
      <c r="F3522" s="1"/>
      <c r="G3522" s="1"/>
      <c r="H3522" s="1"/>
      <c r="I3522" s="1"/>
    </row>
    <row r="3523" spans="1:9">
      <c r="A3523" s="135"/>
      <c r="C3523" s="1"/>
      <c r="D3523" s="1"/>
      <c r="E3523" s="1"/>
      <c r="F3523" s="1"/>
      <c r="G3523" s="1"/>
      <c r="H3523" s="1"/>
      <c r="I3523" s="1"/>
    </row>
    <row r="3524" spans="1:9">
      <c r="A3524" s="135"/>
      <c r="C3524" s="1"/>
      <c r="D3524" s="1"/>
      <c r="E3524" s="1"/>
      <c r="F3524" s="1"/>
      <c r="G3524" s="1"/>
      <c r="H3524" s="1"/>
      <c r="I3524" s="1"/>
    </row>
    <row r="3525" spans="1:9">
      <c r="A3525" s="135"/>
      <c r="C3525" s="1"/>
      <c r="D3525" s="1"/>
      <c r="E3525" s="1"/>
      <c r="F3525" s="1"/>
      <c r="G3525" s="1"/>
      <c r="H3525" s="1"/>
      <c r="I3525" s="1"/>
    </row>
    <row r="3526" spans="1:9">
      <c r="A3526" s="135"/>
      <c r="C3526" s="1"/>
      <c r="D3526" s="1"/>
      <c r="E3526" s="1"/>
      <c r="F3526" s="1"/>
      <c r="G3526" s="1"/>
      <c r="H3526" s="1"/>
      <c r="I3526" s="1"/>
    </row>
    <row r="3527" spans="1:9">
      <c r="A3527" s="135"/>
      <c r="C3527" s="1"/>
      <c r="D3527" s="1"/>
      <c r="E3527" s="1"/>
      <c r="F3527" s="1"/>
      <c r="G3527" s="1"/>
      <c r="H3527" s="1"/>
      <c r="I3527" s="1"/>
    </row>
    <row r="3528" spans="1:9">
      <c r="A3528" s="135"/>
      <c r="C3528" s="1"/>
      <c r="D3528" s="1"/>
      <c r="E3528" s="1"/>
      <c r="F3528" s="1"/>
      <c r="G3528" s="1"/>
      <c r="H3528" s="1"/>
      <c r="I3528" s="1"/>
    </row>
    <row r="3529" spans="1:9">
      <c r="A3529" s="135"/>
      <c r="C3529" s="1"/>
      <c r="D3529" s="1"/>
      <c r="E3529" s="1"/>
      <c r="F3529" s="1"/>
      <c r="G3529" s="1"/>
      <c r="H3529" s="1"/>
      <c r="I3529" s="1"/>
    </row>
    <row r="3530" spans="1:9">
      <c r="A3530" s="135"/>
      <c r="C3530" s="1"/>
      <c r="D3530" s="1"/>
      <c r="E3530" s="1"/>
      <c r="F3530" s="1"/>
      <c r="G3530" s="1"/>
      <c r="H3530" s="1"/>
      <c r="I3530" s="1"/>
    </row>
    <row r="3531" spans="1:9">
      <c r="A3531" s="135"/>
      <c r="C3531" s="1"/>
      <c r="D3531" s="1"/>
      <c r="E3531" s="1"/>
      <c r="F3531" s="1"/>
      <c r="G3531" s="1"/>
      <c r="H3531" s="1"/>
      <c r="I3531" s="1"/>
    </row>
    <row r="3532" spans="1:9">
      <c r="A3532" s="135"/>
      <c r="C3532" s="1"/>
      <c r="D3532" s="1"/>
      <c r="E3532" s="1"/>
      <c r="F3532" s="1"/>
      <c r="G3532" s="1"/>
      <c r="H3532" s="1"/>
      <c r="I3532" s="1"/>
    </row>
    <row r="3533" spans="1:9">
      <c r="A3533" s="135"/>
      <c r="C3533" s="1"/>
      <c r="D3533" s="1"/>
      <c r="E3533" s="1"/>
      <c r="F3533" s="1"/>
      <c r="G3533" s="1"/>
      <c r="H3533" s="1"/>
      <c r="I3533" s="1"/>
    </row>
    <row r="3534" spans="1:9">
      <c r="A3534" s="135"/>
      <c r="C3534" s="1"/>
      <c r="D3534" s="1"/>
      <c r="E3534" s="1"/>
      <c r="F3534" s="1"/>
      <c r="G3534" s="1"/>
      <c r="H3534" s="1"/>
      <c r="I3534" s="1"/>
    </row>
    <row r="3535" spans="1:9">
      <c r="A3535" s="135"/>
      <c r="C3535" s="1"/>
      <c r="D3535" s="1"/>
      <c r="E3535" s="1"/>
      <c r="F3535" s="1"/>
      <c r="G3535" s="1"/>
      <c r="H3535" s="1"/>
      <c r="I3535" s="1"/>
    </row>
    <row r="3536" spans="1:9">
      <c r="A3536" s="135"/>
      <c r="C3536" s="1"/>
      <c r="D3536" s="1"/>
      <c r="E3536" s="1"/>
      <c r="F3536" s="1"/>
      <c r="G3536" s="1"/>
      <c r="H3536" s="1"/>
      <c r="I3536" s="1"/>
    </row>
    <row r="3537" spans="1:9">
      <c r="A3537" s="135"/>
      <c r="C3537" s="1"/>
      <c r="D3537" s="1"/>
      <c r="E3537" s="1"/>
      <c r="F3537" s="1"/>
      <c r="G3537" s="1"/>
      <c r="H3537" s="1"/>
      <c r="I3537" s="1"/>
    </row>
    <row r="3538" spans="1:9">
      <c r="A3538" s="135"/>
      <c r="C3538" s="1"/>
      <c r="D3538" s="1"/>
      <c r="E3538" s="1"/>
      <c r="F3538" s="1"/>
      <c r="G3538" s="1"/>
      <c r="H3538" s="1"/>
      <c r="I3538" s="1"/>
    </row>
    <row r="3539" spans="1:9">
      <c r="A3539" s="135"/>
      <c r="C3539" s="1"/>
      <c r="D3539" s="1"/>
      <c r="E3539" s="1"/>
      <c r="F3539" s="1"/>
      <c r="G3539" s="1"/>
      <c r="H3539" s="1"/>
      <c r="I3539" s="1"/>
    </row>
    <row r="3540" spans="1:9">
      <c r="A3540" s="135"/>
      <c r="C3540" s="1"/>
      <c r="D3540" s="1"/>
      <c r="E3540" s="1"/>
      <c r="F3540" s="1"/>
      <c r="G3540" s="1"/>
      <c r="H3540" s="1"/>
      <c r="I3540" s="1"/>
    </row>
    <row r="3541" spans="1:9">
      <c r="A3541" s="135"/>
      <c r="C3541" s="1"/>
      <c r="D3541" s="1"/>
      <c r="E3541" s="1"/>
      <c r="F3541" s="1"/>
      <c r="G3541" s="1"/>
      <c r="H3541" s="1"/>
      <c r="I3541" s="1"/>
    </row>
    <row r="3542" spans="1:9">
      <c r="A3542" s="135"/>
      <c r="C3542" s="1"/>
      <c r="D3542" s="1"/>
      <c r="E3542" s="1"/>
      <c r="F3542" s="1"/>
      <c r="G3542" s="1"/>
      <c r="H3542" s="1"/>
      <c r="I3542" s="1"/>
    </row>
    <row r="3543" spans="1:9">
      <c r="A3543" s="135"/>
      <c r="C3543" s="1"/>
      <c r="D3543" s="1"/>
      <c r="E3543" s="1"/>
      <c r="F3543" s="1"/>
      <c r="G3543" s="1"/>
      <c r="H3543" s="1"/>
      <c r="I3543" s="1"/>
    </row>
    <row r="3544" spans="1:9">
      <c r="A3544" s="135"/>
      <c r="C3544" s="1"/>
      <c r="D3544" s="1"/>
      <c r="E3544" s="1"/>
      <c r="F3544" s="1"/>
      <c r="G3544" s="1"/>
      <c r="H3544" s="1"/>
      <c r="I3544" s="1"/>
    </row>
    <row r="3545" spans="1:9">
      <c r="A3545" s="135"/>
      <c r="C3545" s="1"/>
      <c r="D3545" s="1"/>
      <c r="E3545" s="1"/>
      <c r="F3545" s="1"/>
      <c r="G3545" s="1"/>
      <c r="H3545" s="1"/>
      <c r="I3545" s="1"/>
    </row>
    <row r="3546" spans="1:9">
      <c r="A3546" s="135"/>
      <c r="C3546" s="1"/>
      <c r="D3546" s="1"/>
      <c r="E3546" s="1"/>
      <c r="F3546" s="1"/>
      <c r="G3546" s="1"/>
      <c r="H3546" s="1"/>
      <c r="I3546" s="1"/>
    </row>
    <row r="3547" spans="1:9">
      <c r="A3547" s="135"/>
      <c r="C3547" s="1"/>
      <c r="D3547" s="1"/>
      <c r="E3547" s="1"/>
      <c r="F3547" s="1"/>
      <c r="G3547" s="1"/>
      <c r="H3547" s="1"/>
      <c r="I3547" s="1"/>
    </row>
    <row r="3548" spans="1:9">
      <c r="A3548" s="135"/>
      <c r="C3548" s="1"/>
      <c r="D3548" s="1"/>
      <c r="E3548" s="1"/>
      <c r="F3548" s="1"/>
      <c r="G3548" s="1"/>
      <c r="H3548" s="1"/>
      <c r="I3548" s="1"/>
    </row>
    <row r="3549" spans="1:9">
      <c r="A3549" s="135"/>
      <c r="C3549" s="1"/>
      <c r="D3549" s="1"/>
      <c r="E3549" s="1"/>
      <c r="F3549" s="1"/>
      <c r="G3549" s="1"/>
      <c r="H3549" s="1"/>
      <c r="I3549" s="1"/>
    </row>
    <row r="3550" spans="1:9">
      <c r="A3550" s="135"/>
      <c r="C3550" s="1"/>
      <c r="D3550" s="1"/>
      <c r="E3550" s="1"/>
      <c r="F3550" s="1"/>
      <c r="G3550" s="1"/>
      <c r="H3550" s="1"/>
      <c r="I3550" s="1"/>
    </row>
    <row r="3551" spans="1:9">
      <c r="A3551" s="135"/>
      <c r="C3551" s="1"/>
      <c r="D3551" s="1"/>
      <c r="E3551" s="1"/>
      <c r="F3551" s="1"/>
      <c r="G3551" s="1"/>
      <c r="H3551" s="1"/>
      <c r="I3551" s="1"/>
    </row>
    <row r="3552" spans="1:9">
      <c r="A3552" s="135"/>
      <c r="C3552" s="1"/>
      <c r="D3552" s="1"/>
      <c r="E3552" s="1"/>
      <c r="F3552" s="1"/>
      <c r="G3552" s="1"/>
      <c r="H3552" s="1"/>
      <c r="I3552" s="1"/>
    </row>
    <row r="3553" spans="1:9">
      <c r="A3553" s="135"/>
      <c r="C3553" s="1"/>
      <c r="D3553" s="1"/>
      <c r="E3553" s="1"/>
      <c r="F3553" s="1"/>
      <c r="G3553" s="1"/>
      <c r="H3553" s="1"/>
      <c r="I3553" s="1"/>
    </row>
    <row r="3554" spans="1:9">
      <c r="A3554" s="135"/>
      <c r="C3554" s="1"/>
      <c r="D3554" s="1"/>
      <c r="E3554" s="1"/>
      <c r="F3554" s="1"/>
      <c r="G3554" s="1"/>
      <c r="H3554" s="1"/>
      <c r="I3554" s="1"/>
    </row>
    <row r="3555" spans="1:9">
      <c r="A3555" s="135"/>
      <c r="C3555" s="1"/>
      <c r="D3555" s="1"/>
      <c r="E3555" s="1"/>
      <c r="F3555" s="1"/>
      <c r="G3555" s="1"/>
      <c r="H3555" s="1"/>
      <c r="I3555" s="1"/>
    </row>
    <row r="3556" spans="1:9">
      <c r="A3556" s="135"/>
      <c r="C3556" s="1"/>
      <c r="D3556" s="1"/>
      <c r="E3556" s="1"/>
      <c r="F3556" s="1"/>
      <c r="G3556" s="1"/>
      <c r="H3556" s="1"/>
      <c r="I3556" s="1"/>
    </row>
    <row r="3557" spans="1:9">
      <c r="A3557" s="135"/>
      <c r="C3557" s="1"/>
      <c r="D3557" s="1"/>
      <c r="E3557" s="1"/>
      <c r="F3557" s="1"/>
      <c r="G3557" s="1"/>
      <c r="H3557" s="1"/>
      <c r="I3557" s="1"/>
    </row>
    <row r="3558" spans="1:9">
      <c r="A3558" s="135"/>
      <c r="C3558" s="1"/>
      <c r="D3558" s="1"/>
      <c r="E3558" s="1"/>
      <c r="F3558" s="1"/>
      <c r="G3558" s="1"/>
      <c r="H3558" s="1"/>
      <c r="I3558" s="1"/>
    </row>
    <row r="3559" spans="1:9">
      <c r="A3559" s="135"/>
      <c r="C3559" s="1"/>
      <c r="D3559" s="1"/>
      <c r="E3559" s="1"/>
      <c r="F3559" s="1"/>
      <c r="G3559" s="1"/>
      <c r="H3559" s="1"/>
      <c r="I3559" s="1"/>
    </row>
    <row r="3560" spans="1:9">
      <c r="A3560" s="135"/>
      <c r="C3560" s="1"/>
      <c r="D3560" s="1"/>
      <c r="E3560" s="1"/>
      <c r="F3560" s="1"/>
      <c r="G3560" s="1"/>
      <c r="H3560" s="1"/>
      <c r="I3560" s="1"/>
    </row>
    <row r="3561" spans="1:9">
      <c r="A3561" s="135"/>
      <c r="C3561" s="1"/>
      <c r="D3561" s="1"/>
      <c r="E3561" s="1"/>
      <c r="F3561" s="1"/>
      <c r="G3561" s="1"/>
      <c r="H3561" s="1"/>
      <c r="I3561" s="1"/>
    </row>
    <row r="3562" spans="1:9">
      <c r="A3562" s="135"/>
      <c r="C3562" s="1"/>
      <c r="D3562" s="1"/>
      <c r="E3562" s="1"/>
      <c r="F3562" s="1"/>
      <c r="G3562" s="1"/>
      <c r="H3562" s="1"/>
      <c r="I3562" s="1"/>
    </row>
    <row r="3563" spans="1:9">
      <c r="A3563" s="135"/>
      <c r="C3563" s="1"/>
      <c r="D3563" s="1"/>
      <c r="E3563" s="1"/>
      <c r="F3563" s="1"/>
      <c r="G3563" s="1"/>
      <c r="H3563" s="1"/>
      <c r="I3563" s="1"/>
    </row>
    <row r="3564" spans="1:9">
      <c r="A3564" s="135"/>
      <c r="C3564" s="1"/>
      <c r="D3564" s="1"/>
      <c r="E3564" s="1"/>
      <c r="F3564" s="1"/>
      <c r="G3564" s="1"/>
      <c r="H3564" s="1"/>
      <c r="I3564" s="1"/>
    </row>
    <row r="3565" spans="1:9">
      <c r="A3565" s="135"/>
      <c r="C3565" s="1"/>
      <c r="D3565" s="1"/>
      <c r="E3565" s="1"/>
      <c r="F3565" s="1"/>
      <c r="G3565" s="1"/>
      <c r="H3565" s="1"/>
      <c r="I3565" s="1"/>
    </row>
    <row r="3566" spans="1:9">
      <c r="A3566" s="135"/>
      <c r="C3566" s="1"/>
      <c r="D3566" s="1"/>
      <c r="E3566" s="1"/>
      <c r="F3566" s="1"/>
      <c r="G3566" s="1"/>
      <c r="H3566" s="1"/>
      <c r="I3566" s="1"/>
    </row>
    <row r="3567" spans="1:9">
      <c r="A3567" s="135"/>
      <c r="C3567" s="1"/>
      <c r="D3567" s="1"/>
      <c r="E3567" s="1"/>
      <c r="F3567" s="1"/>
      <c r="G3567" s="1"/>
      <c r="H3567" s="1"/>
      <c r="I3567" s="1"/>
    </row>
    <row r="3568" spans="1:9">
      <c r="A3568" s="135"/>
      <c r="C3568" s="1"/>
      <c r="D3568" s="1"/>
      <c r="E3568" s="1"/>
      <c r="F3568" s="1"/>
      <c r="G3568" s="1"/>
      <c r="H3568" s="1"/>
      <c r="I3568" s="1"/>
    </row>
    <row r="3569" spans="1:9">
      <c r="A3569" s="135"/>
      <c r="C3569" s="1"/>
      <c r="D3569" s="1"/>
      <c r="E3569" s="1"/>
      <c r="F3569" s="1"/>
      <c r="G3569" s="1"/>
      <c r="H3569" s="1"/>
      <c r="I3569" s="1"/>
    </row>
    <row r="3570" spans="1:9">
      <c r="A3570" s="135"/>
      <c r="C3570" s="1"/>
      <c r="D3570" s="1"/>
      <c r="E3570" s="1"/>
      <c r="F3570" s="1"/>
      <c r="G3570" s="1"/>
      <c r="H3570" s="1"/>
      <c r="I3570" s="1"/>
    </row>
    <row r="3571" spans="1:9">
      <c r="A3571" s="135"/>
      <c r="C3571" s="1"/>
      <c r="D3571" s="1"/>
      <c r="E3571" s="1"/>
      <c r="F3571" s="1"/>
      <c r="G3571" s="1"/>
      <c r="H3571" s="1"/>
      <c r="I3571" s="1"/>
    </row>
    <row r="3572" spans="1:9">
      <c r="A3572" s="135"/>
      <c r="C3572" s="1"/>
      <c r="D3572" s="1"/>
      <c r="E3572" s="1"/>
      <c r="F3572" s="1"/>
      <c r="G3572" s="1"/>
      <c r="H3572" s="1"/>
      <c r="I3572" s="1"/>
    </row>
    <row r="3573" spans="1:9">
      <c r="A3573" s="135"/>
      <c r="C3573" s="1"/>
      <c r="D3573" s="1"/>
      <c r="E3573" s="1"/>
      <c r="F3573" s="1"/>
      <c r="G3573" s="1"/>
      <c r="H3573" s="1"/>
      <c r="I3573" s="1"/>
    </row>
    <row r="3574" spans="1:9">
      <c r="A3574" s="135"/>
      <c r="C3574" s="1"/>
      <c r="D3574" s="1"/>
      <c r="E3574" s="1"/>
      <c r="F3574" s="1"/>
      <c r="G3574" s="1"/>
      <c r="H3574" s="1"/>
      <c r="I3574" s="1"/>
    </row>
    <row r="3575" spans="1:9">
      <c r="A3575" s="135"/>
      <c r="C3575" s="1"/>
      <c r="D3575" s="1"/>
      <c r="E3575" s="1"/>
      <c r="F3575" s="1"/>
      <c r="G3575" s="1"/>
      <c r="H3575" s="1"/>
      <c r="I3575" s="1"/>
    </row>
    <row r="3576" spans="1:9">
      <c r="A3576" s="135"/>
      <c r="C3576" s="1"/>
      <c r="D3576" s="1"/>
      <c r="E3576" s="1"/>
      <c r="F3576" s="1"/>
      <c r="G3576" s="1"/>
      <c r="H3576" s="1"/>
      <c r="I3576" s="1"/>
    </row>
    <row r="3577" spans="1:9">
      <c r="A3577" s="135"/>
      <c r="C3577" s="1"/>
      <c r="D3577" s="1"/>
      <c r="E3577" s="1"/>
      <c r="F3577" s="1"/>
      <c r="G3577" s="1"/>
      <c r="H3577" s="1"/>
      <c r="I3577" s="1"/>
    </row>
    <row r="3578" spans="1:9">
      <c r="A3578" s="135"/>
      <c r="C3578" s="1"/>
      <c r="D3578" s="1"/>
      <c r="E3578" s="1"/>
      <c r="F3578" s="1"/>
      <c r="G3578" s="1"/>
      <c r="H3578" s="1"/>
      <c r="I3578" s="1"/>
    </row>
    <row r="3579" spans="1:9">
      <c r="A3579" s="135"/>
      <c r="C3579" s="1"/>
      <c r="D3579" s="1"/>
      <c r="E3579" s="1"/>
      <c r="F3579" s="1"/>
      <c r="G3579" s="1"/>
      <c r="H3579" s="1"/>
      <c r="I3579" s="1"/>
    </row>
    <row r="3580" spans="1:9">
      <c r="A3580" s="135"/>
      <c r="C3580" s="1"/>
      <c r="D3580" s="1"/>
      <c r="E3580" s="1"/>
      <c r="F3580" s="1"/>
      <c r="G3580" s="1"/>
      <c r="H3580" s="1"/>
      <c r="I3580" s="1"/>
    </row>
    <row r="3581" spans="1:9">
      <c r="A3581" s="135"/>
      <c r="C3581" s="1"/>
      <c r="D3581" s="1"/>
      <c r="E3581" s="1"/>
      <c r="F3581" s="1"/>
      <c r="G3581" s="1"/>
      <c r="H3581" s="1"/>
      <c r="I3581" s="1"/>
    </row>
    <row r="3582" spans="1:9">
      <c r="A3582" s="135"/>
      <c r="C3582" s="1"/>
      <c r="D3582" s="1"/>
      <c r="E3582" s="1"/>
      <c r="F3582" s="1"/>
      <c r="G3582" s="1"/>
      <c r="H3582" s="1"/>
      <c r="I3582" s="1"/>
    </row>
    <row r="3583" spans="1:9">
      <c r="A3583" s="135"/>
      <c r="C3583" s="1"/>
      <c r="D3583" s="1"/>
      <c r="E3583" s="1"/>
      <c r="F3583" s="1"/>
      <c r="G3583" s="1"/>
      <c r="H3583" s="1"/>
      <c r="I3583" s="1"/>
    </row>
    <row r="3584" spans="1:9">
      <c r="A3584" s="135"/>
      <c r="C3584" s="1"/>
      <c r="D3584" s="1"/>
      <c r="E3584" s="1"/>
      <c r="F3584" s="1"/>
      <c r="G3584" s="1"/>
      <c r="H3584" s="1"/>
      <c r="I3584" s="1"/>
    </row>
    <row r="3585" spans="1:9">
      <c r="A3585" s="135"/>
      <c r="C3585" s="1"/>
      <c r="D3585" s="1"/>
      <c r="E3585" s="1"/>
      <c r="F3585" s="1"/>
      <c r="G3585" s="1"/>
      <c r="H3585" s="1"/>
      <c r="I3585" s="1"/>
    </row>
    <row r="3586" spans="1:9">
      <c r="A3586" s="135"/>
      <c r="C3586" s="1"/>
      <c r="D3586" s="1"/>
      <c r="E3586" s="1"/>
      <c r="F3586" s="1"/>
      <c r="G3586" s="1"/>
      <c r="H3586" s="1"/>
      <c r="I3586" s="1"/>
    </row>
    <row r="3587" spans="1:9">
      <c r="A3587" s="135"/>
      <c r="C3587" s="1"/>
      <c r="D3587" s="1"/>
      <c r="E3587" s="1"/>
      <c r="F3587" s="1"/>
      <c r="G3587" s="1"/>
      <c r="H3587" s="1"/>
      <c r="I3587" s="1"/>
    </row>
    <row r="3588" spans="1:9">
      <c r="A3588" s="135"/>
      <c r="C3588" s="1"/>
      <c r="D3588" s="1"/>
      <c r="E3588" s="1"/>
      <c r="F3588" s="1"/>
      <c r="G3588" s="1"/>
      <c r="H3588" s="1"/>
      <c r="I3588" s="1"/>
    </row>
    <row r="3589" spans="1:9">
      <c r="A3589" s="135"/>
      <c r="C3589" s="1"/>
      <c r="D3589" s="1"/>
      <c r="E3589" s="1"/>
      <c r="F3589" s="1"/>
      <c r="G3589" s="1"/>
      <c r="H3589" s="1"/>
      <c r="I3589" s="1"/>
    </row>
    <row r="3590" spans="1:9">
      <c r="A3590" s="135"/>
      <c r="C3590" s="1"/>
      <c r="D3590" s="1"/>
      <c r="E3590" s="1"/>
      <c r="F3590" s="1"/>
      <c r="G3590" s="1"/>
      <c r="H3590" s="1"/>
      <c r="I3590" s="1"/>
    </row>
    <row r="3591" spans="1:9">
      <c r="A3591" s="135"/>
      <c r="C3591" s="1"/>
      <c r="D3591" s="1"/>
      <c r="E3591" s="1"/>
      <c r="F3591" s="1"/>
      <c r="G3591" s="1"/>
      <c r="H3591" s="1"/>
      <c r="I3591" s="1"/>
    </row>
    <row r="3592" spans="1:9">
      <c r="A3592" s="135"/>
      <c r="C3592" s="1"/>
      <c r="D3592" s="1"/>
      <c r="E3592" s="1"/>
      <c r="F3592" s="1"/>
      <c r="G3592" s="1"/>
      <c r="H3592" s="1"/>
      <c r="I3592" s="1"/>
    </row>
    <row r="3593" spans="1:9">
      <c r="A3593" s="135"/>
      <c r="C3593" s="1"/>
      <c r="D3593" s="1"/>
      <c r="E3593" s="1"/>
      <c r="F3593" s="1"/>
      <c r="G3593" s="1"/>
      <c r="H3593" s="1"/>
      <c r="I3593" s="1"/>
    </row>
    <row r="3594" spans="1:9">
      <c r="A3594" s="135"/>
      <c r="C3594" s="1"/>
      <c r="D3594" s="1"/>
      <c r="E3594" s="1"/>
      <c r="F3594" s="1"/>
      <c r="G3594" s="1"/>
      <c r="H3594" s="1"/>
      <c r="I3594" s="1"/>
    </row>
    <row r="3595" spans="1:9">
      <c r="A3595" s="135"/>
      <c r="C3595" s="1"/>
      <c r="D3595" s="1"/>
      <c r="E3595" s="1"/>
      <c r="F3595" s="1"/>
      <c r="G3595" s="1"/>
      <c r="H3595" s="1"/>
      <c r="I3595" s="1"/>
    </row>
    <row r="3596" spans="1:9">
      <c r="A3596" s="135"/>
      <c r="C3596" s="1"/>
      <c r="D3596" s="1"/>
      <c r="E3596" s="1"/>
      <c r="F3596" s="1"/>
      <c r="G3596" s="1"/>
      <c r="H3596" s="1"/>
      <c r="I3596" s="1"/>
    </row>
    <row r="3597" spans="1:9">
      <c r="A3597" s="135"/>
      <c r="C3597" s="1"/>
      <c r="D3597" s="1"/>
      <c r="E3597" s="1"/>
      <c r="F3597" s="1"/>
      <c r="G3597" s="1"/>
      <c r="H3597" s="1"/>
      <c r="I3597" s="1"/>
    </row>
    <row r="3598" spans="1:9">
      <c r="A3598" s="135"/>
      <c r="C3598" s="1"/>
      <c r="D3598" s="1"/>
      <c r="E3598" s="1"/>
      <c r="F3598" s="1"/>
      <c r="G3598" s="1"/>
      <c r="H3598" s="1"/>
      <c r="I3598" s="1"/>
    </row>
    <row r="3599" spans="1:9">
      <c r="A3599" s="135"/>
      <c r="C3599" s="1"/>
      <c r="D3599" s="1"/>
      <c r="E3599" s="1"/>
      <c r="F3599" s="1"/>
      <c r="G3599" s="1"/>
      <c r="H3599" s="1"/>
      <c r="I3599" s="1"/>
    </row>
    <row r="3600" spans="1:9">
      <c r="A3600" s="135"/>
      <c r="C3600" s="1"/>
      <c r="D3600" s="1"/>
      <c r="E3600" s="1"/>
      <c r="F3600" s="1"/>
      <c r="G3600" s="1"/>
      <c r="H3600" s="1"/>
      <c r="I3600" s="1"/>
    </row>
    <row r="3601" spans="1:9">
      <c r="A3601" s="135"/>
      <c r="C3601" s="1"/>
      <c r="D3601" s="1"/>
      <c r="E3601" s="1"/>
      <c r="F3601" s="1"/>
      <c r="G3601" s="1"/>
      <c r="H3601" s="1"/>
      <c r="I3601" s="1"/>
    </row>
    <row r="3602" spans="1:9">
      <c r="A3602" s="135"/>
      <c r="C3602" s="1"/>
      <c r="D3602" s="1"/>
      <c r="E3602" s="1"/>
      <c r="F3602" s="1"/>
      <c r="G3602" s="1"/>
      <c r="H3602" s="1"/>
      <c r="I3602" s="1"/>
    </row>
    <row r="3603" spans="1:9">
      <c r="A3603" s="135"/>
      <c r="C3603" s="1"/>
      <c r="D3603" s="1"/>
      <c r="E3603" s="1"/>
      <c r="F3603" s="1"/>
      <c r="G3603" s="1"/>
      <c r="H3603" s="1"/>
      <c r="I3603" s="1"/>
    </row>
    <row r="3604" spans="1:9">
      <c r="A3604" s="135"/>
      <c r="C3604" s="1"/>
      <c r="D3604" s="1"/>
      <c r="E3604" s="1"/>
      <c r="F3604" s="1"/>
      <c r="G3604" s="1"/>
      <c r="H3604" s="1"/>
      <c r="I3604" s="1"/>
    </row>
    <row r="3605" spans="1:9">
      <c r="A3605" s="135"/>
      <c r="C3605" s="1"/>
      <c r="D3605" s="1"/>
      <c r="E3605" s="1"/>
      <c r="F3605" s="1"/>
      <c r="G3605" s="1"/>
      <c r="H3605" s="1"/>
      <c r="I3605" s="1"/>
    </row>
    <row r="3606" spans="1:9">
      <c r="A3606" s="135"/>
      <c r="C3606" s="1"/>
      <c r="D3606" s="1"/>
      <c r="E3606" s="1"/>
      <c r="F3606" s="1"/>
      <c r="G3606" s="1"/>
      <c r="H3606" s="1"/>
      <c r="I3606" s="1"/>
    </row>
    <row r="3607" spans="1:9">
      <c r="A3607" s="135"/>
      <c r="C3607" s="1"/>
      <c r="D3607" s="1"/>
      <c r="E3607" s="1"/>
      <c r="F3607" s="1"/>
      <c r="G3607" s="1"/>
      <c r="H3607" s="1"/>
      <c r="I3607" s="1"/>
    </row>
    <row r="3608" spans="1:9">
      <c r="A3608" s="135"/>
      <c r="C3608" s="1"/>
      <c r="D3608" s="1"/>
      <c r="E3608" s="1"/>
      <c r="F3608" s="1"/>
      <c r="G3608" s="1"/>
      <c r="H3608" s="1"/>
      <c r="I3608" s="1"/>
    </row>
    <row r="3609" spans="1:9">
      <c r="A3609" s="135"/>
      <c r="C3609" s="1"/>
      <c r="D3609" s="1"/>
      <c r="E3609" s="1"/>
      <c r="F3609" s="1"/>
      <c r="G3609" s="1"/>
      <c r="H3609" s="1"/>
      <c r="I3609" s="1"/>
    </row>
    <row r="3610" spans="1:9">
      <c r="A3610" s="135"/>
      <c r="C3610" s="1"/>
      <c r="D3610" s="1"/>
      <c r="E3610" s="1"/>
      <c r="F3610" s="1"/>
      <c r="G3610" s="1"/>
      <c r="H3610" s="1"/>
      <c r="I3610" s="1"/>
    </row>
    <row r="3611" spans="1:9">
      <c r="A3611" s="135"/>
      <c r="C3611" s="1"/>
      <c r="D3611" s="1"/>
      <c r="E3611" s="1"/>
      <c r="F3611" s="1"/>
      <c r="G3611" s="1"/>
      <c r="H3611" s="1"/>
      <c r="I3611" s="1"/>
    </row>
    <row r="3612" spans="1:9">
      <c r="A3612" s="135"/>
      <c r="C3612" s="1"/>
      <c r="D3612" s="1"/>
      <c r="E3612" s="1"/>
      <c r="F3612" s="1"/>
      <c r="G3612" s="1"/>
      <c r="H3612" s="1"/>
      <c r="I3612" s="1"/>
    </row>
    <row r="3613" spans="1:9">
      <c r="A3613" s="135"/>
      <c r="C3613" s="1"/>
      <c r="D3613" s="1"/>
      <c r="E3613" s="1"/>
      <c r="F3613" s="1"/>
      <c r="G3613" s="1"/>
      <c r="H3613" s="1"/>
      <c r="I3613" s="1"/>
    </row>
    <row r="3614" spans="1:9">
      <c r="A3614" s="135"/>
      <c r="C3614" s="1"/>
      <c r="D3614" s="1"/>
      <c r="E3614" s="1"/>
      <c r="F3614" s="1"/>
      <c r="G3614" s="1"/>
      <c r="H3614" s="1"/>
      <c r="I3614" s="1"/>
    </row>
    <row r="3615" spans="1:9">
      <c r="A3615" s="135"/>
      <c r="C3615" s="1"/>
      <c r="D3615" s="1"/>
      <c r="E3615" s="1"/>
      <c r="F3615" s="1"/>
      <c r="G3615" s="1"/>
      <c r="H3615" s="1"/>
      <c r="I3615" s="1"/>
    </row>
    <row r="3616" spans="1:9">
      <c r="A3616" s="135"/>
      <c r="C3616" s="1"/>
      <c r="D3616" s="1"/>
      <c r="E3616" s="1"/>
      <c r="F3616" s="1"/>
      <c r="G3616" s="1"/>
      <c r="H3616" s="1"/>
      <c r="I3616" s="1"/>
    </row>
    <row r="3617" spans="1:9">
      <c r="A3617" s="135"/>
      <c r="C3617" s="1"/>
      <c r="D3617" s="1"/>
      <c r="E3617" s="1"/>
      <c r="F3617" s="1"/>
      <c r="G3617" s="1"/>
      <c r="H3617" s="1"/>
      <c r="I3617" s="1"/>
    </row>
    <row r="3618" spans="1:9">
      <c r="A3618" s="135"/>
      <c r="C3618" s="1"/>
      <c r="D3618" s="1"/>
      <c r="E3618" s="1"/>
      <c r="F3618" s="1"/>
      <c r="G3618" s="1"/>
      <c r="H3618" s="1"/>
      <c r="I3618" s="1"/>
    </row>
    <row r="3619" spans="1:9">
      <c r="A3619" s="135"/>
      <c r="C3619" s="1"/>
      <c r="D3619" s="1"/>
      <c r="E3619" s="1"/>
      <c r="F3619" s="1"/>
      <c r="G3619" s="1"/>
      <c r="H3619" s="1"/>
      <c r="I3619" s="1"/>
    </row>
    <row r="3620" spans="1:9">
      <c r="A3620" s="135"/>
      <c r="C3620" s="1"/>
      <c r="D3620" s="1"/>
      <c r="E3620" s="1"/>
      <c r="F3620" s="1"/>
      <c r="G3620" s="1"/>
      <c r="H3620" s="1"/>
      <c r="I3620" s="1"/>
    </row>
    <row r="3621" spans="1:9">
      <c r="A3621" s="135"/>
      <c r="C3621" s="1"/>
      <c r="D3621" s="1"/>
      <c r="E3621" s="1"/>
      <c r="F3621" s="1"/>
      <c r="G3621" s="1"/>
      <c r="H3621" s="1"/>
      <c r="I3621" s="1"/>
    </row>
    <row r="3622" spans="1:9">
      <c r="A3622" s="135"/>
      <c r="C3622" s="1"/>
      <c r="D3622" s="1"/>
      <c r="E3622" s="1"/>
      <c r="F3622" s="1"/>
      <c r="G3622" s="1"/>
      <c r="H3622" s="1"/>
      <c r="I3622" s="1"/>
    </row>
    <row r="3623" spans="1:9">
      <c r="A3623" s="135"/>
      <c r="C3623" s="1"/>
      <c r="D3623" s="1"/>
      <c r="E3623" s="1"/>
      <c r="F3623" s="1"/>
      <c r="G3623" s="1"/>
      <c r="H3623" s="1"/>
      <c r="I3623" s="1"/>
    </row>
    <row r="3624" spans="1:9">
      <c r="A3624" s="135"/>
      <c r="C3624" s="1"/>
      <c r="D3624" s="1"/>
      <c r="E3624" s="1"/>
      <c r="F3624" s="1"/>
      <c r="G3624" s="1"/>
      <c r="H3624" s="1"/>
      <c r="I3624" s="1"/>
    </row>
    <row r="3625" spans="1:9">
      <c r="A3625" s="135"/>
      <c r="C3625" s="1"/>
      <c r="D3625" s="1"/>
      <c r="E3625" s="1"/>
      <c r="F3625" s="1"/>
      <c r="G3625" s="1"/>
      <c r="H3625" s="1"/>
      <c r="I3625" s="1"/>
    </row>
    <row r="3626" spans="1:9">
      <c r="A3626" s="135"/>
      <c r="C3626" s="1"/>
      <c r="D3626" s="1"/>
      <c r="E3626" s="1"/>
      <c r="F3626" s="1"/>
      <c r="G3626" s="1"/>
      <c r="H3626" s="1"/>
      <c r="I3626" s="1"/>
    </row>
    <row r="3627" spans="1:9">
      <c r="A3627" s="135"/>
      <c r="C3627" s="1"/>
      <c r="D3627" s="1"/>
      <c r="E3627" s="1"/>
      <c r="F3627" s="1"/>
      <c r="G3627" s="1"/>
      <c r="H3627" s="1"/>
      <c r="I3627" s="1"/>
    </row>
    <row r="3628" spans="1:9">
      <c r="A3628" s="135"/>
      <c r="C3628" s="1"/>
      <c r="D3628" s="1"/>
      <c r="E3628" s="1"/>
      <c r="F3628" s="1"/>
      <c r="G3628" s="1"/>
      <c r="H3628" s="1"/>
      <c r="I3628" s="1"/>
    </row>
    <row r="3629" spans="1:9">
      <c r="A3629" s="135"/>
      <c r="C3629" s="1"/>
      <c r="D3629" s="1"/>
      <c r="E3629" s="1"/>
      <c r="F3629" s="1"/>
      <c r="G3629" s="1"/>
      <c r="H3629" s="1"/>
      <c r="I3629" s="1"/>
    </row>
    <row r="3630" spans="1:9">
      <c r="A3630" s="135"/>
      <c r="C3630" s="1"/>
      <c r="D3630" s="1"/>
      <c r="E3630" s="1"/>
      <c r="F3630" s="1"/>
      <c r="G3630" s="1"/>
      <c r="H3630" s="1"/>
      <c r="I3630" s="1"/>
    </row>
    <row r="3631" spans="1:9">
      <c r="A3631" s="135"/>
      <c r="C3631" s="1"/>
      <c r="D3631" s="1"/>
      <c r="E3631" s="1"/>
      <c r="F3631" s="1"/>
      <c r="G3631" s="1"/>
      <c r="H3631" s="1"/>
      <c r="I3631" s="1"/>
    </row>
    <row r="3632" spans="1:9">
      <c r="A3632" s="135"/>
      <c r="C3632" s="1"/>
      <c r="D3632" s="1"/>
      <c r="E3632" s="1"/>
      <c r="F3632" s="1"/>
      <c r="G3632" s="1"/>
      <c r="H3632" s="1"/>
      <c r="I3632" s="1"/>
    </row>
    <row r="3633" spans="1:9">
      <c r="A3633" s="135"/>
      <c r="C3633" s="1"/>
      <c r="D3633" s="1"/>
      <c r="E3633" s="1"/>
      <c r="F3633" s="1"/>
      <c r="G3633" s="1"/>
      <c r="H3633" s="1"/>
      <c r="I3633" s="1"/>
    </row>
    <row r="3634" spans="1:9">
      <c r="A3634" s="135"/>
      <c r="C3634" s="1"/>
      <c r="D3634" s="1"/>
      <c r="E3634" s="1"/>
      <c r="F3634" s="1"/>
      <c r="G3634" s="1"/>
      <c r="H3634" s="1"/>
      <c r="I3634" s="1"/>
    </row>
    <row r="3635" spans="1:9">
      <c r="A3635" s="135"/>
      <c r="C3635" s="1"/>
      <c r="D3635" s="1"/>
      <c r="E3635" s="1"/>
      <c r="F3635" s="1"/>
      <c r="G3635" s="1"/>
      <c r="H3635" s="1"/>
      <c r="I3635" s="1"/>
    </row>
    <row r="3636" spans="1:9">
      <c r="A3636" s="135"/>
      <c r="C3636" s="1"/>
      <c r="D3636" s="1"/>
      <c r="E3636" s="1"/>
      <c r="F3636" s="1"/>
      <c r="G3636" s="1"/>
      <c r="H3636" s="1"/>
      <c r="I3636" s="1"/>
    </row>
    <row r="3637" spans="1:9">
      <c r="A3637" s="135"/>
      <c r="C3637" s="1"/>
      <c r="D3637" s="1"/>
      <c r="E3637" s="1"/>
      <c r="F3637" s="1"/>
      <c r="G3637" s="1"/>
      <c r="H3637" s="1"/>
      <c r="I3637" s="1"/>
    </row>
    <row r="3638" spans="1:9">
      <c r="A3638" s="135"/>
      <c r="C3638" s="1"/>
      <c r="D3638" s="1"/>
      <c r="E3638" s="1"/>
      <c r="F3638" s="1"/>
      <c r="G3638" s="1"/>
      <c r="H3638" s="1"/>
      <c r="I3638" s="1"/>
    </row>
    <row r="3639" spans="1:9">
      <c r="A3639" s="135"/>
      <c r="C3639" s="1"/>
      <c r="D3639" s="1"/>
      <c r="E3639" s="1"/>
      <c r="F3639" s="1"/>
      <c r="G3639" s="1"/>
      <c r="H3639" s="1"/>
      <c r="I3639" s="1"/>
    </row>
    <row r="3640" spans="1:9">
      <c r="A3640" s="135"/>
      <c r="C3640" s="1"/>
      <c r="D3640" s="1"/>
      <c r="E3640" s="1"/>
      <c r="F3640" s="1"/>
      <c r="G3640" s="1"/>
      <c r="H3640" s="1"/>
      <c r="I3640" s="1"/>
    </row>
    <row r="3641" spans="1:9">
      <c r="A3641" s="135"/>
      <c r="C3641" s="1"/>
      <c r="D3641" s="1"/>
      <c r="E3641" s="1"/>
      <c r="F3641" s="1"/>
      <c r="G3641" s="1"/>
      <c r="H3641" s="1"/>
      <c r="I3641" s="1"/>
    </row>
    <row r="3642" spans="1:9">
      <c r="A3642" s="135"/>
      <c r="C3642" s="1"/>
      <c r="D3642" s="1"/>
      <c r="E3642" s="1"/>
      <c r="F3642" s="1"/>
      <c r="G3642" s="1"/>
      <c r="H3642" s="1"/>
      <c r="I3642" s="1"/>
    </row>
    <row r="3643" spans="1:9">
      <c r="A3643" s="135"/>
      <c r="C3643" s="1"/>
      <c r="D3643" s="1"/>
      <c r="E3643" s="1"/>
      <c r="F3643" s="1"/>
      <c r="G3643" s="1"/>
      <c r="H3643" s="1"/>
      <c r="I3643" s="1"/>
    </row>
    <row r="3644" spans="1:9">
      <c r="A3644" s="135"/>
      <c r="C3644" s="1"/>
      <c r="D3644" s="1"/>
      <c r="E3644" s="1"/>
      <c r="F3644" s="1"/>
      <c r="G3644" s="1"/>
      <c r="H3644" s="1"/>
      <c r="I3644" s="1"/>
    </row>
    <row r="3645" spans="1:9">
      <c r="A3645" s="135"/>
      <c r="C3645" s="1"/>
      <c r="D3645" s="1"/>
      <c r="E3645" s="1"/>
      <c r="F3645" s="1"/>
      <c r="G3645" s="1"/>
      <c r="H3645" s="1"/>
      <c r="I3645" s="1"/>
    </row>
    <row r="3646" spans="1:9">
      <c r="A3646" s="135"/>
      <c r="C3646" s="1"/>
      <c r="D3646" s="1"/>
      <c r="E3646" s="1"/>
      <c r="F3646" s="1"/>
      <c r="G3646" s="1"/>
      <c r="H3646" s="1"/>
      <c r="I3646" s="1"/>
    </row>
    <row r="3647" spans="1:9">
      <c r="A3647" s="135"/>
      <c r="C3647" s="1"/>
      <c r="D3647" s="1"/>
      <c r="E3647" s="1"/>
      <c r="F3647" s="1"/>
      <c r="G3647" s="1"/>
      <c r="H3647" s="1"/>
      <c r="I3647" s="1"/>
    </row>
    <row r="3648" spans="1:9">
      <c r="A3648" s="135"/>
      <c r="C3648" s="1"/>
      <c r="D3648" s="1"/>
      <c r="E3648" s="1"/>
      <c r="F3648" s="1"/>
      <c r="G3648" s="1"/>
      <c r="H3648" s="1"/>
      <c r="I3648" s="1"/>
    </row>
    <row r="3649" spans="1:9">
      <c r="A3649" s="135"/>
      <c r="C3649" s="1"/>
      <c r="D3649" s="1"/>
      <c r="E3649" s="1"/>
      <c r="F3649" s="1"/>
      <c r="G3649" s="1"/>
      <c r="H3649" s="1"/>
      <c r="I3649" s="1"/>
    </row>
    <row r="3650" spans="1:9">
      <c r="A3650" s="135"/>
      <c r="C3650" s="1"/>
      <c r="D3650" s="1"/>
      <c r="E3650" s="1"/>
      <c r="F3650" s="1"/>
      <c r="G3650" s="1"/>
      <c r="H3650" s="1"/>
      <c r="I3650" s="1"/>
    </row>
    <row r="3651" spans="1:9">
      <c r="A3651" s="135"/>
      <c r="C3651" s="1"/>
      <c r="D3651" s="1"/>
      <c r="E3651" s="1"/>
      <c r="F3651" s="1"/>
      <c r="G3651" s="1"/>
      <c r="H3651" s="1"/>
      <c r="I3651" s="1"/>
    </row>
    <row r="3652" spans="1:9">
      <c r="A3652" s="135"/>
      <c r="C3652" s="1"/>
      <c r="D3652" s="1"/>
      <c r="E3652" s="1"/>
      <c r="F3652" s="1"/>
      <c r="G3652" s="1"/>
      <c r="H3652" s="1"/>
      <c r="I3652" s="1"/>
    </row>
    <row r="3653" spans="1:9">
      <c r="A3653" s="135"/>
      <c r="C3653" s="1"/>
      <c r="D3653" s="1"/>
      <c r="E3653" s="1"/>
      <c r="F3653" s="1"/>
      <c r="G3653" s="1"/>
      <c r="H3653" s="1"/>
      <c r="I3653" s="1"/>
    </row>
    <row r="3654" spans="1:9">
      <c r="A3654" s="135"/>
      <c r="C3654" s="1"/>
      <c r="D3654" s="1"/>
      <c r="E3654" s="1"/>
      <c r="F3654" s="1"/>
      <c r="G3654" s="1"/>
      <c r="H3654" s="1"/>
      <c r="I3654" s="1"/>
    </row>
    <row r="3655" spans="1:9">
      <c r="A3655" s="135"/>
      <c r="C3655" s="1"/>
      <c r="D3655" s="1"/>
      <c r="E3655" s="1"/>
      <c r="F3655" s="1"/>
      <c r="G3655" s="1"/>
      <c r="H3655" s="1"/>
      <c r="I3655" s="1"/>
    </row>
    <row r="3656" spans="1:9">
      <c r="A3656" s="135"/>
      <c r="C3656" s="1"/>
      <c r="D3656" s="1"/>
      <c r="E3656" s="1"/>
      <c r="F3656" s="1"/>
      <c r="G3656" s="1"/>
      <c r="H3656" s="1"/>
      <c r="I3656" s="1"/>
    </row>
    <row r="3657" spans="1:9">
      <c r="A3657" s="135"/>
      <c r="C3657" s="1"/>
      <c r="D3657" s="1"/>
      <c r="E3657" s="1"/>
      <c r="F3657" s="1"/>
      <c r="G3657" s="1"/>
      <c r="H3657" s="1"/>
      <c r="I3657" s="1"/>
    </row>
    <row r="3658" spans="1:9">
      <c r="A3658" s="135"/>
      <c r="C3658" s="1"/>
      <c r="D3658" s="1"/>
      <c r="E3658" s="1"/>
      <c r="F3658" s="1"/>
      <c r="G3658" s="1"/>
      <c r="H3658" s="1"/>
      <c r="I3658" s="1"/>
    </row>
    <row r="3659" spans="1:9">
      <c r="A3659" s="135"/>
      <c r="C3659" s="1"/>
      <c r="D3659" s="1"/>
      <c r="E3659" s="1"/>
      <c r="F3659" s="1"/>
      <c r="G3659" s="1"/>
      <c r="H3659" s="1"/>
      <c r="I3659" s="1"/>
    </row>
    <row r="3660" spans="1:9">
      <c r="A3660" s="135"/>
      <c r="C3660" s="1"/>
      <c r="D3660" s="1"/>
      <c r="E3660" s="1"/>
      <c r="F3660" s="1"/>
      <c r="G3660" s="1"/>
      <c r="H3660" s="1"/>
      <c r="I3660" s="1"/>
    </row>
    <row r="3661" spans="1:9">
      <c r="A3661" s="135"/>
      <c r="C3661" s="1"/>
      <c r="D3661" s="1"/>
      <c r="E3661" s="1"/>
      <c r="F3661" s="1"/>
      <c r="G3661" s="1"/>
      <c r="H3661" s="1"/>
      <c r="I3661" s="1"/>
    </row>
    <row r="3662" spans="1:9">
      <c r="A3662" s="135"/>
      <c r="C3662" s="1"/>
      <c r="D3662" s="1"/>
      <c r="E3662" s="1"/>
      <c r="F3662" s="1"/>
      <c r="G3662" s="1"/>
      <c r="H3662" s="1"/>
      <c r="I3662" s="1"/>
    </row>
    <row r="3663" spans="1:9">
      <c r="A3663" s="135"/>
      <c r="C3663" s="1"/>
      <c r="D3663" s="1"/>
      <c r="E3663" s="1"/>
      <c r="F3663" s="1"/>
      <c r="G3663" s="1"/>
      <c r="H3663" s="1"/>
      <c r="I3663" s="1"/>
    </row>
    <row r="3664" spans="1:9">
      <c r="A3664" s="135"/>
      <c r="C3664" s="1"/>
      <c r="D3664" s="1"/>
      <c r="E3664" s="1"/>
      <c r="F3664" s="1"/>
      <c r="G3664" s="1"/>
      <c r="H3664" s="1"/>
      <c r="I3664" s="1"/>
    </row>
    <row r="3665" spans="1:9">
      <c r="A3665" s="135"/>
      <c r="C3665" s="1"/>
      <c r="D3665" s="1"/>
      <c r="E3665" s="1"/>
      <c r="F3665" s="1"/>
      <c r="G3665" s="1"/>
      <c r="H3665" s="1"/>
      <c r="I3665" s="1"/>
    </row>
    <row r="3666" spans="1:9">
      <c r="A3666" s="135"/>
      <c r="C3666" s="1"/>
      <c r="D3666" s="1"/>
      <c r="E3666" s="1"/>
      <c r="F3666" s="1"/>
      <c r="G3666" s="1"/>
      <c r="H3666" s="1"/>
      <c r="I3666" s="1"/>
    </row>
    <row r="3667" spans="1:9">
      <c r="A3667" s="135"/>
      <c r="C3667" s="1"/>
      <c r="D3667" s="1"/>
      <c r="E3667" s="1"/>
      <c r="F3667" s="1"/>
      <c r="G3667" s="1"/>
      <c r="H3667" s="1"/>
      <c r="I3667" s="1"/>
    </row>
    <row r="3668" spans="1:9">
      <c r="A3668" s="135"/>
      <c r="C3668" s="1"/>
      <c r="D3668" s="1"/>
      <c r="E3668" s="1"/>
      <c r="F3668" s="1"/>
      <c r="G3668" s="1"/>
      <c r="H3668" s="1"/>
      <c r="I3668" s="1"/>
    </row>
    <row r="3669" spans="1:9">
      <c r="A3669" s="135"/>
      <c r="C3669" s="1"/>
      <c r="D3669" s="1"/>
      <c r="E3669" s="1"/>
      <c r="F3669" s="1"/>
      <c r="G3669" s="1"/>
      <c r="H3669" s="1"/>
      <c r="I3669" s="1"/>
    </row>
    <row r="3670" spans="1:9">
      <c r="A3670" s="135"/>
      <c r="C3670" s="1"/>
      <c r="D3670" s="1"/>
      <c r="E3670" s="1"/>
      <c r="F3670" s="1"/>
      <c r="G3670" s="1"/>
      <c r="H3670" s="1"/>
      <c r="I3670" s="1"/>
    </row>
    <row r="3671" spans="1:9">
      <c r="A3671" s="135"/>
      <c r="C3671" s="1"/>
      <c r="D3671" s="1"/>
      <c r="E3671" s="1"/>
      <c r="F3671" s="1"/>
      <c r="G3671" s="1"/>
      <c r="H3671" s="1"/>
      <c r="I3671" s="1"/>
    </row>
    <row r="3672" spans="1:9">
      <c r="A3672" s="135"/>
      <c r="C3672" s="1"/>
      <c r="D3672" s="1"/>
      <c r="E3672" s="1"/>
      <c r="F3672" s="1"/>
      <c r="G3672" s="1"/>
      <c r="H3672" s="1"/>
      <c r="I3672" s="1"/>
    </row>
    <row r="3673" spans="1:9">
      <c r="A3673" s="135"/>
      <c r="C3673" s="1"/>
      <c r="D3673" s="1"/>
      <c r="E3673" s="1"/>
      <c r="F3673" s="1"/>
      <c r="G3673" s="1"/>
      <c r="H3673" s="1"/>
      <c r="I3673" s="1"/>
    </row>
    <row r="3674" spans="1:9">
      <c r="A3674" s="135"/>
      <c r="C3674" s="1"/>
      <c r="D3674" s="1"/>
      <c r="E3674" s="1"/>
      <c r="F3674" s="1"/>
      <c r="G3674" s="1"/>
      <c r="H3674" s="1"/>
      <c r="I3674" s="1"/>
    </row>
    <row r="3675" spans="1:9">
      <c r="A3675" s="135"/>
      <c r="C3675" s="1"/>
      <c r="D3675" s="1"/>
      <c r="E3675" s="1"/>
      <c r="F3675" s="1"/>
      <c r="G3675" s="1"/>
      <c r="H3675" s="1"/>
      <c r="I3675" s="1"/>
    </row>
    <row r="3676" spans="1:9">
      <c r="A3676" s="135"/>
      <c r="C3676" s="1"/>
      <c r="D3676" s="1"/>
      <c r="E3676" s="1"/>
      <c r="F3676" s="1"/>
      <c r="G3676" s="1"/>
      <c r="H3676" s="1"/>
      <c r="I3676" s="1"/>
    </row>
    <row r="3677" spans="1:9">
      <c r="A3677" s="135"/>
      <c r="C3677" s="1"/>
      <c r="D3677" s="1"/>
      <c r="E3677" s="1"/>
      <c r="F3677" s="1"/>
      <c r="G3677" s="1"/>
      <c r="H3677" s="1"/>
      <c r="I3677" s="1"/>
    </row>
    <row r="3678" spans="1:9">
      <c r="A3678" s="135"/>
      <c r="C3678" s="1"/>
      <c r="D3678" s="1"/>
      <c r="E3678" s="1"/>
      <c r="F3678" s="1"/>
      <c r="G3678" s="1"/>
      <c r="H3678" s="1"/>
      <c r="I3678" s="1"/>
    </row>
    <row r="3679" spans="1:9">
      <c r="A3679" s="135"/>
      <c r="C3679" s="1"/>
      <c r="D3679" s="1"/>
      <c r="E3679" s="1"/>
      <c r="F3679" s="1"/>
      <c r="G3679" s="1"/>
      <c r="H3679" s="1"/>
      <c r="I3679" s="1"/>
    </row>
    <row r="3680" spans="1:9">
      <c r="A3680" s="135"/>
      <c r="C3680" s="1"/>
      <c r="D3680" s="1"/>
      <c r="E3680" s="1"/>
      <c r="F3680" s="1"/>
      <c r="G3680" s="1"/>
      <c r="H3680" s="1"/>
      <c r="I3680" s="1"/>
    </row>
    <row r="3681" spans="1:9">
      <c r="A3681" s="135"/>
      <c r="C3681" s="1"/>
      <c r="D3681" s="1"/>
      <c r="E3681" s="1"/>
      <c r="F3681" s="1"/>
      <c r="G3681" s="1"/>
      <c r="H3681" s="1"/>
      <c r="I3681" s="1"/>
    </row>
    <row r="3682" spans="1:9">
      <c r="A3682" s="135"/>
      <c r="C3682" s="1"/>
      <c r="D3682" s="1"/>
      <c r="E3682" s="1"/>
      <c r="F3682" s="1"/>
      <c r="G3682" s="1"/>
      <c r="H3682" s="1"/>
      <c r="I3682" s="1"/>
    </row>
    <row r="3683" spans="1:9">
      <c r="A3683" s="135"/>
      <c r="C3683" s="1"/>
      <c r="D3683" s="1"/>
      <c r="E3683" s="1"/>
      <c r="F3683" s="1"/>
      <c r="G3683" s="1"/>
      <c r="H3683" s="1"/>
      <c r="I3683" s="1"/>
    </row>
    <row r="3684" spans="1:9">
      <c r="A3684" s="135"/>
      <c r="C3684" s="1"/>
      <c r="D3684" s="1"/>
      <c r="E3684" s="1"/>
      <c r="F3684" s="1"/>
      <c r="G3684" s="1"/>
      <c r="H3684" s="1"/>
      <c r="I3684" s="1"/>
    </row>
    <row r="3685" spans="1:9">
      <c r="A3685" s="135"/>
      <c r="C3685" s="1"/>
      <c r="D3685" s="1"/>
      <c r="E3685" s="1"/>
      <c r="F3685" s="1"/>
      <c r="G3685" s="1"/>
      <c r="H3685" s="1"/>
      <c r="I3685" s="1"/>
    </row>
    <row r="3686" spans="1:9">
      <c r="A3686" s="135"/>
      <c r="C3686" s="1"/>
      <c r="D3686" s="1"/>
      <c r="E3686" s="1"/>
      <c r="F3686" s="1"/>
      <c r="G3686" s="1"/>
      <c r="H3686" s="1"/>
      <c r="I3686" s="1"/>
    </row>
    <row r="3687" spans="1:9">
      <c r="A3687" s="135"/>
      <c r="C3687" s="1"/>
      <c r="D3687" s="1"/>
      <c r="E3687" s="1"/>
      <c r="F3687" s="1"/>
      <c r="G3687" s="1"/>
      <c r="H3687" s="1"/>
      <c r="I3687" s="1"/>
    </row>
    <row r="3688" spans="1:9">
      <c r="A3688" s="135"/>
      <c r="C3688" s="1"/>
      <c r="D3688" s="1"/>
      <c r="E3688" s="1"/>
      <c r="F3688" s="1"/>
      <c r="G3688" s="1"/>
      <c r="H3688" s="1"/>
      <c r="I3688" s="1"/>
    </row>
    <row r="3689" spans="1:9">
      <c r="A3689" s="135"/>
      <c r="C3689" s="1"/>
      <c r="D3689" s="1"/>
      <c r="E3689" s="1"/>
      <c r="F3689" s="1"/>
      <c r="G3689" s="1"/>
      <c r="H3689" s="1"/>
      <c r="I3689" s="1"/>
    </row>
    <row r="3690" spans="1:9">
      <c r="A3690" s="135"/>
      <c r="C3690" s="1"/>
      <c r="D3690" s="1"/>
      <c r="E3690" s="1"/>
      <c r="F3690" s="1"/>
      <c r="G3690" s="1"/>
      <c r="H3690" s="1"/>
      <c r="I3690" s="1"/>
    </row>
    <row r="3691" spans="1:9">
      <c r="A3691" s="135"/>
      <c r="C3691" s="1"/>
      <c r="D3691" s="1"/>
      <c r="E3691" s="1"/>
      <c r="F3691" s="1"/>
      <c r="G3691" s="1"/>
      <c r="H3691" s="1"/>
      <c r="I3691" s="1"/>
    </row>
    <row r="3692" spans="1:9">
      <c r="A3692" s="135"/>
      <c r="C3692" s="1"/>
      <c r="D3692" s="1"/>
      <c r="E3692" s="1"/>
      <c r="F3692" s="1"/>
      <c r="G3692" s="1"/>
      <c r="H3692" s="1"/>
      <c r="I3692" s="1"/>
    </row>
    <row r="3693" spans="1:9">
      <c r="A3693" s="135"/>
      <c r="C3693" s="1"/>
      <c r="D3693" s="1"/>
      <c r="E3693" s="1"/>
      <c r="F3693" s="1"/>
      <c r="G3693" s="1"/>
      <c r="H3693" s="1"/>
      <c r="I3693" s="1"/>
    </row>
    <row r="3694" spans="1:9">
      <c r="A3694" s="135"/>
      <c r="C3694" s="1"/>
      <c r="D3694" s="1"/>
      <c r="E3694" s="1"/>
      <c r="F3694" s="1"/>
      <c r="G3694" s="1"/>
      <c r="H3694" s="1"/>
      <c r="I3694" s="1"/>
    </row>
    <row r="3695" spans="1:9">
      <c r="A3695" s="135"/>
      <c r="C3695" s="1"/>
      <c r="D3695" s="1"/>
      <c r="E3695" s="1"/>
      <c r="F3695" s="1"/>
      <c r="G3695" s="1"/>
      <c r="H3695" s="1"/>
      <c r="I3695" s="1"/>
    </row>
    <row r="3696" spans="1:9">
      <c r="A3696" s="135"/>
      <c r="C3696" s="1"/>
      <c r="D3696" s="1"/>
      <c r="E3696" s="1"/>
      <c r="F3696" s="1"/>
      <c r="G3696" s="1"/>
      <c r="H3696" s="1"/>
      <c r="I3696" s="1"/>
    </row>
    <row r="3697" spans="1:9">
      <c r="A3697" s="135"/>
      <c r="C3697" s="1"/>
      <c r="D3697" s="1"/>
      <c r="E3697" s="1"/>
      <c r="F3697" s="1"/>
      <c r="G3697" s="1"/>
      <c r="H3697" s="1"/>
      <c r="I3697" s="1"/>
    </row>
    <row r="3698" spans="1:9">
      <c r="A3698" s="135"/>
      <c r="C3698" s="1"/>
      <c r="D3698" s="1"/>
      <c r="E3698" s="1"/>
      <c r="F3698" s="1"/>
      <c r="G3698" s="1"/>
      <c r="H3698" s="1"/>
      <c r="I3698" s="1"/>
    </row>
    <row r="3699" spans="1:9">
      <c r="A3699" s="135"/>
      <c r="C3699" s="1"/>
      <c r="D3699" s="1"/>
      <c r="E3699" s="1"/>
      <c r="F3699" s="1"/>
      <c r="G3699" s="1"/>
      <c r="H3699" s="1"/>
      <c r="I3699" s="1"/>
    </row>
    <row r="3700" spans="1:9">
      <c r="A3700" s="135"/>
      <c r="C3700" s="1"/>
      <c r="D3700" s="1"/>
      <c r="E3700" s="1"/>
      <c r="F3700" s="1"/>
      <c r="G3700" s="1"/>
      <c r="H3700" s="1"/>
      <c r="I3700" s="1"/>
    </row>
    <row r="3701" spans="1:9">
      <c r="A3701" s="135"/>
      <c r="C3701" s="1"/>
      <c r="D3701" s="1"/>
      <c r="E3701" s="1"/>
      <c r="F3701" s="1"/>
      <c r="G3701" s="1"/>
      <c r="H3701" s="1"/>
      <c r="I3701" s="1"/>
    </row>
    <row r="3702" spans="1:9">
      <c r="A3702" s="135"/>
      <c r="C3702" s="1"/>
      <c r="D3702" s="1"/>
      <c r="E3702" s="1"/>
      <c r="F3702" s="1"/>
      <c r="G3702" s="1"/>
      <c r="H3702" s="1"/>
      <c r="I3702" s="1"/>
    </row>
    <row r="3703" spans="1:9">
      <c r="A3703" s="135"/>
      <c r="C3703" s="1"/>
      <c r="D3703" s="1"/>
      <c r="E3703" s="1"/>
      <c r="F3703" s="1"/>
      <c r="G3703" s="1"/>
      <c r="H3703" s="1"/>
      <c r="I3703" s="1"/>
    </row>
    <row r="3704" spans="1:9">
      <c r="A3704" s="135"/>
      <c r="C3704" s="1"/>
      <c r="D3704" s="1"/>
      <c r="E3704" s="1"/>
      <c r="F3704" s="1"/>
      <c r="G3704" s="1"/>
      <c r="H3704" s="1"/>
      <c r="I3704" s="1"/>
    </row>
    <row r="3705" spans="1:9">
      <c r="A3705" s="135"/>
      <c r="C3705" s="1"/>
      <c r="D3705" s="1"/>
      <c r="E3705" s="1"/>
      <c r="F3705" s="1"/>
      <c r="G3705" s="1"/>
      <c r="H3705" s="1"/>
      <c r="I3705" s="1"/>
    </row>
    <row r="3706" spans="1:9">
      <c r="A3706" s="135"/>
      <c r="C3706" s="1"/>
      <c r="D3706" s="1"/>
      <c r="E3706" s="1"/>
      <c r="F3706" s="1"/>
      <c r="G3706" s="1"/>
      <c r="H3706" s="1"/>
      <c r="I3706" s="1"/>
    </row>
    <row r="3707" spans="1:9">
      <c r="A3707" s="135"/>
      <c r="C3707" s="1"/>
      <c r="D3707" s="1"/>
      <c r="E3707" s="1"/>
      <c r="F3707" s="1"/>
      <c r="G3707" s="1"/>
      <c r="H3707" s="1"/>
      <c r="I3707" s="1"/>
    </row>
    <row r="3708" spans="1:9">
      <c r="A3708" s="135"/>
      <c r="C3708" s="1"/>
      <c r="D3708" s="1"/>
      <c r="E3708" s="1"/>
      <c r="F3708" s="1"/>
      <c r="G3708" s="1"/>
      <c r="H3708" s="1"/>
      <c r="I3708" s="1"/>
    </row>
    <row r="3709" spans="1:9">
      <c r="A3709" s="135"/>
      <c r="C3709" s="1"/>
      <c r="D3709" s="1"/>
      <c r="E3709" s="1"/>
      <c r="F3709" s="1"/>
      <c r="G3709" s="1"/>
      <c r="H3709" s="1"/>
      <c r="I3709" s="1"/>
    </row>
    <row r="3710" spans="1:9">
      <c r="A3710" s="135"/>
      <c r="C3710" s="1"/>
      <c r="D3710" s="1"/>
      <c r="E3710" s="1"/>
      <c r="F3710" s="1"/>
      <c r="G3710" s="1"/>
      <c r="H3710" s="1"/>
      <c r="I3710" s="1"/>
    </row>
    <row r="3711" spans="1:9">
      <c r="A3711" s="135"/>
      <c r="C3711" s="1"/>
      <c r="D3711" s="1"/>
      <c r="E3711" s="1"/>
      <c r="F3711" s="1"/>
      <c r="G3711" s="1"/>
      <c r="H3711" s="1"/>
      <c r="I3711" s="1"/>
    </row>
    <row r="3712" spans="1:9">
      <c r="A3712" s="135"/>
      <c r="C3712" s="1"/>
      <c r="D3712" s="1"/>
      <c r="E3712" s="1"/>
      <c r="F3712" s="1"/>
      <c r="G3712" s="1"/>
      <c r="H3712" s="1"/>
      <c r="I3712" s="1"/>
    </row>
    <row r="3713" spans="1:9">
      <c r="A3713" s="135"/>
      <c r="C3713" s="1"/>
      <c r="D3713" s="1"/>
      <c r="E3713" s="1"/>
      <c r="F3713" s="1"/>
      <c r="G3713" s="1"/>
      <c r="H3713" s="1"/>
      <c r="I3713" s="1"/>
    </row>
    <row r="3714" spans="1:9">
      <c r="A3714" s="135"/>
      <c r="C3714" s="1"/>
      <c r="D3714" s="1"/>
      <c r="E3714" s="1"/>
      <c r="F3714" s="1"/>
      <c r="G3714" s="1"/>
      <c r="H3714" s="1"/>
      <c r="I3714" s="1"/>
    </row>
    <row r="3715" spans="1:9">
      <c r="A3715" s="135"/>
      <c r="C3715" s="1"/>
      <c r="D3715" s="1"/>
      <c r="E3715" s="1"/>
      <c r="F3715" s="1"/>
      <c r="G3715" s="1"/>
      <c r="H3715" s="1"/>
      <c r="I3715" s="1"/>
    </row>
    <row r="3716" spans="1:9">
      <c r="A3716" s="135"/>
      <c r="C3716" s="1"/>
      <c r="D3716" s="1"/>
      <c r="E3716" s="1"/>
      <c r="F3716" s="1"/>
      <c r="G3716" s="1"/>
      <c r="H3716" s="1"/>
      <c r="I3716" s="1"/>
    </row>
    <row r="3717" spans="1:9">
      <c r="A3717" s="135"/>
      <c r="C3717" s="1"/>
      <c r="D3717" s="1"/>
      <c r="E3717" s="1"/>
      <c r="F3717" s="1"/>
      <c r="G3717" s="1"/>
      <c r="H3717" s="1"/>
      <c r="I3717" s="1"/>
    </row>
    <row r="3718" spans="1:9">
      <c r="A3718" s="135"/>
      <c r="C3718" s="1"/>
      <c r="D3718" s="1"/>
      <c r="E3718" s="1"/>
      <c r="F3718" s="1"/>
      <c r="G3718" s="1"/>
      <c r="H3718" s="1"/>
      <c r="I3718" s="1"/>
    </row>
    <row r="3719" spans="1:9">
      <c r="A3719" s="135"/>
      <c r="C3719" s="1"/>
      <c r="D3719" s="1"/>
      <c r="E3719" s="1"/>
      <c r="F3719" s="1"/>
      <c r="G3719" s="1"/>
      <c r="H3719" s="1"/>
      <c r="I3719" s="1"/>
    </row>
    <row r="3720" spans="1:9">
      <c r="A3720" s="135"/>
      <c r="C3720" s="1"/>
      <c r="D3720" s="1"/>
      <c r="E3720" s="1"/>
      <c r="F3720" s="1"/>
      <c r="G3720" s="1"/>
      <c r="H3720" s="1"/>
      <c r="I3720" s="1"/>
    </row>
    <row r="3721" spans="1:9">
      <c r="A3721" s="135"/>
      <c r="C3721" s="1"/>
      <c r="D3721" s="1"/>
      <c r="E3721" s="1"/>
      <c r="F3721" s="1"/>
      <c r="G3721" s="1"/>
      <c r="H3721" s="1"/>
      <c r="I3721" s="1"/>
    </row>
    <row r="3722" spans="1:9">
      <c r="A3722" s="135"/>
      <c r="C3722" s="1"/>
      <c r="D3722" s="1"/>
      <c r="E3722" s="1"/>
      <c r="F3722" s="1"/>
      <c r="G3722" s="1"/>
      <c r="H3722" s="1"/>
      <c r="I3722" s="1"/>
    </row>
    <row r="3723" spans="1:9">
      <c r="A3723" s="135"/>
      <c r="C3723" s="1"/>
      <c r="D3723" s="1"/>
      <c r="E3723" s="1"/>
      <c r="F3723" s="1"/>
      <c r="G3723" s="1"/>
      <c r="H3723" s="1"/>
      <c r="I3723" s="1"/>
    </row>
    <row r="3724" spans="1:9">
      <c r="A3724" s="135"/>
      <c r="C3724" s="1"/>
      <c r="D3724" s="1"/>
      <c r="E3724" s="1"/>
      <c r="F3724" s="1"/>
      <c r="G3724" s="1"/>
      <c r="H3724" s="1"/>
      <c r="I3724" s="1"/>
    </row>
    <row r="3725" spans="1:9">
      <c r="A3725" s="135"/>
      <c r="C3725" s="1"/>
      <c r="D3725" s="1"/>
      <c r="E3725" s="1"/>
      <c r="F3725" s="1"/>
      <c r="G3725" s="1"/>
      <c r="H3725" s="1"/>
      <c r="I3725" s="1"/>
    </row>
    <row r="3726" spans="1:9">
      <c r="A3726" s="135"/>
      <c r="C3726" s="1"/>
      <c r="D3726" s="1"/>
      <c r="E3726" s="1"/>
      <c r="F3726" s="1"/>
      <c r="G3726" s="1"/>
      <c r="H3726" s="1"/>
      <c r="I3726" s="1"/>
    </row>
    <row r="3727" spans="1:9">
      <c r="A3727" s="135"/>
      <c r="C3727" s="1"/>
      <c r="D3727" s="1"/>
      <c r="E3727" s="1"/>
      <c r="F3727" s="1"/>
      <c r="G3727" s="1"/>
      <c r="H3727" s="1"/>
      <c r="I3727" s="1"/>
    </row>
    <row r="3728" spans="1:9">
      <c r="A3728" s="135"/>
      <c r="C3728" s="1"/>
      <c r="D3728" s="1"/>
      <c r="E3728" s="1"/>
      <c r="F3728" s="1"/>
      <c r="G3728" s="1"/>
      <c r="H3728" s="1"/>
      <c r="I3728" s="1"/>
    </row>
    <row r="3729" spans="1:9">
      <c r="A3729" s="135"/>
      <c r="C3729" s="1"/>
      <c r="D3729" s="1"/>
      <c r="E3729" s="1"/>
      <c r="F3729" s="1"/>
      <c r="G3729" s="1"/>
      <c r="H3729" s="1"/>
      <c r="I3729" s="1"/>
    </row>
    <row r="3730" spans="1:9">
      <c r="A3730" s="135"/>
      <c r="C3730" s="1"/>
      <c r="D3730" s="1"/>
      <c r="E3730" s="1"/>
      <c r="F3730" s="1"/>
      <c r="G3730" s="1"/>
      <c r="H3730" s="1"/>
      <c r="I3730" s="1"/>
    </row>
    <row r="3731" spans="1:9">
      <c r="A3731" s="135"/>
      <c r="C3731" s="1"/>
      <c r="D3731" s="1"/>
      <c r="E3731" s="1"/>
      <c r="F3731" s="1"/>
      <c r="G3731" s="1"/>
      <c r="H3731" s="1"/>
      <c r="I3731" s="1"/>
    </row>
    <row r="3732" spans="1:9">
      <c r="A3732" s="135"/>
      <c r="C3732" s="1"/>
      <c r="D3732" s="1"/>
      <c r="E3732" s="1"/>
      <c r="F3732" s="1"/>
      <c r="G3732" s="1"/>
      <c r="H3732" s="1"/>
      <c r="I3732" s="1"/>
    </row>
    <row r="3733" spans="1:9">
      <c r="A3733" s="135"/>
      <c r="C3733" s="1"/>
      <c r="D3733" s="1"/>
      <c r="E3733" s="1"/>
      <c r="F3733" s="1"/>
      <c r="G3733" s="1"/>
      <c r="H3733" s="1"/>
      <c r="I3733" s="1"/>
    </row>
    <row r="3734" spans="1:9">
      <c r="A3734" s="135"/>
      <c r="C3734" s="1"/>
      <c r="D3734" s="1"/>
      <c r="E3734" s="1"/>
      <c r="F3734" s="1"/>
      <c r="G3734" s="1"/>
      <c r="H3734" s="1"/>
      <c r="I3734" s="1"/>
    </row>
    <row r="3735" spans="1:9">
      <c r="A3735" s="135"/>
      <c r="C3735" s="1"/>
      <c r="D3735" s="1"/>
      <c r="E3735" s="1"/>
      <c r="F3735" s="1"/>
      <c r="G3735" s="1"/>
      <c r="H3735" s="1"/>
      <c r="I3735" s="1"/>
    </row>
    <row r="3736" spans="1:9">
      <c r="A3736" s="135"/>
      <c r="C3736" s="1"/>
      <c r="D3736" s="1"/>
      <c r="E3736" s="1"/>
      <c r="F3736" s="1"/>
      <c r="G3736" s="1"/>
      <c r="H3736" s="1"/>
      <c r="I3736" s="1"/>
    </row>
    <row r="3737" spans="1:9">
      <c r="A3737" s="135"/>
      <c r="C3737" s="1"/>
      <c r="D3737" s="1"/>
      <c r="E3737" s="1"/>
      <c r="F3737" s="1"/>
      <c r="G3737" s="1"/>
      <c r="H3737" s="1"/>
      <c r="I3737" s="1"/>
    </row>
    <row r="3738" spans="1:9">
      <c r="A3738" s="135"/>
      <c r="C3738" s="1"/>
      <c r="D3738" s="1"/>
      <c r="E3738" s="1"/>
      <c r="F3738" s="1"/>
      <c r="G3738" s="1"/>
      <c r="H3738" s="1"/>
      <c r="I3738" s="1"/>
    </row>
    <row r="3739" spans="1:9">
      <c r="A3739" s="135"/>
      <c r="C3739" s="1"/>
      <c r="D3739" s="1"/>
      <c r="E3739" s="1"/>
      <c r="F3739" s="1"/>
      <c r="G3739" s="1"/>
      <c r="H3739" s="1"/>
      <c r="I3739" s="1"/>
    </row>
    <row r="3740" spans="1:9">
      <c r="A3740" s="135"/>
      <c r="C3740" s="1"/>
      <c r="D3740" s="1"/>
      <c r="E3740" s="1"/>
      <c r="F3740" s="1"/>
      <c r="G3740" s="1"/>
      <c r="H3740" s="1"/>
      <c r="I3740" s="1"/>
    </row>
    <row r="3741" spans="1:9">
      <c r="A3741" s="135"/>
      <c r="C3741" s="1"/>
      <c r="D3741" s="1"/>
      <c r="E3741" s="1"/>
      <c r="F3741" s="1"/>
      <c r="G3741" s="1"/>
      <c r="H3741" s="1"/>
      <c r="I3741" s="1"/>
    </row>
    <row r="3742" spans="1:9">
      <c r="A3742" s="135"/>
      <c r="C3742" s="1"/>
      <c r="D3742" s="1"/>
      <c r="E3742" s="1"/>
      <c r="F3742" s="1"/>
      <c r="G3742" s="1"/>
      <c r="H3742" s="1"/>
      <c r="I3742" s="1"/>
    </row>
    <row r="3743" spans="1:9">
      <c r="A3743" s="135"/>
      <c r="C3743" s="1"/>
      <c r="D3743" s="1"/>
      <c r="E3743" s="1"/>
      <c r="F3743" s="1"/>
      <c r="G3743" s="1"/>
      <c r="H3743" s="1"/>
      <c r="I3743" s="1"/>
    </row>
    <row r="3744" spans="1:9">
      <c r="A3744" s="135"/>
      <c r="C3744" s="1"/>
      <c r="D3744" s="1"/>
      <c r="E3744" s="1"/>
      <c r="F3744" s="1"/>
      <c r="G3744" s="1"/>
      <c r="H3744" s="1"/>
      <c r="I3744" s="1"/>
    </row>
    <row r="3745" spans="1:9">
      <c r="A3745" s="135"/>
      <c r="C3745" s="1"/>
      <c r="D3745" s="1"/>
      <c r="E3745" s="1"/>
      <c r="F3745" s="1"/>
      <c r="G3745" s="1"/>
      <c r="H3745" s="1"/>
      <c r="I3745" s="1"/>
    </row>
    <row r="3746" spans="1:9">
      <c r="A3746" s="135"/>
      <c r="C3746" s="1"/>
      <c r="D3746" s="1"/>
      <c r="E3746" s="1"/>
      <c r="F3746" s="1"/>
      <c r="G3746" s="1"/>
      <c r="H3746" s="1"/>
      <c r="I3746" s="1"/>
    </row>
    <row r="3747" spans="1:9">
      <c r="A3747" s="135"/>
      <c r="C3747" s="1"/>
      <c r="D3747" s="1"/>
      <c r="E3747" s="1"/>
      <c r="F3747" s="1"/>
      <c r="G3747" s="1"/>
      <c r="H3747" s="1"/>
      <c r="I3747" s="1"/>
    </row>
    <row r="3748" spans="1:9">
      <c r="A3748" s="135"/>
      <c r="C3748" s="1"/>
      <c r="D3748" s="1"/>
      <c r="E3748" s="1"/>
      <c r="F3748" s="1"/>
      <c r="G3748" s="1"/>
      <c r="H3748" s="1"/>
      <c r="I3748" s="1"/>
    </row>
    <row r="3749" spans="1:9">
      <c r="A3749" s="135"/>
      <c r="C3749" s="1"/>
      <c r="D3749" s="1"/>
      <c r="E3749" s="1"/>
      <c r="F3749" s="1"/>
      <c r="G3749" s="1"/>
      <c r="H3749" s="1"/>
      <c r="I3749" s="1"/>
    </row>
    <row r="3750" spans="1:9">
      <c r="A3750" s="135"/>
      <c r="C3750" s="1"/>
      <c r="D3750" s="1"/>
      <c r="E3750" s="1"/>
      <c r="F3750" s="1"/>
      <c r="G3750" s="1"/>
      <c r="H3750" s="1"/>
      <c r="I3750" s="1"/>
    </row>
    <row r="3751" spans="1:9">
      <c r="A3751" s="135"/>
      <c r="C3751" s="1"/>
      <c r="D3751" s="1"/>
      <c r="E3751" s="1"/>
      <c r="F3751" s="1"/>
      <c r="G3751" s="1"/>
      <c r="H3751" s="1"/>
      <c r="I3751" s="1"/>
    </row>
    <row r="3752" spans="1:9">
      <c r="A3752" s="135"/>
      <c r="C3752" s="1"/>
      <c r="D3752" s="1"/>
      <c r="E3752" s="1"/>
      <c r="F3752" s="1"/>
      <c r="G3752" s="1"/>
      <c r="H3752" s="1"/>
      <c r="I3752" s="1"/>
    </row>
    <row r="3753" spans="1:9">
      <c r="A3753" s="135"/>
      <c r="C3753" s="1"/>
      <c r="D3753" s="1"/>
      <c r="E3753" s="1"/>
      <c r="F3753" s="1"/>
      <c r="G3753" s="1"/>
      <c r="H3753" s="1"/>
      <c r="I3753" s="1"/>
    </row>
    <row r="3754" spans="1:9">
      <c r="A3754" s="135"/>
      <c r="C3754" s="1"/>
      <c r="D3754" s="1"/>
      <c r="E3754" s="1"/>
      <c r="F3754" s="1"/>
      <c r="G3754" s="1"/>
      <c r="H3754" s="1"/>
      <c r="I3754" s="1"/>
    </row>
    <row r="3755" spans="1:9">
      <c r="A3755" s="135"/>
      <c r="C3755" s="1"/>
      <c r="D3755" s="1"/>
      <c r="E3755" s="1"/>
      <c r="F3755" s="1"/>
      <c r="G3755" s="1"/>
      <c r="H3755" s="1"/>
      <c r="I3755" s="1"/>
    </row>
    <row r="3756" spans="1:9">
      <c r="A3756" s="135"/>
      <c r="C3756" s="1"/>
      <c r="D3756" s="1"/>
      <c r="E3756" s="1"/>
      <c r="F3756" s="1"/>
      <c r="G3756" s="1"/>
      <c r="H3756" s="1"/>
      <c r="I3756" s="1"/>
    </row>
    <row r="3757" spans="1:9">
      <c r="A3757" s="135"/>
      <c r="C3757" s="1"/>
      <c r="D3757" s="1"/>
      <c r="E3757" s="1"/>
      <c r="F3757" s="1"/>
      <c r="G3757" s="1"/>
      <c r="H3757" s="1"/>
      <c r="I3757" s="1"/>
    </row>
    <row r="3758" spans="1:9">
      <c r="A3758" s="135"/>
      <c r="C3758" s="1"/>
      <c r="D3758" s="1"/>
      <c r="E3758" s="1"/>
      <c r="F3758" s="1"/>
      <c r="G3758" s="1"/>
      <c r="H3758" s="1"/>
      <c r="I3758" s="1"/>
    </row>
    <row r="3759" spans="1:9">
      <c r="A3759" s="135"/>
      <c r="C3759" s="1"/>
      <c r="D3759" s="1"/>
      <c r="E3759" s="1"/>
      <c r="F3759" s="1"/>
      <c r="G3759" s="1"/>
      <c r="H3759" s="1"/>
      <c r="I3759" s="1"/>
    </row>
    <row r="3760" spans="1:9">
      <c r="A3760" s="135"/>
      <c r="C3760" s="1"/>
      <c r="D3760" s="1"/>
      <c r="E3760" s="1"/>
      <c r="F3760" s="1"/>
      <c r="G3760" s="1"/>
      <c r="H3760" s="1"/>
      <c r="I3760" s="1"/>
    </row>
    <row r="3761" spans="1:9">
      <c r="A3761" s="135"/>
      <c r="C3761" s="1"/>
      <c r="D3761" s="1"/>
      <c r="E3761" s="1"/>
      <c r="F3761" s="1"/>
      <c r="G3761" s="1"/>
      <c r="H3761" s="1"/>
      <c r="I3761" s="1"/>
    </row>
    <row r="3762" spans="1:9">
      <c r="A3762" s="135"/>
      <c r="C3762" s="1"/>
      <c r="D3762" s="1"/>
      <c r="E3762" s="1"/>
      <c r="F3762" s="1"/>
      <c r="G3762" s="1"/>
      <c r="H3762" s="1"/>
      <c r="I3762" s="1"/>
    </row>
    <row r="3763" spans="1:9">
      <c r="A3763" s="135"/>
      <c r="C3763" s="1"/>
      <c r="D3763" s="1"/>
      <c r="E3763" s="1"/>
      <c r="F3763" s="1"/>
      <c r="G3763" s="1"/>
      <c r="H3763" s="1"/>
      <c r="I3763" s="1"/>
    </row>
    <row r="3764" spans="1:9">
      <c r="A3764" s="135"/>
      <c r="C3764" s="1"/>
      <c r="D3764" s="1"/>
      <c r="E3764" s="1"/>
      <c r="F3764" s="1"/>
      <c r="G3764" s="1"/>
      <c r="H3764" s="1"/>
      <c r="I3764" s="1"/>
    </row>
    <row r="3765" spans="1:9">
      <c r="A3765" s="135"/>
      <c r="C3765" s="1"/>
      <c r="D3765" s="1"/>
      <c r="E3765" s="1"/>
      <c r="F3765" s="1"/>
      <c r="G3765" s="1"/>
      <c r="H3765" s="1"/>
      <c r="I3765" s="1"/>
    </row>
    <row r="3766" spans="1:9">
      <c r="A3766" s="135"/>
      <c r="C3766" s="1"/>
      <c r="D3766" s="1"/>
      <c r="E3766" s="1"/>
      <c r="F3766" s="1"/>
      <c r="G3766" s="1"/>
      <c r="H3766" s="1"/>
      <c r="I3766" s="1"/>
    </row>
    <row r="3767" spans="1:9">
      <c r="A3767" s="135"/>
      <c r="C3767" s="1"/>
      <c r="D3767" s="1"/>
      <c r="E3767" s="1"/>
      <c r="F3767" s="1"/>
      <c r="G3767" s="1"/>
      <c r="H3767" s="1"/>
      <c r="I3767" s="1"/>
    </row>
    <row r="3768" spans="1:9">
      <c r="A3768" s="135"/>
      <c r="C3768" s="1"/>
      <c r="D3768" s="1"/>
      <c r="E3768" s="1"/>
      <c r="F3768" s="1"/>
      <c r="G3768" s="1"/>
      <c r="H3768" s="1"/>
      <c r="I3768" s="1"/>
    </row>
    <row r="3769" spans="1:9">
      <c r="A3769" s="135"/>
      <c r="C3769" s="1"/>
      <c r="D3769" s="1"/>
      <c r="E3769" s="1"/>
      <c r="F3769" s="1"/>
      <c r="G3769" s="1"/>
      <c r="H3769" s="1"/>
      <c r="I3769" s="1"/>
    </row>
    <row r="3770" spans="1:9">
      <c r="A3770" s="135"/>
      <c r="C3770" s="1"/>
      <c r="D3770" s="1"/>
      <c r="E3770" s="1"/>
      <c r="F3770" s="1"/>
      <c r="G3770" s="1"/>
      <c r="H3770" s="1"/>
      <c r="I3770" s="1"/>
    </row>
    <row r="3771" spans="1:9">
      <c r="A3771" s="135"/>
      <c r="C3771" s="1"/>
      <c r="D3771" s="1"/>
      <c r="E3771" s="1"/>
      <c r="F3771" s="1"/>
      <c r="G3771" s="1"/>
      <c r="H3771" s="1"/>
      <c r="I3771" s="1"/>
    </row>
    <row r="3772" spans="1:9">
      <c r="A3772" s="135"/>
      <c r="C3772" s="1"/>
      <c r="D3772" s="1"/>
      <c r="E3772" s="1"/>
      <c r="F3772" s="1"/>
      <c r="G3772" s="1"/>
      <c r="H3772" s="1"/>
      <c r="I3772" s="1"/>
    </row>
    <row r="3773" spans="1:9">
      <c r="A3773" s="135"/>
      <c r="C3773" s="1"/>
      <c r="D3773" s="1"/>
      <c r="E3773" s="1"/>
      <c r="F3773" s="1"/>
      <c r="G3773" s="1"/>
      <c r="H3773" s="1"/>
      <c r="I3773" s="1"/>
    </row>
    <row r="3774" spans="1:9">
      <c r="A3774" s="135"/>
      <c r="C3774" s="1"/>
      <c r="D3774" s="1"/>
      <c r="E3774" s="1"/>
      <c r="F3774" s="1"/>
      <c r="G3774" s="1"/>
      <c r="H3774" s="1"/>
      <c r="I3774" s="1"/>
    </row>
    <row r="3775" spans="1:9">
      <c r="A3775" s="135"/>
      <c r="C3775" s="1"/>
      <c r="D3775" s="1"/>
      <c r="E3775" s="1"/>
      <c r="F3775" s="1"/>
      <c r="G3775" s="1"/>
      <c r="H3775" s="1"/>
      <c r="I3775" s="1"/>
    </row>
    <row r="3776" spans="1:9">
      <c r="A3776" s="135"/>
      <c r="C3776" s="1"/>
      <c r="D3776" s="1"/>
      <c r="E3776" s="1"/>
      <c r="F3776" s="1"/>
      <c r="G3776" s="1"/>
      <c r="H3776" s="1"/>
      <c r="I3776" s="1"/>
    </row>
    <row r="3777" spans="1:9">
      <c r="A3777" s="135"/>
      <c r="C3777" s="1"/>
      <c r="D3777" s="1"/>
      <c r="E3777" s="1"/>
      <c r="F3777" s="1"/>
      <c r="G3777" s="1"/>
      <c r="H3777" s="1"/>
      <c r="I3777" s="1"/>
    </row>
    <row r="3778" spans="1:9">
      <c r="A3778" s="135"/>
      <c r="C3778" s="1"/>
      <c r="D3778" s="1"/>
      <c r="E3778" s="1"/>
      <c r="F3778" s="1"/>
      <c r="G3778" s="1"/>
      <c r="H3778" s="1"/>
      <c r="I3778" s="1"/>
    </row>
    <row r="3779" spans="1:9">
      <c r="A3779" s="135"/>
      <c r="C3779" s="1"/>
      <c r="D3779" s="1"/>
      <c r="E3779" s="1"/>
      <c r="F3779" s="1"/>
      <c r="G3779" s="1"/>
      <c r="H3779" s="1"/>
      <c r="I3779" s="1"/>
    </row>
    <row r="3780" spans="1:9">
      <c r="A3780" s="135"/>
      <c r="C3780" s="1"/>
      <c r="D3780" s="1"/>
      <c r="E3780" s="1"/>
      <c r="F3780" s="1"/>
      <c r="G3780" s="1"/>
      <c r="H3780" s="1"/>
      <c r="I3780" s="1"/>
    </row>
    <row r="3781" spans="1:9">
      <c r="A3781" s="135"/>
      <c r="C3781" s="1"/>
      <c r="D3781" s="1"/>
      <c r="E3781" s="1"/>
      <c r="F3781" s="1"/>
      <c r="G3781" s="1"/>
      <c r="H3781" s="1"/>
      <c r="I3781" s="1"/>
    </row>
    <row r="3782" spans="1:9">
      <c r="A3782" s="135"/>
      <c r="C3782" s="1"/>
      <c r="D3782" s="1"/>
      <c r="E3782" s="1"/>
      <c r="F3782" s="1"/>
      <c r="G3782" s="1"/>
      <c r="H3782" s="1"/>
      <c r="I3782" s="1"/>
    </row>
    <row r="3783" spans="1:9">
      <c r="A3783" s="135"/>
      <c r="C3783" s="1"/>
      <c r="D3783" s="1"/>
      <c r="E3783" s="1"/>
      <c r="F3783" s="1"/>
      <c r="G3783" s="1"/>
      <c r="H3783" s="1"/>
      <c r="I3783" s="1"/>
    </row>
    <row r="3784" spans="1:9">
      <c r="A3784" s="135"/>
      <c r="C3784" s="1"/>
      <c r="D3784" s="1"/>
      <c r="E3784" s="1"/>
      <c r="F3784" s="1"/>
      <c r="G3784" s="1"/>
      <c r="H3784" s="1"/>
      <c r="I3784" s="1"/>
    </row>
    <row r="3785" spans="1:9">
      <c r="A3785" s="135"/>
      <c r="C3785" s="1"/>
      <c r="D3785" s="1"/>
      <c r="E3785" s="1"/>
      <c r="F3785" s="1"/>
      <c r="G3785" s="1"/>
      <c r="H3785" s="1"/>
      <c r="I3785" s="1"/>
    </row>
    <row r="3786" spans="1:9">
      <c r="A3786" s="135"/>
      <c r="C3786" s="1"/>
      <c r="D3786" s="1"/>
      <c r="E3786" s="1"/>
      <c r="F3786" s="1"/>
      <c r="G3786" s="1"/>
      <c r="H3786" s="1"/>
      <c r="I3786" s="1"/>
    </row>
    <row r="3787" spans="1:9">
      <c r="A3787" s="135"/>
      <c r="C3787" s="1"/>
      <c r="D3787" s="1"/>
      <c r="E3787" s="1"/>
      <c r="F3787" s="1"/>
      <c r="G3787" s="1"/>
      <c r="H3787" s="1"/>
      <c r="I3787" s="1"/>
    </row>
    <row r="3788" spans="1:9">
      <c r="A3788" s="135"/>
      <c r="C3788" s="1"/>
      <c r="D3788" s="1"/>
      <c r="E3788" s="1"/>
      <c r="F3788" s="1"/>
      <c r="G3788" s="1"/>
      <c r="H3788" s="1"/>
      <c r="I3788" s="1"/>
    </row>
    <row r="3789" spans="1:9">
      <c r="A3789" s="135"/>
      <c r="C3789" s="1"/>
      <c r="D3789" s="1"/>
      <c r="E3789" s="1"/>
      <c r="F3789" s="1"/>
      <c r="G3789" s="1"/>
      <c r="H3789" s="1"/>
      <c r="I3789" s="1"/>
    </row>
    <row r="3790" spans="1:9">
      <c r="A3790" s="135"/>
      <c r="C3790" s="1"/>
      <c r="D3790" s="1"/>
      <c r="E3790" s="1"/>
      <c r="F3790" s="1"/>
      <c r="G3790" s="1"/>
      <c r="H3790" s="1"/>
      <c r="I3790" s="1"/>
    </row>
    <row r="3791" spans="1:9">
      <c r="A3791" s="135"/>
      <c r="C3791" s="1"/>
      <c r="D3791" s="1"/>
      <c r="E3791" s="1"/>
      <c r="F3791" s="1"/>
      <c r="G3791" s="1"/>
      <c r="H3791" s="1"/>
      <c r="I3791" s="1"/>
    </row>
    <row r="3792" spans="1:9">
      <c r="A3792" s="135"/>
      <c r="C3792" s="1"/>
      <c r="D3792" s="1"/>
      <c r="E3792" s="1"/>
      <c r="F3792" s="1"/>
      <c r="G3792" s="1"/>
      <c r="H3792" s="1"/>
      <c r="I3792" s="1"/>
    </row>
    <row r="3793" spans="1:9">
      <c r="A3793" s="135"/>
      <c r="C3793" s="1"/>
      <c r="D3793" s="1"/>
      <c r="E3793" s="1"/>
      <c r="F3793" s="1"/>
      <c r="G3793" s="1"/>
      <c r="H3793" s="1"/>
      <c r="I3793" s="1"/>
    </row>
    <row r="3794" spans="1:9">
      <c r="A3794" s="135"/>
      <c r="C3794" s="1"/>
      <c r="D3794" s="1"/>
      <c r="E3794" s="1"/>
      <c r="F3794" s="1"/>
      <c r="G3794" s="1"/>
      <c r="H3794" s="1"/>
      <c r="I3794" s="1"/>
    </row>
    <row r="3795" spans="1:9">
      <c r="A3795" s="135"/>
      <c r="C3795" s="1"/>
      <c r="D3795" s="1"/>
      <c r="E3795" s="1"/>
      <c r="F3795" s="1"/>
      <c r="G3795" s="1"/>
      <c r="H3795" s="1"/>
      <c r="I3795" s="1"/>
    </row>
    <row r="3796" spans="1:9">
      <c r="A3796" s="135"/>
      <c r="C3796" s="1"/>
      <c r="D3796" s="1"/>
      <c r="E3796" s="1"/>
      <c r="F3796" s="1"/>
      <c r="G3796" s="1"/>
      <c r="H3796" s="1"/>
      <c r="I3796" s="1"/>
    </row>
    <row r="3797" spans="1:9">
      <c r="A3797" s="135"/>
      <c r="C3797" s="1"/>
      <c r="D3797" s="1"/>
      <c r="E3797" s="1"/>
      <c r="F3797" s="1"/>
      <c r="G3797" s="1"/>
      <c r="H3797" s="1"/>
      <c r="I3797" s="1"/>
    </row>
    <row r="3798" spans="1:9">
      <c r="A3798" s="135"/>
      <c r="C3798" s="1"/>
      <c r="D3798" s="1"/>
      <c r="E3798" s="1"/>
      <c r="F3798" s="1"/>
      <c r="G3798" s="1"/>
      <c r="H3798" s="1"/>
      <c r="I3798" s="1"/>
    </row>
    <row r="3799" spans="1:9">
      <c r="A3799" s="135"/>
      <c r="C3799" s="1"/>
      <c r="D3799" s="1"/>
      <c r="E3799" s="1"/>
      <c r="F3799" s="1"/>
      <c r="G3799" s="1"/>
      <c r="H3799" s="1"/>
      <c r="I3799" s="1"/>
    </row>
    <row r="3800" spans="1:9">
      <c r="A3800" s="135"/>
      <c r="C3800" s="1"/>
      <c r="D3800" s="1"/>
      <c r="E3800" s="1"/>
      <c r="F3800" s="1"/>
      <c r="G3800" s="1"/>
      <c r="H3800" s="1"/>
      <c r="I3800" s="1"/>
    </row>
    <row r="3801" spans="1:9">
      <c r="A3801" s="135"/>
      <c r="C3801" s="1"/>
      <c r="D3801" s="1"/>
      <c r="E3801" s="1"/>
      <c r="F3801" s="1"/>
      <c r="G3801" s="1"/>
      <c r="H3801" s="1"/>
      <c r="I3801" s="1"/>
    </row>
    <row r="3802" spans="1:9">
      <c r="A3802" s="135"/>
      <c r="C3802" s="1"/>
      <c r="D3802" s="1"/>
      <c r="E3802" s="1"/>
      <c r="F3802" s="1"/>
      <c r="G3802" s="1"/>
      <c r="H3802" s="1"/>
      <c r="I3802" s="1"/>
    </row>
    <row r="3803" spans="1:9">
      <c r="A3803" s="135"/>
      <c r="C3803" s="1"/>
      <c r="D3803" s="1"/>
      <c r="E3803" s="1"/>
      <c r="F3803" s="1"/>
      <c r="G3803" s="1"/>
      <c r="H3803" s="1"/>
      <c r="I3803" s="1"/>
    </row>
    <row r="3804" spans="1:9">
      <c r="A3804" s="135"/>
      <c r="C3804" s="1"/>
      <c r="D3804" s="1"/>
      <c r="E3804" s="1"/>
      <c r="F3804" s="1"/>
      <c r="G3804" s="1"/>
      <c r="H3804" s="1"/>
      <c r="I3804" s="1"/>
    </row>
    <row r="3805" spans="1:9">
      <c r="A3805" s="135"/>
      <c r="C3805" s="1"/>
      <c r="D3805" s="1"/>
      <c r="E3805" s="1"/>
      <c r="F3805" s="1"/>
      <c r="G3805" s="1"/>
      <c r="H3805" s="1"/>
      <c r="I3805" s="1"/>
    </row>
    <row r="3806" spans="1:9">
      <c r="A3806" s="135"/>
      <c r="C3806" s="1"/>
      <c r="D3806" s="1"/>
      <c r="E3806" s="1"/>
      <c r="F3806" s="1"/>
      <c r="G3806" s="1"/>
      <c r="H3806" s="1"/>
      <c r="I3806" s="1"/>
    </row>
    <row r="3807" spans="1:9">
      <c r="A3807" s="135"/>
      <c r="C3807" s="1"/>
      <c r="D3807" s="1"/>
      <c r="E3807" s="1"/>
      <c r="F3807" s="1"/>
      <c r="G3807" s="1"/>
      <c r="H3807" s="1"/>
      <c r="I3807" s="1"/>
    </row>
    <row r="3808" spans="1:9">
      <c r="A3808" s="135"/>
      <c r="C3808" s="1"/>
      <c r="D3808" s="1"/>
      <c r="E3808" s="1"/>
      <c r="F3808" s="1"/>
      <c r="G3808" s="1"/>
      <c r="H3808" s="1"/>
      <c r="I3808" s="1"/>
    </row>
    <row r="3809" spans="1:9">
      <c r="A3809" s="135"/>
      <c r="C3809" s="1"/>
      <c r="D3809" s="1"/>
      <c r="E3809" s="1"/>
      <c r="F3809" s="1"/>
      <c r="G3809" s="1"/>
      <c r="H3809" s="1"/>
      <c r="I3809" s="1"/>
    </row>
    <row r="3810" spans="1:9">
      <c r="A3810" s="135"/>
      <c r="C3810" s="1"/>
      <c r="D3810" s="1"/>
      <c r="E3810" s="1"/>
      <c r="F3810" s="1"/>
      <c r="G3810" s="1"/>
      <c r="H3810" s="1"/>
      <c r="I3810" s="1"/>
    </row>
    <row r="3811" spans="1:9">
      <c r="A3811" s="135"/>
      <c r="C3811" s="1"/>
      <c r="D3811" s="1"/>
      <c r="E3811" s="1"/>
      <c r="F3811" s="1"/>
      <c r="G3811" s="1"/>
      <c r="H3811" s="1"/>
      <c r="I3811" s="1"/>
    </row>
    <row r="3812" spans="1:9">
      <c r="A3812" s="135"/>
      <c r="C3812" s="1"/>
      <c r="D3812" s="1"/>
      <c r="E3812" s="1"/>
      <c r="F3812" s="1"/>
      <c r="G3812" s="1"/>
      <c r="H3812" s="1"/>
      <c r="I3812" s="1"/>
    </row>
    <row r="3813" spans="1:9">
      <c r="A3813" s="135"/>
      <c r="C3813" s="1"/>
      <c r="D3813" s="1"/>
      <c r="E3813" s="1"/>
      <c r="F3813" s="1"/>
      <c r="G3813" s="1"/>
      <c r="H3813" s="1"/>
      <c r="I3813" s="1"/>
    </row>
    <row r="3814" spans="1:9">
      <c r="A3814" s="135"/>
      <c r="C3814" s="1"/>
      <c r="D3814" s="1"/>
      <c r="E3814" s="1"/>
      <c r="F3814" s="1"/>
      <c r="G3814" s="1"/>
      <c r="H3814" s="1"/>
      <c r="I3814" s="1"/>
    </row>
    <row r="3815" spans="1:9">
      <c r="A3815" s="135"/>
      <c r="C3815" s="1"/>
      <c r="D3815" s="1"/>
      <c r="E3815" s="1"/>
      <c r="F3815" s="1"/>
      <c r="G3815" s="1"/>
      <c r="H3815" s="1"/>
      <c r="I3815" s="1"/>
    </row>
    <row r="3816" spans="1:9">
      <c r="A3816" s="135"/>
      <c r="C3816" s="1"/>
      <c r="D3816" s="1"/>
      <c r="E3816" s="1"/>
      <c r="F3816" s="1"/>
      <c r="G3816" s="1"/>
      <c r="H3816" s="1"/>
      <c r="I3816" s="1"/>
    </row>
    <row r="3817" spans="1:9">
      <c r="A3817" s="135"/>
      <c r="C3817" s="1"/>
      <c r="D3817" s="1"/>
      <c r="E3817" s="1"/>
      <c r="F3817" s="1"/>
      <c r="G3817" s="1"/>
      <c r="H3817" s="1"/>
      <c r="I3817" s="1"/>
    </row>
    <row r="3818" spans="1:9">
      <c r="A3818" s="135"/>
      <c r="C3818" s="1"/>
      <c r="D3818" s="1"/>
      <c r="E3818" s="1"/>
      <c r="F3818" s="1"/>
      <c r="G3818" s="1"/>
      <c r="H3818" s="1"/>
      <c r="I3818" s="1"/>
    </row>
    <row r="3819" spans="1:9">
      <c r="A3819" s="135"/>
      <c r="C3819" s="1"/>
      <c r="D3819" s="1"/>
      <c r="E3819" s="1"/>
      <c r="F3819" s="1"/>
      <c r="G3819" s="1"/>
      <c r="H3819" s="1"/>
      <c r="I3819" s="1"/>
    </row>
    <row r="3820" spans="1:9">
      <c r="A3820" s="135"/>
      <c r="C3820" s="1"/>
      <c r="D3820" s="1"/>
      <c r="E3820" s="1"/>
      <c r="F3820" s="1"/>
      <c r="G3820" s="1"/>
      <c r="H3820" s="1"/>
      <c r="I3820" s="1"/>
    </row>
    <row r="3821" spans="1:9">
      <c r="A3821" s="135"/>
      <c r="C3821" s="1"/>
      <c r="D3821" s="1"/>
      <c r="E3821" s="1"/>
      <c r="F3821" s="1"/>
      <c r="G3821" s="1"/>
      <c r="H3821" s="1"/>
      <c r="I3821" s="1"/>
    </row>
    <row r="3822" spans="1:9">
      <c r="A3822" s="135"/>
      <c r="C3822" s="1"/>
      <c r="D3822" s="1"/>
      <c r="E3822" s="1"/>
      <c r="F3822" s="1"/>
      <c r="G3822" s="1"/>
      <c r="H3822" s="1"/>
      <c r="I3822" s="1"/>
    </row>
    <row r="3823" spans="1:9">
      <c r="A3823" s="135"/>
      <c r="C3823" s="1"/>
      <c r="D3823" s="1"/>
      <c r="E3823" s="1"/>
      <c r="F3823" s="1"/>
      <c r="G3823" s="1"/>
      <c r="H3823" s="1"/>
      <c r="I3823" s="1"/>
    </row>
    <row r="3824" spans="1:9">
      <c r="A3824" s="135"/>
      <c r="C3824" s="1"/>
      <c r="D3824" s="1"/>
      <c r="E3824" s="1"/>
      <c r="F3824" s="1"/>
      <c r="G3824" s="1"/>
      <c r="H3824" s="1"/>
      <c r="I3824" s="1"/>
    </row>
    <row r="3825" spans="1:9">
      <c r="A3825" s="135"/>
      <c r="C3825" s="1"/>
      <c r="D3825" s="1"/>
      <c r="E3825" s="1"/>
      <c r="F3825" s="1"/>
      <c r="G3825" s="1"/>
      <c r="H3825" s="1"/>
      <c r="I3825" s="1"/>
    </row>
    <row r="3826" spans="1:9">
      <c r="A3826" s="135"/>
      <c r="C3826" s="1"/>
      <c r="D3826" s="1"/>
      <c r="E3826" s="1"/>
      <c r="F3826" s="1"/>
      <c r="G3826" s="1"/>
      <c r="H3826" s="1"/>
      <c r="I3826" s="1"/>
    </row>
    <row r="3827" spans="1:9">
      <c r="A3827" s="135"/>
      <c r="C3827" s="1"/>
      <c r="D3827" s="1"/>
      <c r="E3827" s="1"/>
      <c r="F3827" s="1"/>
      <c r="G3827" s="1"/>
      <c r="H3827" s="1"/>
      <c r="I3827" s="1"/>
    </row>
    <row r="3828" spans="1:9">
      <c r="A3828" s="135"/>
      <c r="C3828" s="1"/>
      <c r="D3828" s="1"/>
      <c r="E3828" s="1"/>
      <c r="F3828" s="1"/>
      <c r="G3828" s="1"/>
      <c r="H3828" s="1"/>
      <c r="I3828" s="1"/>
    </row>
    <row r="3829" spans="1:9">
      <c r="A3829" s="135"/>
      <c r="C3829" s="1"/>
      <c r="D3829" s="1"/>
      <c r="E3829" s="1"/>
      <c r="F3829" s="1"/>
      <c r="G3829" s="1"/>
      <c r="H3829" s="1"/>
      <c r="I3829" s="1"/>
    </row>
    <row r="3830" spans="1:9">
      <c r="A3830" s="135"/>
      <c r="C3830" s="1"/>
      <c r="D3830" s="1"/>
      <c r="E3830" s="1"/>
      <c r="F3830" s="1"/>
      <c r="G3830" s="1"/>
      <c r="H3830" s="1"/>
      <c r="I3830" s="1"/>
    </row>
    <row r="3831" spans="1:9">
      <c r="A3831" s="135"/>
      <c r="C3831" s="1"/>
      <c r="D3831" s="1"/>
      <c r="E3831" s="1"/>
      <c r="F3831" s="1"/>
      <c r="G3831" s="1"/>
      <c r="H3831" s="1"/>
      <c r="I3831" s="1"/>
    </row>
    <row r="3832" spans="1:9">
      <c r="A3832" s="135"/>
      <c r="C3832" s="1"/>
      <c r="D3832" s="1"/>
      <c r="E3832" s="1"/>
      <c r="F3832" s="1"/>
      <c r="G3832" s="1"/>
      <c r="H3832" s="1"/>
      <c r="I3832" s="1"/>
    </row>
    <row r="3833" spans="1:9">
      <c r="A3833" s="135"/>
      <c r="C3833" s="1"/>
      <c r="D3833" s="1"/>
      <c r="E3833" s="1"/>
      <c r="F3833" s="1"/>
      <c r="G3833" s="1"/>
      <c r="H3833" s="1"/>
      <c r="I3833" s="1"/>
    </row>
    <row r="3834" spans="1:9">
      <c r="A3834" s="135"/>
      <c r="C3834" s="1"/>
      <c r="D3834" s="1"/>
      <c r="E3834" s="1"/>
      <c r="F3834" s="1"/>
      <c r="G3834" s="1"/>
      <c r="H3834" s="1"/>
      <c r="I3834" s="1"/>
    </row>
    <row r="3835" spans="1:9">
      <c r="A3835" s="135"/>
      <c r="C3835" s="1"/>
      <c r="D3835" s="1"/>
      <c r="E3835" s="1"/>
      <c r="F3835" s="1"/>
      <c r="G3835" s="1"/>
      <c r="H3835" s="1"/>
      <c r="I3835" s="1"/>
    </row>
    <row r="3836" spans="1:9">
      <c r="A3836" s="135"/>
      <c r="C3836" s="1"/>
      <c r="D3836" s="1"/>
      <c r="E3836" s="1"/>
      <c r="F3836" s="1"/>
      <c r="G3836" s="1"/>
      <c r="H3836" s="1"/>
      <c r="I3836" s="1"/>
    </row>
    <row r="3837" spans="1:9">
      <c r="A3837" s="135"/>
      <c r="C3837" s="1"/>
      <c r="D3837" s="1"/>
      <c r="E3837" s="1"/>
      <c r="F3837" s="1"/>
      <c r="G3837" s="1"/>
      <c r="H3837" s="1"/>
      <c r="I3837" s="1"/>
    </row>
    <row r="3838" spans="1:9">
      <c r="A3838" s="135"/>
      <c r="C3838" s="1"/>
      <c r="D3838" s="1"/>
      <c r="E3838" s="1"/>
      <c r="F3838" s="1"/>
      <c r="G3838" s="1"/>
      <c r="H3838" s="1"/>
      <c r="I3838" s="1"/>
    </row>
    <row r="3839" spans="1:9">
      <c r="A3839" s="135"/>
      <c r="C3839" s="1"/>
      <c r="D3839" s="1"/>
      <c r="E3839" s="1"/>
      <c r="F3839" s="1"/>
      <c r="G3839" s="1"/>
      <c r="H3839" s="1"/>
      <c r="I3839" s="1"/>
    </row>
    <row r="3840" spans="1:9">
      <c r="A3840" s="135"/>
      <c r="C3840" s="1"/>
      <c r="D3840" s="1"/>
      <c r="E3840" s="1"/>
      <c r="F3840" s="1"/>
      <c r="G3840" s="1"/>
      <c r="H3840" s="1"/>
      <c r="I3840" s="1"/>
    </row>
    <row r="3841" spans="1:9">
      <c r="A3841" s="135"/>
      <c r="C3841" s="1"/>
      <c r="D3841" s="1"/>
      <c r="E3841" s="1"/>
      <c r="F3841" s="1"/>
      <c r="G3841" s="1"/>
      <c r="H3841" s="1"/>
      <c r="I3841" s="1"/>
    </row>
    <row r="3842" spans="1:9">
      <c r="A3842" s="135"/>
      <c r="C3842" s="1"/>
      <c r="D3842" s="1"/>
      <c r="E3842" s="1"/>
      <c r="F3842" s="1"/>
      <c r="G3842" s="1"/>
      <c r="H3842" s="1"/>
      <c r="I3842" s="1"/>
    </row>
    <row r="3843" spans="1:9">
      <c r="A3843" s="135"/>
      <c r="C3843" s="1"/>
      <c r="D3843" s="1"/>
      <c r="E3843" s="1"/>
      <c r="F3843" s="1"/>
      <c r="G3843" s="1"/>
      <c r="H3843" s="1"/>
      <c r="I3843" s="1"/>
    </row>
    <row r="3844" spans="1:9">
      <c r="A3844" s="135"/>
      <c r="C3844" s="1"/>
      <c r="D3844" s="1"/>
      <c r="E3844" s="1"/>
      <c r="F3844" s="1"/>
      <c r="G3844" s="1"/>
      <c r="H3844" s="1"/>
      <c r="I3844" s="1"/>
    </row>
    <row r="3845" spans="1:9">
      <c r="A3845" s="135"/>
      <c r="C3845" s="1"/>
      <c r="D3845" s="1"/>
      <c r="E3845" s="1"/>
      <c r="F3845" s="1"/>
      <c r="G3845" s="1"/>
      <c r="H3845" s="1"/>
      <c r="I3845" s="1"/>
    </row>
    <row r="3846" spans="1:9">
      <c r="A3846" s="135"/>
      <c r="C3846" s="1"/>
      <c r="D3846" s="1"/>
      <c r="E3846" s="1"/>
      <c r="F3846" s="1"/>
      <c r="G3846" s="1"/>
      <c r="H3846" s="1"/>
      <c r="I3846" s="1"/>
    </row>
    <row r="3847" spans="1:9">
      <c r="A3847" s="135"/>
      <c r="C3847" s="1"/>
      <c r="D3847" s="1"/>
      <c r="E3847" s="1"/>
      <c r="F3847" s="1"/>
      <c r="G3847" s="1"/>
      <c r="H3847" s="1"/>
      <c r="I3847" s="1"/>
    </row>
    <row r="3848" spans="1:9">
      <c r="A3848" s="135"/>
      <c r="C3848" s="1"/>
      <c r="D3848" s="1"/>
      <c r="E3848" s="1"/>
      <c r="F3848" s="1"/>
      <c r="G3848" s="1"/>
      <c r="H3848" s="1"/>
      <c r="I3848" s="1"/>
    </row>
    <row r="3849" spans="1:9">
      <c r="A3849" s="135"/>
      <c r="C3849" s="1"/>
      <c r="D3849" s="1"/>
      <c r="E3849" s="1"/>
      <c r="F3849" s="1"/>
      <c r="G3849" s="1"/>
      <c r="H3849" s="1"/>
      <c r="I3849" s="1"/>
    </row>
    <row r="3850" spans="1:9">
      <c r="A3850" s="135"/>
      <c r="C3850" s="1"/>
      <c r="D3850" s="1"/>
      <c r="E3850" s="1"/>
      <c r="F3850" s="1"/>
      <c r="G3850" s="1"/>
      <c r="H3850" s="1"/>
      <c r="I3850" s="1"/>
    </row>
    <row r="3851" spans="1:9">
      <c r="A3851" s="135"/>
      <c r="C3851" s="1"/>
      <c r="D3851" s="1"/>
      <c r="E3851" s="1"/>
      <c r="F3851" s="1"/>
      <c r="G3851" s="1"/>
      <c r="H3851" s="1"/>
      <c r="I3851" s="1"/>
    </row>
    <row r="3852" spans="1:9">
      <c r="A3852" s="135"/>
      <c r="C3852" s="1"/>
      <c r="D3852" s="1"/>
      <c r="E3852" s="1"/>
      <c r="F3852" s="1"/>
      <c r="G3852" s="1"/>
      <c r="H3852" s="1"/>
      <c r="I3852" s="1"/>
    </row>
    <row r="3853" spans="1:9">
      <c r="A3853" s="135"/>
      <c r="C3853" s="1"/>
      <c r="D3853" s="1"/>
      <c r="E3853" s="1"/>
      <c r="F3853" s="1"/>
      <c r="G3853" s="1"/>
      <c r="H3853" s="1"/>
      <c r="I3853" s="1"/>
    </row>
    <row r="3854" spans="1:9">
      <c r="A3854" s="135"/>
      <c r="C3854" s="1"/>
      <c r="D3854" s="1"/>
      <c r="E3854" s="1"/>
      <c r="F3854" s="1"/>
      <c r="G3854" s="1"/>
      <c r="H3854" s="1"/>
      <c r="I3854" s="1"/>
    </row>
    <row r="3855" spans="1:9">
      <c r="A3855" s="135"/>
      <c r="C3855" s="1"/>
      <c r="D3855" s="1"/>
      <c r="E3855" s="1"/>
      <c r="F3855" s="1"/>
      <c r="G3855" s="1"/>
      <c r="H3855" s="1"/>
      <c r="I3855" s="1"/>
    </row>
    <row r="3856" spans="1:9">
      <c r="A3856" s="135"/>
      <c r="C3856" s="1"/>
      <c r="D3856" s="1"/>
      <c r="E3856" s="1"/>
      <c r="F3856" s="1"/>
      <c r="G3856" s="1"/>
      <c r="H3856" s="1"/>
      <c r="I3856" s="1"/>
    </row>
    <row r="3857" spans="1:9">
      <c r="A3857" s="135"/>
      <c r="C3857" s="1"/>
      <c r="D3857" s="1"/>
      <c r="E3857" s="1"/>
      <c r="F3857" s="1"/>
      <c r="G3857" s="1"/>
      <c r="H3857" s="1"/>
      <c r="I3857" s="1"/>
    </row>
    <row r="3858" spans="1:9">
      <c r="A3858" s="135"/>
      <c r="C3858" s="1"/>
      <c r="D3858" s="1"/>
      <c r="E3858" s="1"/>
      <c r="F3858" s="1"/>
      <c r="G3858" s="1"/>
      <c r="H3858" s="1"/>
      <c r="I3858" s="1"/>
    </row>
    <row r="3859" spans="1:9">
      <c r="A3859" s="135"/>
      <c r="C3859" s="1"/>
      <c r="D3859" s="1"/>
      <c r="E3859" s="1"/>
      <c r="F3859" s="1"/>
      <c r="G3859" s="1"/>
      <c r="H3859" s="1"/>
      <c r="I3859" s="1"/>
    </row>
    <row r="3860" spans="1:9">
      <c r="A3860" s="135"/>
      <c r="C3860" s="1"/>
      <c r="D3860" s="1"/>
      <c r="E3860" s="1"/>
      <c r="F3860" s="1"/>
      <c r="G3860" s="1"/>
      <c r="H3860" s="1"/>
      <c r="I3860" s="1"/>
    </row>
    <row r="3861" spans="1:9">
      <c r="A3861" s="135"/>
      <c r="C3861" s="1"/>
      <c r="D3861" s="1"/>
      <c r="E3861" s="1"/>
      <c r="F3861" s="1"/>
      <c r="G3861" s="1"/>
      <c r="H3861" s="1"/>
      <c r="I3861" s="1"/>
    </row>
    <row r="3862" spans="1:9">
      <c r="A3862" s="135"/>
      <c r="C3862" s="1"/>
      <c r="D3862" s="1"/>
      <c r="E3862" s="1"/>
      <c r="F3862" s="1"/>
      <c r="G3862" s="1"/>
      <c r="H3862" s="1"/>
      <c r="I3862" s="1"/>
    </row>
    <row r="3863" spans="1:9">
      <c r="A3863" s="135"/>
      <c r="C3863" s="1"/>
      <c r="D3863" s="1"/>
      <c r="E3863" s="1"/>
      <c r="F3863" s="1"/>
      <c r="G3863" s="1"/>
      <c r="H3863" s="1"/>
      <c r="I3863" s="1"/>
    </row>
    <row r="3864" spans="1:9">
      <c r="A3864" s="135"/>
      <c r="C3864" s="1"/>
      <c r="D3864" s="1"/>
      <c r="E3864" s="1"/>
      <c r="F3864" s="1"/>
      <c r="G3864" s="1"/>
      <c r="H3864" s="1"/>
      <c r="I3864" s="1"/>
    </row>
    <row r="3865" spans="1:9">
      <c r="A3865" s="135"/>
      <c r="C3865" s="1"/>
      <c r="D3865" s="1"/>
      <c r="E3865" s="1"/>
      <c r="F3865" s="1"/>
      <c r="G3865" s="1"/>
      <c r="H3865" s="1"/>
      <c r="I3865" s="1"/>
    </row>
    <row r="3866" spans="1:9">
      <c r="A3866" s="135"/>
      <c r="C3866" s="1"/>
      <c r="D3866" s="1"/>
      <c r="E3866" s="1"/>
      <c r="F3866" s="1"/>
      <c r="G3866" s="1"/>
      <c r="H3866" s="1"/>
      <c r="I3866" s="1"/>
    </row>
    <row r="3867" spans="1:9">
      <c r="A3867" s="135"/>
      <c r="C3867" s="1"/>
      <c r="D3867" s="1"/>
      <c r="E3867" s="1"/>
      <c r="F3867" s="1"/>
      <c r="G3867" s="1"/>
      <c r="H3867" s="1"/>
      <c r="I3867" s="1"/>
    </row>
    <row r="3868" spans="1:9">
      <c r="A3868" s="135"/>
      <c r="C3868" s="1"/>
      <c r="D3868" s="1"/>
      <c r="E3868" s="1"/>
      <c r="F3868" s="1"/>
      <c r="G3868" s="1"/>
      <c r="H3868" s="1"/>
      <c r="I3868" s="1"/>
    </row>
    <row r="3869" spans="1:9">
      <c r="A3869" s="135"/>
      <c r="C3869" s="1"/>
      <c r="D3869" s="1"/>
      <c r="E3869" s="1"/>
      <c r="F3869" s="1"/>
      <c r="G3869" s="1"/>
      <c r="H3869" s="1"/>
      <c r="I3869" s="1"/>
    </row>
    <row r="3870" spans="1:9">
      <c r="A3870" s="135"/>
      <c r="C3870" s="1"/>
      <c r="D3870" s="1"/>
      <c r="E3870" s="1"/>
      <c r="F3870" s="1"/>
      <c r="G3870" s="1"/>
      <c r="H3870" s="1"/>
      <c r="I3870" s="1"/>
    </row>
    <row r="3871" spans="1:9">
      <c r="A3871" s="135"/>
      <c r="C3871" s="1"/>
      <c r="D3871" s="1"/>
      <c r="E3871" s="1"/>
      <c r="F3871" s="1"/>
      <c r="G3871" s="1"/>
      <c r="H3871" s="1"/>
      <c r="I3871" s="1"/>
    </row>
    <row r="3872" spans="1:9">
      <c r="A3872" s="135"/>
      <c r="C3872" s="1"/>
      <c r="D3872" s="1"/>
      <c r="E3872" s="1"/>
      <c r="F3872" s="1"/>
      <c r="G3872" s="1"/>
      <c r="H3872" s="1"/>
      <c r="I3872" s="1"/>
    </row>
    <row r="3873" spans="1:9">
      <c r="A3873" s="135"/>
      <c r="C3873" s="1"/>
      <c r="D3873" s="1"/>
      <c r="E3873" s="1"/>
      <c r="F3873" s="1"/>
      <c r="G3873" s="1"/>
      <c r="H3873" s="1"/>
      <c r="I3873" s="1"/>
    </row>
    <row r="3874" spans="1:9">
      <c r="A3874" s="135"/>
      <c r="C3874" s="1"/>
      <c r="D3874" s="1"/>
      <c r="E3874" s="1"/>
      <c r="F3874" s="1"/>
      <c r="G3874" s="1"/>
      <c r="H3874" s="1"/>
      <c r="I3874" s="1"/>
    </row>
    <row r="3875" spans="1:9">
      <c r="A3875" s="135"/>
      <c r="C3875" s="1"/>
      <c r="D3875" s="1"/>
      <c r="E3875" s="1"/>
      <c r="F3875" s="1"/>
      <c r="G3875" s="1"/>
      <c r="H3875" s="1"/>
      <c r="I3875" s="1"/>
    </row>
    <row r="3876" spans="1:9">
      <c r="A3876" s="135"/>
      <c r="C3876" s="1"/>
      <c r="D3876" s="1"/>
      <c r="E3876" s="1"/>
      <c r="F3876" s="1"/>
      <c r="G3876" s="1"/>
      <c r="H3876" s="1"/>
      <c r="I3876" s="1"/>
    </row>
    <row r="3877" spans="1:9">
      <c r="A3877" s="135"/>
      <c r="C3877" s="1"/>
      <c r="D3877" s="1"/>
      <c r="E3877" s="1"/>
      <c r="F3877" s="1"/>
      <c r="G3877" s="1"/>
      <c r="H3877" s="1"/>
      <c r="I3877" s="1"/>
    </row>
    <row r="3878" spans="1:9">
      <c r="A3878" s="135"/>
      <c r="C3878" s="1"/>
      <c r="D3878" s="1"/>
      <c r="E3878" s="1"/>
      <c r="F3878" s="1"/>
      <c r="G3878" s="1"/>
      <c r="H3878" s="1"/>
      <c r="I3878" s="1"/>
    </row>
    <row r="3879" spans="1:9">
      <c r="A3879" s="135"/>
      <c r="C3879" s="1"/>
      <c r="D3879" s="1"/>
      <c r="E3879" s="1"/>
      <c r="F3879" s="1"/>
      <c r="G3879" s="1"/>
      <c r="H3879" s="1"/>
      <c r="I3879" s="1"/>
    </row>
    <row r="3880" spans="1:9">
      <c r="A3880" s="135"/>
      <c r="C3880" s="1"/>
      <c r="D3880" s="1"/>
      <c r="E3880" s="1"/>
      <c r="F3880" s="1"/>
      <c r="G3880" s="1"/>
      <c r="H3880" s="1"/>
      <c r="I3880" s="1"/>
    </row>
    <row r="3881" spans="1:9">
      <c r="A3881" s="135"/>
      <c r="C3881" s="1"/>
      <c r="D3881" s="1"/>
      <c r="E3881" s="1"/>
      <c r="F3881" s="1"/>
      <c r="G3881" s="1"/>
      <c r="H3881" s="1"/>
      <c r="I3881" s="1"/>
    </row>
    <row r="3882" spans="1:9">
      <c r="A3882" s="135"/>
      <c r="C3882" s="1"/>
      <c r="D3882" s="1"/>
      <c r="E3882" s="1"/>
      <c r="F3882" s="1"/>
      <c r="G3882" s="1"/>
      <c r="H3882" s="1"/>
      <c r="I3882" s="1"/>
    </row>
    <row r="3883" spans="1:9">
      <c r="A3883" s="135"/>
      <c r="C3883" s="1"/>
      <c r="D3883" s="1"/>
      <c r="E3883" s="1"/>
      <c r="F3883" s="1"/>
      <c r="G3883" s="1"/>
      <c r="H3883" s="1"/>
      <c r="I3883" s="1"/>
    </row>
    <row r="3884" spans="1:9">
      <c r="A3884" s="135"/>
      <c r="C3884" s="1"/>
      <c r="D3884" s="1"/>
      <c r="E3884" s="1"/>
      <c r="F3884" s="1"/>
      <c r="G3884" s="1"/>
      <c r="H3884" s="1"/>
      <c r="I3884" s="1"/>
    </row>
    <row r="3885" spans="1:9">
      <c r="A3885" s="135"/>
      <c r="C3885" s="1"/>
      <c r="D3885" s="1"/>
      <c r="E3885" s="1"/>
      <c r="F3885" s="1"/>
      <c r="G3885" s="1"/>
      <c r="H3885" s="1"/>
      <c r="I3885" s="1"/>
    </row>
    <row r="3886" spans="1:9">
      <c r="A3886" s="135"/>
      <c r="C3886" s="1"/>
      <c r="D3886" s="1"/>
      <c r="E3886" s="1"/>
      <c r="F3886" s="1"/>
      <c r="G3886" s="1"/>
      <c r="H3886" s="1"/>
      <c r="I3886" s="1"/>
    </row>
    <row r="3887" spans="1:9">
      <c r="A3887" s="135"/>
      <c r="C3887" s="1"/>
      <c r="D3887" s="1"/>
      <c r="E3887" s="1"/>
      <c r="F3887" s="1"/>
      <c r="G3887" s="1"/>
      <c r="H3887" s="1"/>
      <c r="I3887" s="1"/>
    </row>
    <row r="3888" spans="1:9">
      <c r="A3888" s="135"/>
      <c r="C3888" s="1"/>
      <c r="D3888" s="1"/>
      <c r="E3888" s="1"/>
      <c r="F3888" s="1"/>
      <c r="G3888" s="1"/>
      <c r="H3888" s="1"/>
      <c r="I3888" s="1"/>
    </row>
    <row r="3889" spans="1:9">
      <c r="A3889" s="135"/>
      <c r="C3889" s="1"/>
      <c r="D3889" s="1"/>
      <c r="E3889" s="1"/>
      <c r="F3889" s="1"/>
      <c r="G3889" s="1"/>
      <c r="H3889" s="1"/>
      <c r="I3889" s="1"/>
    </row>
    <row r="3890" spans="1:9">
      <c r="A3890" s="135"/>
      <c r="C3890" s="1"/>
      <c r="D3890" s="1"/>
      <c r="E3890" s="1"/>
      <c r="F3890" s="1"/>
      <c r="G3890" s="1"/>
      <c r="H3890" s="1"/>
      <c r="I3890" s="1"/>
    </row>
    <row r="3891" spans="1:9">
      <c r="A3891" s="135"/>
      <c r="C3891" s="1"/>
      <c r="D3891" s="1"/>
      <c r="E3891" s="1"/>
      <c r="F3891" s="1"/>
      <c r="G3891" s="1"/>
      <c r="H3891" s="1"/>
      <c r="I3891" s="1"/>
    </row>
    <row r="3892" spans="1:9">
      <c r="A3892" s="135"/>
      <c r="C3892" s="1"/>
      <c r="D3892" s="1"/>
      <c r="E3892" s="1"/>
      <c r="F3892" s="1"/>
      <c r="G3892" s="1"/>
      <c r="H3892" s="1"/>
      <c r="I3892" s="1"/>
    </row>
    <row r="3893" spans="1:9">
      <c r="A3893" s="135"/>
      <c r="C3893" s="1"/>
      <c r="D3893" s="1"/>
      <c r="E3893" s="1"/>
      <c r="F3893" s="1"/>
      <c r="G3893" s="1"/>
      <c r="H3893" s="1"/>
      <c r="I3893" s="1"/>
    </row>
    <row r="3894" spans="1:9">
      <c r="A3894" s="135"/>
      <c r="C3894" s="1"/>
      <c r="D3894" s="1"/>
      <c r="E3894" s="1"/>
      <c r="F3894" s="1"/>
      <c r="G3894" s="1"/>
      <c r="H3894" s="1"/>
      <c r="I3894" s="1"/>
    </row>
    <row r="3895" spans="1:9">
      <c r="A3895" s="135"/>
      <c r="C3895" s="1"/>
      <c r="D3895" s="1"/>
      <c r="E3895" s="1"/>
      <c r="F3895" s="1"/>
      <c r="G3895" s="1"/>
      <c r="H3895" s="1"/>
      <c r="I3895" s="1"/>
    </row>
    <row r="3896" spans="1:9">
      <c r="A3896" s="135"/>
      <c r="C3896" s="1"/>
      <c r="D3896" s="1"/>
      <c r="E3896" s="1"/>
      <c r="F3896" s="1"/>
      <c r="G3896" s="1"/>
      <c r="H3896" s="1"/>
      <c r="I3896" s="1"/>
    </row>
    <row r="3897" spans="1:9">
      <c r="A3897" s="135"/>
      <c r="C3897" s="1"/>
      <c r="D3897" s="1"/>
      <c r="E3897" s="1"/>
      <c r="F3897" s="1"/>
      <c r="G3897" s="1"/>
      <c r="H3897" s="1"/>
      <c r="I3897" s="1"/>
    </row>
    <row r="3898" spans="1:9">
      <c r="A3898" s="135"/>
      <c r="C3898" s="1"/>
      <c r="D3898" s="1"/>
      <c r="E3898" s="1"/>
      <c r="F3898" s="1"/>
      <c r="G3898" s="1"/>
      <c r="H3898" s="1"/>
      <c r="I3898" s="1"/>
    </row>
    <row r="3899" spans="1:9">
      <c r="A3899" s="135"/>
      <c r="C3899" s="1"/>
      <c r="D3899" s="1"/>
      <c r="E3899" s="1"/>
      <c r="F3899" s="1"/>
      <c r="G3899" s="1"/>
      <c r="H3899" s="1"/>
      <c r="I3899" s="1"/>
    </row>
    <row r="3900" spans="1:9">
      <c r="A3900" s="135"/>
      <c r="C3900" s="1"/>
      <c r="D3900" s="1"/>
      <c r="E3900" s="1"/>
      <c r="F3900" s="1"/>
      <c r="G3900" s="1"/>
      <c r="H3900" s="1"/>
      <c r="I3900" s="1"/>
    </row>
    <row r="3901" spans="1:9">
      <c r="A3901" s="135"/>
      <c r="C3901" s="1"/>
      <c r="D3901" s="1"/>
      <c r="E3901" s="1"/>
      <c r="F3901" s="1"/>
      <c r="G3901" s="1"/>
      <c r="H3901" s="1"/>
      <c r="I3901" s="1"/>
    </row>
    <row r="3902" spans="1:9">
      <c r="A3902" s="135"/>
      <c r="C3902" s="1"/>
      <c r="D3902" s="1"/>
      <c r="E3902" s="1"/>
      <c r="F3902" s="1"/>
      <c r="G3902" s="1"/>
      <c r="H3902" s="1"/>
      <c r="I3902" s="1"/>
    </row>
    <row r="3903" spans="1:9">
      <c r="A3903" s="135"/>
      <c r="C3903" s="1"/>
      <c r="D3903" s="1"/>
      <c r="E3903" s="1"/>
      <c r="F3903" s="1"/>
      <c r="G3903" s="1"/>
      <c r="H3903" s="1"/>
      <c r="I3903" s="1"/>
    </row>
    <row r="3904" spans="1:9">
      <c r="A3904" s="135"/>
      <c r="C3904" s="1"/>
      <c r="D3904" s="1"/>
      <c r="E3904" s="1"/>
      <c r="F3904" s="1"/>
      <c r="G3904" s="1"/>
      <c r="H3904" s="1"/>
      <c r="I3904" s="1"/>
    </row>
    <row r="3905" spans="1:9">
      <c r="A3905" s="135"/>
      <c r="C3905" s="1"/>
      <c r="D3905" s="1"/>
      <c r="E3905" s="1"/>
      <c r="F3905" s="1"/>
      <c r="G3905" s="1"/>
      <c r="H3905" s="1"/>
      <c r="I3905" s="1"/>
    </row>
    <row r="3906" spans="1:9">
      <c r="A3906" s="135"/>
      <c r="C3906" s="1"/>
      <c r="D3906" s="1"/>
      <c r="E3906" s="1"/>
      <c r="F3906" s="1"/>
      <c r="G3906" s="1"/>
      <c r="H3906" s="1"/>
      <c r="I3906" s="1"/>
    </row>
    <row r="3907" spans="1:9">
      <c r="A3907" s="135"/>
      <c r="C3907" s="1"/>
      <c r="D3907" s="1"/>
      <c r="E3907" s="1"/>
      <c r="F3907" s="1"/>
      <c r="G3907" s="1"/>
      <c r="H3907" s="1"/>
      <c r="I3907" s="1"/>
    </row>
    <row r="3908" spans="1:9">
      <c r="A3908" s="135"/>
      <c r="C3908" s="1"/>
      <c r="D3908" s="1"/>
      <c r="E3908" s="1"/>
      <c r="F3908" s="1"/>
      <c r="G3908" s="1"/>
      <c r="H3908" s="1"/>
      <c r="I3908" s="1"/>
    </row>
    <row r="3909" spans="1:9">
      <c r="A3909" s="135"/>
      <c r="C3909" s="1"/>
      <c r="D3909" s="1"/>
      <c r="E3909" s="1"/>
      <c r="F3909" s="1"/>
      <c r="G3909" s="1"/>
      <c r="H3909" s="1"/>
      <c r="I3909" s="1"/>
    </row>
    <row r="3910" spans="1:9">
      <c r="A3910" s="135"/>
      <c r="C3910" s="1"/>
      <c r="D3910" s="1"/>
      <c r="E3910" s="1"/>
      <c r="F3910" s="1"/>
      <c r="G3910" s="1"/>
      <c r="H3910" s="1"/>
      <c r="I3910" s="1"/>
    </row>
    <row r="3911" spans="1:9">
      <c r="A3911" s="135"/>
      <c r="C3911" s="1"/>
      <c r="D3911" s="1"/>
      <c r="E3911" s="1"/>
      <c r="F3911" s="1"/>
      <c r="G3911" s="1"/>
      <c r="H3911" s="1"/>
      <c r="I3911" s="1"/>
    </row>
    <row r="3912" spans="1:9">
      <c r="A3912" s="135"/>
      <c r="C3912" s="1"/>
      <c r="D3912" s="1"/>
      <c r="E3912" s="1"/>
      <c r="F3912" s="1"/>
      <c r="G3912" s="1"/>
      <c r="H3912" s="1"/>
      <c r="I3912" s="1"/>
    </row>
    <row r="3913" spans="1:9">
      <c r="A3913" s="135"/>
      <c r="C3913" s="1"/>
      <c r="D3913" s="1"/>
      <c r="E3913" s="1"/>
      <c r="F3913" s="1"/>
      <c r="G3913" s="1"/>
      <c r="H3913" s="1"/>
      <c r="I3913" s="1"/>
    </row>
    <row r="3914" spans="1:9">
      <c r="A3914" s="135"/>
      <c r="C3914" s="1"/>
      <c r="D3914" s="1"/>
      <c r="E3914" s="1"/>
      <c r="F3914" s="1"/>
      <c r="G3914" s="1"/>
      <c r="H3914" s="1"/>
      <c r="I3914" s="1"/>
    </row>
    <row r="3915" spans="1:9">
      <c r="A3915" s="135"/>
      <c r="C3915" s="1"/>
      <c r="D3915" s="1"/>
      <c r="E3915" s="1"/>
      <c r="F3915" s="1"/>
      <c r="G3915" s="1"/>
      <c r="H3915" s="1"/>
      <c r="I3915" s="1"/>
    </row>
    <row r="3916" spans="1:9">
      <c r="A3916" s="135"/>
      <c r="C3916" s="1"/>
      <c r="D3916" s="1"/>
      <c r="E3916" s="1"/>
      <c r="F3916" s="1"/>
      <c r="G3916" s="1"/>
      <c r="H3916" s="1"/>
      <c r="I3916" s="1"/>
    </row>
    <row r="3917" spans="1:9">
      <c r="A3917" s="135"/>
      <c r="C3917" s="1"/>
      <c r="D3917" s="1"/>
      <c r="E3917" s="1"/>
      <c r="F3917" s="1"/>
      <c r="G3917" s="1"/>
      <c r="H3917" s="1"/>
      <c r="I3917" s="1"/>
    </row>
    <row r="3918" spans="1:9">
      <c r="A3918" s="135"/>
      <c r="C3918" s="1"/>
      <c r="D3918" s="1"/>
      <c r="E3918" s="1"/>
      <c r="F3918" s="1"/>
      <c r="G3918" s="1"/>
      <c r="H3918" s="1"/>
      <c r="I3918" s="1"/>
    </row>
    <row r="3919" spans="1:9">
      <c r="A3919" s="135"/>
      <c r="C3919" s="1"/>
      <c r="D3919" s="1"/>
      <c r="E3919" s="1"/>
      <c r="F3919" s="1"/>
      <c r="G3919" s="1"/>
      <c r="H3919" s="1"/>
      <c r="I3919" s="1"/>
    </row>
    <row r="3920" spans="1:9">
      <c r="A3920" s="135"/>
      <c r="C3920" s="1"/>
      <c r="D3920" s="1"/>
      <c r="E3920" s="1"/>
      <c r="F3920" s="1"/>
      <c r="G3920" s="1"/>
      <c r="H3920" s="1"/>
      <c r="I3920" s="1"/>
    </row>
    <row r="3921" spans="1:9">
      <c r="A3921" s="135"/>
      <c r="C3921" s="1"/>
      <c r="D3921" s="1"/>
      <c r="E3921" s="1"/>
      <c r="F3921" s="1"/>
      <c r="G3921" s="1"/>
      <c r="H3921" s="1"/>
      <c r="I3921" s="1"/>
    </row>
    <row r="3922" spans="1:9">
      <c r="A3922" s="135"/>
      <c r="C3922" s="1"/>
      <c r="D3922" s="1"/>
      <c r="E3922" s="1"/>
      <c r="F3922" s="1"/>
      <c r="G3922" s="1"/>
      <c r="H3922" s="1"/>
      <c r="I3922" s="1"/>
    </row>
    <row r="3923" spans="1:9">
      <c r="A3923" s="135"/>
      <c r="C3923" s="1"/>
      <c r="D3923" s="1"/>
      <c r="E3923" s="1"/>
      <c r="F3923" s="1"/>
      <c r="G3923" s="1"/>
      <c r="H3923" s="1"/>
      <c r="I3923" s="1"/>
    </row>
    <row r="3924" spans="1:9">
      <c r="A3924" s="135"/>
      <c r="C3924" s="1"/>
      <c r="D3924" s="1"/>
      <c r="E3924" s="1"/>
      <c r="F3924" s="1"/>
      <c r="G3924" s="1"/>
      <c r="H3924" s="1"/>
      <c r="I3924" s="1"/>
    </row>
    <row r="3925" spans="1:9">
      <c r="A3925" s="135"/>
      <c r="C3925" s="1"/>
      <c r="D3925" s="1"/>
      <c r="E3925" s="1"/>
      <c r="F3925" s="1"/>
      <c r="G3925" s="1"/>
      <c r="H3925" s="1"/>
      <c r="I3925" s="1"/>
    </row>
    <row r="3926" spans="1:9">
      <c r="A3926" s="135"/>
      <c r="C3926" s="1"/>
      <c r="D3926" s="1"/>
      <c r="E3926" s="1"/>
      <c r="F3926" s="1"/>
      <c r="G3926" s="1"/>
      <c r="H3926" s="1"/>
      <c r="I3926" s="1"/>
    </row>
    <row r="3927" spans="1:9">
      <c r="A3927" s="135"/>
      <c r="C3927" s="1"/>
      <c r="D3927" s="1"/>
      <c r="E3927" s="1"/>
      <c r="F3927" s="1"/>
      <c r="G3927" s="1"/>
      <c r="H3927" s="1"/>
      <c r="I3927" s="1"/>
    </row>
    <row r="3928" spans="1:9">
      <c r="A3928" s="135"/>
      <c r="C3928" s="1"/>
      <c r="D3928" s="1"/>
      <c r="E3928" s="1"/>
      <c r="F3928" s="1"/>
      <c r="G3928" s="1"/>
      <c r="H3928" s="1"/>
      <c r="I3928" s="1"/>
    </row>
    <row r="3929" spans="1:9">
      <c r="A3929" s="135"/>
      <c r="C3929" s="1"/>
      <c r="D3929" s="1"/>
      <c r="E3929" s="1"/>
      <c r="F3929" s="1"/>
      <c r="G3929" s="1"/>
      <c r="H3929" s="1"/>
      <c r="I3929" s="1"/>
    </row>
    <row r="3930" spans="1:9">
      <c r="A3930" s="135"/>
      <c r="C3930" s="1"/>
      <c r="D3930" s="1"/>
      <c r="E3930" s="1"/>
      <c r="F3930" s="1"/>
      <c r="G3930" s="1"/>
      <c r="H3930" s="1"/>
      <c r="I3930" s="1"/>
    </row>
    <row r="3931" spans="1:9">
      <c r="A3931" s="135"/>
      <c r="C3931" s="1"/>
      <c r="D3931" s="1"/>
      <c r="E3931" s="1"/>
      <c r="F3931" s="1"/>
      <c r="G3931" s="1"/>
      <c r="H3931" s="1"/>
      <c r="I3931" s="1"/>
    </row>
    <row r="3932" spans="1:9">
      <c r="A3932" s="135"/>
      <c r="C3932" s="1"/>
      <c r="D3932" s="1"/>
      <c r="E3932" s="1"/>
      <c r="F3932" s="1"/>
      <c r="G3932" s="1"/>
      <c r="H3932" s="1"/>
      <c r="I3932" s="1"/>
    </row>
    <row r="3933" spans="1:9">
      <c r="A3933" s="135"/>
      <c r="C3933" s="1"/>
      <c r="D3933" s="1"/>
      <c r="E3933" s="1"/>
      <c r="F3933" s="1"/>
      <c r="G3933" s="1"/>
      <c r="H3933" s="1"/>
      <c r="I3933" s="1"/>
    </row>
    <row r="3934" spans="1:9">
      <c r="A3934" s="135"/>
      <c r="C3934" s="1"/>
      <c r="D3934" s="1"/>
      <c r="E3934" s="1"/>
      <c r="F3934" s="1"/>
      <c r="G3934" s="1"/>
      <c r="H3934" s="1"/>
      <c r="I3934" s="1"/>
    </row>
    <row r="3935" spans="1:9">
      <c r="A3935" s="135"/>
      <c r="C3935" s="1"/>
      <c r="D3935" s="1"/>
      <c r="E3935" s="1"/>
      <c r="F3935" s="1"/>
      <c r="G3935" s="1"/>
      <c r="H3935" s="1"/>
      <c r="I3935" s="1"/>
    </row>
    <row r="3936" spans="1:9">
      <c r="A3936" s="135"/>
      <c r="C3936" s="1"/>
      <c r="D3936" s="1"/>
      <c r="E3936" s="1"/>
      <c r="F3936" s="1"/>
      <c r="G3936" s="1"/>
      <c r="H3936" s="1"/>
      <c r="I3936" s="1"/>
    </row>
    <row r="3937" spans="1:9">
      <c r="A3937" s="135"/>
      <c r="C3937" s="1"/>
      <c r="D3937" s="1"/>
      <c r="E3937" s="1"/>
      <c r="F3937" s="1"/>
      <c r="G3937" s="1"/>
      <c r="H3937" s="1"/>
      <c r="I3937" s="1"/>
    </row>
    <row r="3938" spans="1:9">
      <c r="A3938" s="135"/>
      <c r="C3938" s="1"/>
      <c r="D3938" s="1"/>
      <c r="E3938" s="1"/>
      <c r="F3938" s="1"/>
      <c r="G3938" s="1"/>
      <c r="H3938" s="1"/>
      <c r="I3938" s="1"/>
    </row>
    <row r="3939" spans="1:9">
      <c r="A3939" s="135"/>
      <c r="C3939" s="1"/>
      <c r="D3939" s="1"/>
      <c r="E3939" s="1"/>
      <c r="F3939" s="1"/>
      <c r="G3939" s="1"/>
      <c r="H3939" s="1"/>
      <c r="I3939" s="1"/>
    </row>
    <row r="3940" spans="1:9">
      <c r="A3940" s="135"/>
      <c r="C3940" s="1"/>
      <c r="D3940" s="1"/>
      <c r="E3940" s="1"/>
      <c r="F3940" s="1"/>
      <c r="G3940" s="1"/>
      <c r="H3940" s="1"/>
      <c r="I3940" s="1"/>
    </row>
    <row r="3941" spans="1:9">
      <c r="A3941" s="135"/>
      <c r="C3941" s="1"/>
      <c r="D3941" s="1"/>
      <c r="E3941" s="1"/>
      <c r="F3941" s="1"/>
      <c r="G3941" s="1"/>
      <c r="H3941" s="1"/>
      <c r="I3941" s="1"/>
    </row>
    <row r="3942" spans="1:9">
      <c r="A3942" s="135"/>
      <c r="C3942" s="1"/>
      <c r="D3942" s="1"/>
      <c r="E3942" s="1"/>
      <c r="F3942" s="1"/>
      <c r="G3942" s="1"/>
      <c r="H3942" s="1"/>
      <c r="I3942" s="1"/>
    </row>
    <row r="3943" spans="1:9">
      <c r="A3943" s="135"/>
      <c r="C3943" s="1"/>
      <c r="D3943" s="1"/>
      <c r="E3943" s="1"/>
      <c r="F3943" s="1"/>
      <c r="G3943" s="1"/>
      <c r="H3943" s="1"/>
      <c r="I3943" s="1"/>
    </row>
    <row r="3944" spans="1:9">
      <c r="A3944" s="135"/>
      <c r="C3944" s="1"/>
      <c r="D3944" s="1"/>
      <c r="E3944" s="1"/>
      <c r="F3944" s="1"/>
      <c r="G3944" s="1"/>
      <c r="H3944" s="1"/>
      <c r="I3944" s="1"/>
    </row>
    <row r="3945" spans="1:9">
      <c r="A3945" s="135"/>
      <c r="C3945" s="1"/>
      <c r="D3945" s="1"/>
      <c r="E3945" s="1"/>
      <c r="F3945" s="1"/>
      <c r="G3945" s="1"/>
      <c r="H3945" s="1"/>
      <c r="I3945" s="1"/>
    </row>
    <row r="3946" spans="1:9">
      <c r="A3946" s="135"/>
      <c r="C3946" s="1"/>
      <c r="D3946" s="1"/>
      <c r="E3946" s="1"/>
      <c r="F3946" s="1"/>
      <c r="G3946" s="1"/>
      <c r="H3946" s="1"/>
      <c r="I3946" s="1"/>
    </row>
    <row r="3947" spans="1:9">
      <c r="A3947" s="135"/>
      <c r="C3947" s="1"/>
      <c r="D3947" s="1"/>
      <c r="E3947" s="1"/>
      <c r="F3947" s="1"/>
      <c r="G3947" s="1"/>
      <c r="H3947" s="1"/>
      <c r="I3947" s="1"/>
    </row>
    <row r="3948" spans="1:9">
      <c r="A3948" s="135"/>
      <c r="C3948" s="1"/>
      <c r="D3948" s="1"/>
      <c r="E3948" s="1"/>
      <c r="F3948" s="1"/>
      <c r="G3948" s="1"/>
      <c r="H3948" s="1"/>
      <c r="I3948" s="1"/>
    </row>
    <row r="3949" spans="1:9">
      <c r="A3949" s="135"/>
      <c r="C3949" s="1"/>
      <c r="D3949" s="1"/>
      <c r="E3949" s="1"/>
      <c r="F3949" s="1"/>
      <c r="G3949" s="1"/>
      <c r="H3949" s="1"/>
      <c r="I3949" s="1"/>
    </row>
    <row r="3950" spans="1:9">
      <c r="A3950" s="135"/>
      <c r="C3950" s="1"/>
      <c r="D3950" s="1"/>
      <c r="E3950" s="1"/>
      <c r="F3950" s="1"/>
      <c r="G3950" s="1"/>
      <c r="H3950" s="1"/>
      <c r="I3950" s="1"/>
    </row>
    <row r="3951" spans="1:9">
      <c r="A3951" s="135"/>
      <c r="C3951" s="1"/>
      <c r="D3951" s="1"/>
      <c r="E3951" s="1"/>
      <c r="F3951" s="1"/>
      <c r="G3951" s="1"/>
      <c r="H3951" s="1"/>
      <c r="I3951" s="1"/>
    </row>
    <row r="3952" spans="1:9">
      <c r="A3952" s="135"/>
      <c r="C3952" s="1"/>
      <c r="D3952" s="1"/>
      <c r="E3952" s="1"/>
      <c r="F3952" s="1"/>
      <c r="G3952" s="1"/>
      <c r="H3952" s="1"/>
      <c r="I3952" s="1"/>
    </row>
    <row r="3953" spans="1:9">
      <c r="A3953" s="135"/>
      <c r="C3953" s="1"/>
      <c r="D3953" s="1"/>
      <c r="E3953" s="1"/>
      <c r="F3953" s="1"/>
      <c r="G3953" s="1"/>
      <c r="H3953" s="1"/>
      <c r="I3953" s="1"/>
    </row>
    <row r="3954" spans="1:9">
      <c r="A3954" s="135"/>
      <c r="C3954" s="1"/>
      <c r="D3954" s="1"/>
      <c r="E3954" s="1"/>
      <c r="F3954" s="1"/>
      <c r="G3954" s="1"/>
      <c r="H3954" s="1"/>
      <c r="I3954" s="1"/>
    </row>
    <row r="3955" spans="1:9">
      <c r="A3955" s="135"/>
      <c r="C3955" s="1"/>
      <c r="D3955" s="1"/>
      <c r="E3955" s="1"/>
      <c r="F3955" s="1"/>
      <c r="G3955" s="1"/>
      <c r="H3955" s="1"/>
      <c r="I3955" s="1"/>
    </row>
    <row r="3956" spans="1:9">
      <c r="A3956" s="135"/>
      <c r="C3956" s="1"/>
      <c r="D3956" s="1"/>
      <c r="E3956" s="1"/>
      <c r="F3956" s="1"/>
      <c r="G3956" s="1"/>
      <c r="H3956" s="1"/>
      <c r="I3956" s="1"/>
    </row>
    <row r="3957" spans="1:9">
      <c r="A3957" s="135"/>
      <c r="C3957" s="1"/>
      <c r="D3957" s="1"/>
      <c r="E3957" s="1"/>
      <c r="F3957" s="1"/>
      <c r="G3957" s="1"/>
      <c r="H3957" s="1"/>
      <c r="I3957" s="1"/>
    </row>
    <row r="3958" spans="1:9">
      <c r="A3958" s="135"/>
      <c r="C3958" s="1"/>
      <c r="D3958" s="1"/>
      <c r="E3958" s="1"/>
      <c r="F3958" s="1"/>
      <c r="G3958" s="1"/>
      <c r="H3958" s="1"/>
      <c r="I3958" s="1"/>
    </row>
    <row r="3959" spans="1:9">
      <c r="A3959" s="135"/>
      <c r="C3959" s="1"/>
      <c r="D3959" s="1"/>
      <c r="E3959" s="1"/>
      <c r="F3959" s="1"/>
      <c r="G3959" s="1"/>
      <c r="H3959" s="1"/>
      <c r="I3959" s="1"/>
    </row>
    <row r="3960" spans="1:9">
      <c r="A3960" s="135"/>
      <c r="C3960" s="1"/>
      <c r="D3960" s="1"/>
      <c r="E3960" s="1"/>
      <c r="F3960" s="1"/>
      <c r="G3960" s="1"/>
      <c r="H3960" s="1"/>
      <c r="I3960" s="1"/>
    </row>
    <row r="3961" spans="1:9">
      <c r="A3961" s="135"/>
      <c r="C3961" s="1"/>
      <c r="D3961" s="1"/>
      <c r="E3961" s="1"/>
      <c r="F3961" s="1"/>
      <c r="G3961" s="1"/>
      <c r="H3961" s="1"/>
      <c r="I3961" s="1"/>
    </row>
    <row r="3962" spans="1:9">
      <c r="A3962" s="135"/>
      <c r="C3962" s="1"/>
      <c r="D3962" s="1"/>
      <c r="E3962" s="1"/>
      <c r="F3962" s="1"/>
      <c r="G3962" s="1"/>
      <c r="H3962" s="1"/>
      <c r="I3962" s="1"/>
    </row>
    <row r="3963" spans="1:9">
      <c r="A3963" s="135"/>
      <c r="C3963" s="1"/>
      <c r="D3963" s="1"/>
      <c r="E3963" s="1"/>
      <c r="F3963" s="1"/>
      <c r="G3963" s="1"/>
      <c r="H3963" s="1"/>
      <c r="I3963" s="1"/>
    </row>
    <row r="3964" spans="1:9">
      <c r="A3964" s="135"/>
      <c r="C3964" s="1"/>
      <c r="D3964" s="1"/>
      <c r="E3964" s="1"/>
      <c r="F3964" s="1"/>
      <c r="G3964" s="1"/>
      <c r="H3964" s="1"/>
      <c r="I3964" s="1"/>
    </row>
    <row r="3965" spans="1:9">
      <c r="A3965" s="135"/>
      <c r="C3965" s="1"/>
      <c r="D3965" s="1"/>
      <c r="E3965" s="1"/>
      <c r="F3965" s="1"/>
      <c r="G3965" s="1"/>
      <c r="H3965" s="1"/>
      <c r="I3965" s="1"/>
    </row>
    <row r="3966" spans="1:9">
      <c r="A3966" s="135"/>
      <c r="C3966" s="1"/>
      <c r="D3966" s="1"/>
      <c r="E3966" s="1"/>
      <c r="F3966" s="1"/>
      <c r="G3966" s="1"/>
      <c r="H3966" s="1"/>
      <c r="I3966" s="1"/>
    </row>
    <row r="3967" spans="1:9">
      <c r="A3967" s="135"/>
      <c r="C3967" s="1"/>
      <c r="D3967" s="1"/>
      <c r="E3967" s="1"/>
      <c r="F3967" s="1"/>
      <c r="G3967" s="1"/>
      <c r="H3967" s="1"/>
      <c r="I3967" s="1"/>
    </row>
    <row r="3968" spans="1:9">
      <c r="A3968" s="135"/>
      <c r="C3968" s="1"/>
      <c r="D3968" s="1"/>
      <c r="E3968" s="1"/>
      <c r="F3968" s="1"/>
      <c r="G3968" s="1"/>
      <c r="H3968" s="1"/>
      <c r="I3968" s="1"/>
    </row>
    <row r="3969" spans="1:9">
      <c r="A3969" s="135"/>
      <c r="C3969" s="1"/>
      <c r="D3969" s="1"/>
      <c r="E3969" s="1"/>
      <c r="F3969" s="1"/>
      <c r="G3969" s="1"/>
      <c r="H3969" s="1"/>
      <c r="I3969" s="1"/>
    </row>
    <row r="3970" spans="1:9">
      <c r="A3970" s="135"/>
      <c r="C3970" s="1"/>
      <c r="D3970" s="1"/>
      <c r="E3970" s="1"/>
      <c r="F3970" s="1"/>
      <c r="G3970" s="1"/>
      <c r="H3970" s="1"/>
      <c r="I3970" s="1"/>
    </row>
    <row r="3971" spans="1:9">
      <c r="A3971" s="135"/>
      <c r="C3971" s="1"/>
      <c r="D3971" s="1"/>
      <c r="E3971" s="1"/>
      <c r="F3971" s="1"/>
      <c r="G3971" s="1"/>
      <c r="H3971" s="1"/>
      <c r="I3971" s="1"/>
    </row>
    <row r="3972" spans="1:9">
      <c r="A3972" s="135"/>
      <c r="C3972" s="1"/>
      <c r="D3972" s="1"/>
      <c r="E3972" s="1"/>
      <c r="F3972" s="1"/>
      <c r="G3972" s="1"/>
      <c r="H3972" s="1"/>
      <c r="I3972" s="1"/>
    </row>
    <row r="3973" spans="1:9">
      <c r="A3973" s="135"/>
      <c r="C3973" s="1"/>
      <c r="D3973" s="1"/>
      <c r="E3973" s="1"/>
      <c r="F3973" s="1"/>
      <c r="G3973" s="1"/>
      <c r="H3973" s="1"/>
      <c r="I3973" s="1"/>
    </row>
    <row r="3974" spans="1:9">
      <c r="A3974" s="135"/>
      <c r="C3974" s="1"/>
      <c r="D3974" s="1"/>
      <c r="E3974" s="1"/>
      <c r="F3974" s="1"/>
      <c r="G3974" s="1"/>
      <c r="H3974" s="1"/>
      <c r="I3974" s="1"/>
    </row>
    <row r="3975" spans="1:9">
      <c r="A3975" s="135"/>
      <c r="C3975" s="1"/>
      <c r="D3975" s="1"/>
      <c r="E3975" s="1"/>
      <c r="F3975" s="1"/>
      <c r="G3975" s="1"/>
      <c r="H3975" s="1"/>
      <c r="I3975" s="1"/>
    </row>
    <row r="3976" spans="1:9">
      <c r="A3976" s="135"/>
      <c r="C3976" s="1"/>
      <c r="D3976" s="1"/>
      <c r="E3976" s="1"/>
      <c r="F3976" s="1"/>
      <c r="G3976" s="1"/>
      <c r="H3976" s="1"/>
      <c r="I3976" s="1"/>
    </row>
    <row r="3977" spans="1:9">
      <c r="A3977" s="135"/>
      <c r="C3977" s="1"/>
      <c r="D3977" s="1"/>
      <c r="E3977" s="1"/>
      <c r="F3977" s="1"/>
      <c r="G3977" s="1"/>
      <c r="H3977" s="1"/>
      <c r="I3977" s="1"/>
    </row>
    <row r="3978" spans="1:9">
      <c r="A3978" s="135"/>
      <c r="C3978" s="1"/>
      <c r="D3978" s="1"/>
      <c r="E3978" s="1"/>
      <c r="F3978" s="1"/>
      <c r="G3978" s="1"/>
      <c r="H3978" s="1"/>
      <c r="I3978" s="1"/>
    </row>
    <row r="3979" spans="1:9">
      <c r="A3979" s="135"/>
      <c r="C3979" s="1"/>
      <c r="D3979" s="1"/>
      <c r="E3979" s="1"/>
      <c r="F3979" s="1"/>
      <c r="G3979" s="1"/>
      <c r="H3979" s="1"/>
      <c r="I3979" s="1"/>
    </row>
    <row r="3980" spans="1:9">
      <c r="A3980" s="135"/>
      <c r="C3980" s="1"/>
      <c r="D3980" s="1"/>
      <c r="E3980" s="1"/>
      <c r="F3980" s="1"/>
      <c r="G3980" s="1"/>
      <c r="H3980" s="1"/>
      <c r="I3980" s="1"/>
    </row>
    <row r="3981" spans="1:9">
      <c r="A3981" s="135"/>
      <c r="C3981" s="1"/>
      <c r="D3981" s="1"/>
      <c r="E3981" s="1"/>
      <c r="F3981" s="1"/>
      <c r="G3981" s="1"/>
      <c r="H3981" s="1"/>
      <c r="I3981" s="1"/>
    </row>
    <row r="3982" spans="1:9">
      <c r="A3982" s="135"/>
      <c r="C3982" s="1"/>
      <c r="D3982" s="1"/>
      <c r="E3982" s="1"/>
      <c r="F3982" s="1"/>
      <c r="G3982" s="1"/>
      <c r="H3982" s="1"/>
      <c r="I3982" s="1"/>
    </row>
    <row r="3983" spans="1:9">
      <c r="A3983" s="135"/>
      <c r="C3983" s="1"/>
      <c r="D3983" s="1"/>
      <c r="E3983" s="1"/>
      <c r="F3983" s="1"/>
      <c r="G3983" s="1"/>
      <c r="H3983" s="1"/>
      <c r="I3983" s="1"/>
    </row>
    <row r="3984" spans="1:9">
      <c r="A3984" s="135"/>
      <c r="C3984" s="1"/>
      <c r="D3984" s="1"/>
      <c r="E3984" s="1"/>
      <c r="F3984" s="1"/>
      <c r="G3984" s="1"/>
      <c r="H3984" s="1"/>
      <c r="I3984" s="1"/>
    </row>
    <row r="3985" spans="1:9">
      <c r="A3985" s="135"/>
      <c r="C3985" s="1"/>
      <c r="D3985" s="1"/>
      <c r="E3985" s="1"/>
      <c r="F3985" s="1"/>
      <c r="G3985" s="1"/>
      <c r="H3985" s="1"/>
      <c r="I3985" s="1"/>
    </row>
    <row r="3986" spans="1:9">
      <c r="A3986" s="135"/>
      <c r="C3986" s="1"/>
      <c r="D3986" s="1"/>
      <c r="E3986" s="1"/>
      <c r="F3986" s="1"/>
      <c r="G3986" s="1"/>
      <c r="H3986" s="1"/>
      <c r="I3986" s="1"/>
    </row>
    <row r="3987" spans="1:9">
      <c r="A3987" s="135"/>
      <c r="C3987" s="1"/>
      <c r="D3987" s="1"/>
      <c r="E3987" s="1"/>
      <c r="F3987" s="1"/>
      <c r="G3987" s="1"/>
      <c r="H3987" s="1"/>
      <c r="I3987" s="1"/>
    </row>
    <row r="3988" spans="1:9">
      <c r="A3988" s="135"/>
      <c r="C3988" s="1"/>
      <c r="D3988" s="1"/>
      <c r="E3988" s="1"/>
      <c r="F3988" s="1"/>
      <c r="G3988" s="1"/>
      <c r="H3988" s="1"/>
      <c r="I3988" s="1"/>
    </row>
  </sheetData>
  <mergeCells count="16">
    <mergeCell ref="C4:D4"/>
    <mergeCell ref="E4:F4"/>
    <mergeCell ref="A1:I1"/>
    <mergeCell ref="C2:D2"/>
    <mergeCell ref="E2:F2"/>
    <mergeCell ref="C3:D3"/>
    <mergeCell ref="E3:F3"/>
    <mergeCell ref="B31:D31"/>
    <mergeCell ref="C5:D5"/>
    <mergeCell ref="E5:F5"/>
    <mergeCell ref="C6:D6"/>
    <mergeCell ref="E6:F6"/>
    <mergeCell ref="A7:B7"/>
    <mergeCell ref="B21:D21"/>
    <mergeCell ref="C25:I26"/>
    <mergeCell ref="D9:I9"/>
  </mergeCells>
  <dataValidations count="10">
    <dataValidation allowBlank="1" showInputMessage="1" showErrorMessage="1" prompt="Enter start to end fiscal years for project" sqref="C3:D3 IY3:IZ3 SU3:SV3 ACQ3:ACR3 AMM3:AMN3 AWI3:AWJ3 BGE3:BGF3 BQA3:BQB3 BZW3:BZX3 CJS3:CJT3 CTO3:CTP3 DDK3:DDL3 DNG3:DNH3 DXC3:DXD3 EGY3:EGZ3 EQU3:EQV3 FAQ3:FAR3 FKM3:FKN3 FUI3:FUJ3 GEE3:GEF3 GOA3:GOB3 GXW3:GXX3 HHS3:HHT3 HRO3:HRP3 IBK3:IBL3 ILG3:ILH3 IVC3:IVD3 JEY3:JEZ3 JOU3:JOV3 JYQ3:JYR3 KIM3:KIN3 KSI3:KSJ3 LCE3:LCF3 LMA3:LMB3 LVW3:LVX3 MFS3:MFT3 MPO3:MPP3 MZK3:MZL3 NJG3:NJH3 NTC3:NTD3 OCY3:OCZ3 OMU3:OMV3 OWQ3:OWR3 PGM3:PGN3 PQI3:PQJ3 QAE3:QAF3 QKA3:QKB3 QTW3:QTX3 RDS3:RDT3 RNO3:RNP3 RXK3:RXL3 SHG3:SHH3 SRC3:SRD3 TAY3:TAZ3 TKU3:TKV3 TUQ3:TUR3 UEM3:UEN3 UOI3:UOJ3 UYE3:UYF3 VIA3:VIB3 VRW3:VRX3 WBS3:WBT3 WLO3:WLP3 WVK3:WVL3 C65539:D65539 IY65539:IZ65539 SU65539:SV65539 ACQ65539:ACR65539 AMM65539:AMN65539 AWI65539:AWJ65539 BGE65539:BGF65539 BQA65539:BQB65539 BZW65539:BZX65539 CJS65539:CJT65539 CTO65539:CTP65539 DDK65539:DDL65539 DNG65539:DNH65539 DXC65539:DXD65539 EGY65539:EGZ65539 EQU65539:EQV65539 FAQ65539:FAR65539 FKM65539:FKN65539 FUI65539:FUJ65539 GEE65539:GEF65539 GOA65539:GOB65539 GXW65539:GXX65539 HHS65539:HHT65539 HRO65539:HRP65539 IBK65539:IBL65539 ILG65539:ILH65539 IVC65539:IVD65539 JEY65539:JEZ65539 JOU65539:JOV65539 JYQ65539:JYR65539 KIM65539:KIN65539 KSI65539:KSJ65539 LCE65539:LCF65539 LMA65539:LMB65539 LVW65539:LVX65539 MFS65539:MFT65539 MPO65539:MPP65539 MZK65539:MZL65539 NJG65539:NJH65539 NTC65539:NTD65539 OCY65539:OCZ65539 OMU65539:OMV65539 OWQ65539:OWR65539 PGM65539:PGN65539 PQI65539:PQJ65539 QAE65539:QAF65539 QKA65539:QKB65539 QTW65539:QTX65539 RDS65539:RDT65539 RNO65539:RNP65539 RXK65539:RXL65539 SHG65539:SHH65539 SRC65539:SRD65539 TAY65539:TAZ65539 TKU65539:TKV65539 TUQ65539:TUR65539 UEM65539:UEN65539 UOI65539:UOJ65539 UYE65539:UYF65539 VIA65539:VIB65539 VRW65539:VRX65539 WBS65539:WBT65539 WLO65539:WLP65539 WVK65539:WVL65539 C131075:D131075 IY131075:IZ131075 SU131075:SV131075 ACQ131075:ACR131075 AMM131075:AMN131075 AWI131075:AWJ131075 BGE131075:BGF131075 BQA131075:BQB131075 BZW131075:BZX131075 CJS131075:CJT131075 CTO131075:CTP131075 DDK131075:DDL131075 DNG131075:DNH131075 DXC131075:DXD131075 EGY131075:EGZ131075 EQU131075:EQV131075 FAQ131075:FAR131075 FKM131075:FKN131075 FUI131075:FUJ131075 GEE131075:GEF131075 GOA131075:GOB131075 GXW131075:GXX131075 HHS131075:HHT131075 HRO131075:HRP131075 IBK131075:IBL131075 ILG131075:ILH131075 IVC131075:IVD131075 JEY131075:JEZ131075 JOU131075:JOV131075 JYQ131075:JYR131075 KIM131075:KIN131075 KSI131075:KSJ131075 LCE131075:LCF131075 LMA131075:LMB131075 LVW131075:LVX131075 MFS131075:MFT131075 MPO131075:MPP131075 MZK131075:MZL131075 NJG131075:NJH131075 NTC131075:NTD131075 OCY131075:OCZ131075 OMU131075:OMV131075 OWQ131075:OWR131075 PGM131075:PGN131075 PQI131075:PQJ131075 QAE131075:QAF131075 QKA131075:QKB131075 QTW131075:QTX131075 RDS131075:RDT131075 RNO131075:RNP131075 RXK131075:RXL131075 SHG131075:SHH131075 SRC131075:SRD131075 TAY131075:TAZ131075 TKU131075:TKV131075 TUQ131075:TUR131075 UEM131075:UEN131075 UOI131075:UOJ131075 UYE131075:UYF131075 VIA131075:VIB131075 VRW131075:VRX131075 WBS131075:WBT131075 WLO131075:WLP131075 WVK131075:WVL131075 C196611:D196611 IY196611:IZ196611 SU196611:SV196611 ACQ196611:ACR196611 AMM196611:AMN196611 AWI196611:AWJ196611 BGE196611:BGF196611 BQA196611:BQB196611 BZW196611:BZX196611 CJS196611:CJT196611 CTO196611:CTP196611 DDK196611:DDL196611 DNG196611:DNH196611 DXC196611:DXD196611 EGY196611:EGZ196611 EQU196611:EQV196611 FAQ196611:FAR196611 FKM196611:FKN196611 FUI196611:FUJ196611 GEE196611:GEF196611 GOA196611:GOB196611 GXW196611:GXX196611 HHS196611:HHT196611 HRO196611:HRP196611 IBK196611:IBL196611 ILG196611:ILH196611 IVC196611:IVD196611 JEY196611:JEZ196611 JOU196611:JOV196611 JYQ196611:JYR196611 KIM196611:KIN196611 KSI196611:KSJ196611 LCE196611:LCF196611 LMA196611:LMB196611 LVW196611:LVX196611 MFS196611:MFT196611 MPO196611:MPP196611 MZK196611:MZL196611 NJG196611:NJH196611 NTC196611:NTD196611 OCY196611:OCZ196611 OMU196611:OMV196611 OWQ196611:OWR196611 PGM196611:PGN196611 PQI196611:PQJ196611 QAE196611:QAF196611 QKA196611:QKB196611 QTW196611:QTX196611 RDS196611:RDT196611 RNO196611:RNP196611 RXK196611:RXL196611 SHG196611:SHH196611 SRC196611:SRD196611 TAY196611:TAZ196611 TKU196611:TKV196611 TUQ196611:TUR196611 UEM196611:UEN196611 UOI196611:UOJ196611 UYE196611:UYF196611 VIA196611:VIB196611 VRW196611:VRX196611 WBS196611:WBT196611 WLO196611:WLP196611 WVK196611:WVL196611 C262147:D262147 IY262147:IZ262147 SU262147:SV262147 ACQ262147:ACR262147 AMM262147:AMN262147 AWI262147:AWJ262147 BGE262147:BGF262147 BQA262147:BQB262147 BZW262147:BZX262147 CJS262147:CJT262147 CTO262147:CTP262147 DDK262147:DDL262147 DNG262147:DNH262147 DXC262147:DXD262147 EGY262147:EGZ262147 EQU262147:EQV262147 FAQ262147:FAR262147 FKM262147:FKN262147 FUI262147:FUJ262147 GEE262147:GEF262147 GOA262147:GOB262147 GXW262147:GXX262147 HHS262147:HHT262147 HRO262147:HRP262147 IBK262147:IBL262147 ILG262147:ILH262147 IVC262147:IVD262147 JEY262147:JEZ262147 JOU262147:JOV262147 JYQ262147:JYR262147 KIM262147:KIN262147 KSI262147:KSJ262147 LCE262147:LCF262147 LMA262147:LMB262147 LVW262147:LVX262147 MFS262147:MFT262147 MPO262147:MPP262147 MZK262147:MZL262147 NJG262147:NJH262147 NTC262147:NTD262147 OCY262147:OCZ262147 OMU262147:OMV262147 OWQ262147:OWR262147 PGM262147:PGN262147 PQI262147:PQJ262147 QAE262147:QAF262147 QKA262147:QKB262147 QTW262147:QTX262147 RDS262147:RDT262147 RNO262147:RNP262147 RXK262147:RXL262147 SHG262147:SHH262147 SRC262147:SRD262147 TAY262147:TAZ262147 TKU262147:TKV262147 TUQ262147:TUR262147 UEM262147:UEN262147 UOI262147:UOJ262147 UYE262147:UYF262147 VIA262147:VIB262147 VRW262147:VRX262147 WBS262147:WBT262147 WLO262147:WLP262147 WVK262147:WVL262147 C327683:D327683 IY327683:IZ327683 SU327683:SV327683 ACQ327683:ACR327683 AMM327683:AMN327683 AWI327683:AWJ327683 BGE327683:BGF327683 BQA327683:BQB327683 BZW327683:BZX327683 CJS327683:CJT327683 CTO327683:CTP327683 DDK327683:DDL327683 DNG327683:DNH327683 DXC327683:DXD327683 EGY327683:EGZ327683 EQU327683:EQV327683 FAQ327683:FAR327683 FKM327683:FKN327683 FUI327683:FUJ327683 GEE327683:GEF327683 GOA327683:GOB327683 GXW327683:GXX327683 HHS327683:HHT327683 HRO327683:HRP327683 IBK327683:IBL327683 ILG327683:ILH327683 IVC327683:IVD327683 JEY327683:JEZ327683 JOU327683:JOV327683 JYQ327683:JYR327683 KIM327683:KIN327683 KSI327683:KSJ327683 LCE327683:LCF327683 LMA327683:LMB327683 LVW327683:LVX327683 MFS327683:MFT327683 MPO327683:MPP327683 MZK327683:MZL327683 NJG327683:NJH327683 NTC327683:NTD327683 OCY327683:OCZ327683 OMU327683:OMV327683 OWQ327683:OWR327683 PGM327683:PGN327683 PQI327683:PQJ327683 QAE327683:QAF327683 QKA327683:QKB327683 QTW327683:QTX327683 RDS327683:RDT327683 RNO327683:RNP327683 RXK327683:RXL327683 SHG327683:SHH327683 SRC327683:SRD327683 TAY327683:TAZ327683 TKU327683:TKV327683 TUQ327683:TUR327683 UEM327683:UEN327683 UOI327683:UOJ327683 UYE327683:UYF327683 VIA327683:VIB327683 VRW327683:VRX327683 WBS327683:WBT327683 WLO327683:WLP327683 WVK327683:WVL327683 C393219:D393219 IY393219:IZ393219 SU393219:SV393219 ACQ393219:ACR393219 AMM393219:AMN393219 AWI393219:AWJ393219 BGE393219:BGF393219 BQA393219:BQB393219 BZW393219:BZX393219 CJS393219:CJT393219 CTO393219:CTP393219 DDK393219:DDL393219 DNG393219:DNH393219 DXC393219:DXD393219 EGY393219:EGZ393219 EQU393219:EQV393219 FAQ393219:FAR393219 FKM393219:FKN393219 FUI393219:FUJ393219 GEE393219:GEF393219 GOA393219:GOB393219 GXW393219:GXX393219 HHS393219:HHT393219 HRO393219:HRP393219 IBK393219:IBL393219 ILG393219:ILH393219 IVC393219:IVD393219 JEY393219:JEZ393219 JOU393219:JOV393219 JYQ393219:JYR393219 KIM393219:KIN393219 KSI393219:KSJ393219 LCE393219:LCF393219 LMA393219:LMB393219 LVW393219:LVX393219 MFS393219:MFT393219 MPO393219:MPP393219 MZK393219:MZL393219 NJG393219:NJH393219 NTC393219:NTD393219 OCY393219:OCZ393219 OMU393219:OMV393219 OWQ393219:OWR393219 PGM393219:PGN393219 PQI393219:PQJ393219 QAE393219:QAF393219 QKA393219:QKB393219 QTW393219:QTX393219 RDS393219:RDT393219 RNO393219:RNP393219 RXK393219:RXL393219 SHG393219:SHH393219 SRC393219:SRD393219 TAY393219:TAZ393219 TKU393219:TKV393219 TUQ393219:TUR393219 UEM393219:UEN393219 UOI393219:UOJ393219 UYE393219:UYF393219 VIA393219:VIB393219 VRW393219:VRX393219 WBS393219:WBT393219 WLO393219:WLP393219 WVK393219:WVL393219 C458755:D458755 IY458755:IZ458755 SU458755:SV458755 ACQ458755:ACR458755 AMM458755:AMN458755 AWI458755:AWJ458755 BGE458755:BGF458755 BQA458755:BQB458755 BZW458755:BZX458755 CJS458755:CJT458755 CTO458755:CTP458755 DDK458755:DDL458755 DNG458755:DNH458755 DXC458755:DXD458755 EGY458755:EGZ458755 EQU458755:EQV458755 FAQ458755:FAR458755 FKM458755:FKN458755 FUI458755:FUJ458755 GEE458755:GEF458755 GOA458755:GOB458755 GXW458755:GXX458755 HHS458755:HHT458755 HRO458755:HRP458755 IBK458755:IBL458755 ILG458755:ILH458755 IVC458755:IVD458755 JEY458755:JEZ458755 JOU458755:JOV458755 JYQ458755:JYR458755 KIM458755:KIN458755 KSI458755:KSJ458755 LCE458755:LCF458755 LMA458755:LMB458755 LVW458755:LVX458755 MFS458755:MFT458755 MPO458755:MPP458755 MZK458755:MZL458755 NJG458755:NJH458755 NTC458755:NTD458755 OCY458755:OCZ458755 OMU458755:OMV458755 OWQ458755:OWR458755 PGM458755:PGN458755 PQI458755:PQJ458755 QAE458755:QAF458755 QKA458755:QKB458755 QTW458755:QTX458755 RDS458755:RDT458755 RNO458755:RNP458755 RXK458755:RXL458755 SHG458755:SHH458755 SRC458755:SRD458755 TAY458755:TAZ458755 TKU458755:TKV458755 TUQ458755:TUR458755 UEM458755:UEN458755 UOI458755:UOJ458755 UYE458755:UYF458755 VIA458755:VIB458755 VRW458755:VRX458755 WBS458755:WBT458755 WLO458755:WLP458755 WVK458755:WVL458755 C524291:D524291 IY524291:IZ524291 SU524291:SV524291 ACQ524291:ACR524291 AMM524291:AMN524291 AWI524291:AWJ524291 BGE524291:BGF524291 BQA524291:BQB524291 BZW524291:BZX524291 CJS524291:CJT524291 CTO524291:CTP524291 DDK524291:DDL524291 DNG524291:DNH524291 DXC524291:DXD524291 EGY524291:EGZ524291 EQU524291:EQV524291 FAQ524291:FAR524291 FKM524291:FKN524291 FUI524291:FUJ524291 GEE524291:GEF524291 GOA524291:GOB524291 GXW524291:GXX524291 HHS524291:HHT524291 HRO524291:HRP524291 IBK524291:IBL524291 ILG524291:ILH524291 IVC524291:IVD524291 JEY524291:JEZ524291 JOU524291:JOV524291 JYQ524291:JYR524291 KIM524291:KIN524291 KSI524291:KSJ524291 LCE524291:LCF524291 LMA524291:LMB524291 LVW524291:LVX524291 MFS524291:MFT524291 MPO524291:MPP524291 MZK524291:MZL524291 NJG524291:NJH524291 NTC524291:NTD524291 OCY524291:OCZ524291 OMU524291:OMV524291 OWQ524291:OWR524291 PGM524291:PGN524291 PQI524291:PQJ524291 QAE524291:QAF524291 QKA524291:QKB524291 QTW524291:QTX524291 RDS524291:RDT524291 RNO524291:RNP524291 RXK524291:RXL524291 SHG524291:SHH524291 SRC524291:SRD524291 TAY524291:TAZ524291 TKU524291:TKV524291 TUQ524291:TUR524291 UEM524291:UEN524291 UOI524291:UOJ524291 UYE524291:UYF524291 VIA524291:VIB524291 VRW524291:VRX524291 WBS524291:WBT524291 WLO524291:WLP524291 WVK524291:WVL524291 C589827:D589827 IY589827:IZ589827 SU589827:SV589827 ACQ589827:ACR589827 AMM589827:AMN589827 AWI589827:AWJ589827 BGE589827:BGF589827 BQA589827:BQB589827 BZW589827:BZX589827 CJS589827:CJT589827 CTO589827:CTP589827 DDK589827:DDL589827 DNG589827:DNH589827 DXC589827:DXD589827 EGY589827:EGZ589827 EQU589827:EQV589827 FAQ589827:FAR589827 FKM589827:FKN589827 FUI589827:FUJ589827 GEE589827:GEF589827 GOA589827:GOB589827 GXW589827:GXX589827 HHS589827:HHT589827 HRO589827:HRP589827 IBK589827:IBL589827 ILG589827:ILH589827 IVC589827:IVD589827 JEY589827:JEZ589827 JOU589827:JOV589827 JYQ589827:JYR589827 KIM589827:KIN589827 KSI589827:KSJ589827 LCE589827:LCF589827 LMA589827:LMB589827 LVW589827:LVX589827 MFS589827:MFT589827 MPO589827:MPP589827 MZK589827:MZL589827 NJG589827:NJH589827 NTC589827:NTD589827 OCY589827:OCZ589827 OMU589827:OMV589827 OWQ589827:OWR589827 PGM589827:PGN589827 PQI589827:PQJ589827 QAE589827:QAF589827 QKA589827:QKB589827 QTW589827:QTX589827 RDS589827:RDT589827 RNO589827:RNP589827 RXK589827:RXL589827 SHG589827:SHH589827 SRC589827:SRD589827 TAY589827:TAZ589827 TKU589827:TKV589827 TUQ589827:TUR589827 UEM589827:UEN589827 UOI589827:UOJ589827 UYE589827:UYF589827 VIA589827:VIB589827 VRW589827:VRX589827 WBS589827:WBT589827 WLO589827:WLP589827 WVK589827:WVL589827 C655363:D655363 IY655363:IZ655363 SU655363:SV655363 ACQ655363:ACR655363 AMM655363:AMN655363 AWI655363:AWJ655363 BGE655363:BGF655363 BQA655363:BQB655363 BZW655363:BZX655363 CJS655363:CJT655363 CTO655363:CTP655363 DDK655363:DDL655363 DNG655363:DNH655363 DXC655363:DXD655363 EGY655363:EGZ655363 EQU655363:EQV655363 FAQ655363:FAR655363 FKM655363:FKN655363 FUI655363:FUJ655363 GEE655363:GEF655363 GOA655363:GOB655363 GXW655363:GXX655363 HHS655363:HHT655363 HRO655363:HRP655363 IBK655363:IBL655363 ILG655363:ILH655363 IVC655363:IVD655363 JEY655363:JEZ655363 JOU655363:JOV655363 JYQ655363:JYR655363 KIM655363:KIN655363 KSI655363:KSJ655363 LCE655363:LCF655363 LMA655363:LMB655363 LVW655363:LVX655363 MFS655363:MFT655363 MPO655363:MPP655363 MZK655363:MZL655363 NJG655363:NJH655363 NTC655363:NTD655363 OCY655363:OCZ655363 OMU655363:OMV655363 OWQ655363:OWR655363 PGM655363:PGN655363 PQI655363:PQJ655363 QAE655363:QAF655363 QKA655363:QKB655363 QTW655363:QTX655363 RDS655363:RDT655363 RNO655363:RNP655363 RXK655363:RXL655363 SHG655363:SHH655363 SRC655363:SRD655363 TAY655363:TAZ655363 TKU655363:TKV655363 TUQ655363:TUR655363 UEM655363:UEN655363 UOI655363:UOJ655363 UYE655363:UYF655363 VIA655363:VIB655363 VRW655363:VRX655363 WBS655363:WBT655363 WLO655363:WLP655363 WVK655363:WVL655363 C720899:D720899 IY720899:IZ720899 SU720899:SV720899 ACQ720899:ACR720899 AMM720899:AMN720899 AWI720899:AWJ720899 BGE720899:BGF720899 BQA720899:BQB720899 BZW720899:BZX720899 CJS720899:CJT720899 CTO720899:CTP720899 DDK720899:DDL720899 DNG720899:DNH720899 DXC720899:DXD720899 EGY720899:EGZ720899 EQU720899:EQV720899 FAQ720899:FAR720899 FKM720899:FKN720899 FUI720899:FUJ720899 GEE720899:GEF720899 GOA720899:GOB720899 GXW720899:GXX720899 HHS720899:HHT720899 HRO720899:HRP720899 IBK720899:IBL720899 ILG720899:ILH720899 IVC720899:IVD720899 JEY720899:JEZ720899 JOU720899:JOV720899 JYQ720899:JYR720899 KIM720899:KIN720899 KSI720899:KSJ720899 LCE720899:LCF720899 LMA720899:LMB720899 LVW720899:LVX720899 MFS720899:MFT720899 MPO720899:MPP720899 MZK720899:MZL720899 NJG720899:NJH720899 NTC720899:NTD720899 OCY720899:OCZ720899 OMU720899:OMV720899 OWQ720899:OWR720899 PGM720899:PGN720899 PQI720899:PQJ720899 QAE720899:QAF720899 QKA720899:QKB720899 QTW720899:QTX720899 RDS720899:RDT720899 RNO720899:RNP720899 RXK720899:RXL720899 SHG720899:SHH720899 SRC720899:SRD720899 TAY720899:TAZ720899 TKU720899:TKV720899 TUQ720899:TUR720899 UEM720899:UEN720899 UOI720899:UOJ720899 UYE720899:UYF720899 VIA720899:VIB720899 VRW720899:VRX720899 WBS720899:WBT720899 WLO720899:WLP720899 WVK720899:WVL720899 C786435:D786435 IY786435:IZ786435 SU786435:SV786435 ACQ786435:ACR786435 AMM786435:AMN786435 AWI786435:AWJ786435 BGE786435:BGF786435 BQA786435:BQB786435 BZW786435:BZX786435 CJS786435:CJT786435 CTO786435:CTP786435 DDK786435:DDL786435 DNG786435:DNH786435 DXC786435:DXD786435 EGY786435:EGZ786435 EQU786435:EQV786435 FAQ786435:FAR786435 FKM786435:FKN786435 FUI786435:FUJ786435 GEE786435:GEF786435 GOA786435:GOB786435 GXW786435:GXX786435 HHS786435:HHT786435 HRO786435:HRP786435 IBK786435:IBL786435 ILG786435:ILH786435 IVC786435:IVD786435 JEY786435:JEZ786435 JOU786435:JOV786435 JYQ786435:JYR786435 KIM786435:KIN786435 KSI786435:KSJ786435 LCE786435:LCF786435 LMA786435:LMB786435 LVW786435:LVX786435 MFS786435:MFT786435 MPO786435:MPP786435 MZK786435:MZL786435 NJG786435:NJH786435 NTC786435:NTD786435 OCY786435:OCZ786435 OMU786435:OMV786435 OWQ786435:OWR786435 PGM786435:PGN786435 PQI786435:PQJ786435 QAE786435:QAF786435 QKA786435:QKB786435 QTW786435:QTX786435 RDS786435:RDT786435 RNO786435:RNP786435 RXK786435:RXL786435 SHG786435:SHH786435 SRC786435:SRD786435 TAY786435:TAZ786435 TKU786435:TKV786435 TUQ786435:TUR786435 UEM786435:UEN786435 UOI786435:UOJ786435 UYE786435:UYF786435 VIA786435:VIB786435 VRW786435:VRX786435 WBS786435:WBT786435 WLO786435:WLP786435 WVK786435:WVL786435 C851971:D851971 IY851971:IZ851971 SU851971:SV851971 ACQ851971:ACR851971 AMM851971:AMN851971 AWI851971:AWJ851971 BGE851971:BGF851971 BQA851971:BQB851971 BZW851971:BZX851971 CJS851971:CJT851971 CTO851971:CTP851971 DDK851971:DDL851971 DNG851971:DNH851971 DXC851971:DXD851971 EGY851971:EGZ851971 EQU851971:EQV851971 FAQ851971:FAR851971 FKM851971:FKN851971 FUI851971:FUJ851971 GEE851971:GEF851971 GOA851971:GOB851971 GXW851971:GXX851971 HHS851971:HHT851971 HRO851971:HRP851971 IBK851971:IBL851971 ILG851971:ILH851971 IVC851971:IVD851971 JEY851971:JEZ851971 JOU851971:JOV851971 JYQ851971:JYR851971 KIM851971:KIN851971 KSI851971:KSJ851971 LCE851971:LCF851971 LMA851971:LMB851971 LVW851971:LVX851971 MFS851971:MFT851971 MPO851971:MPP851971 MZK851971:MZL851971 NJG851971:NJH851971 NTC851971:NTD851971 OCY851971:OCZ851971 OMU851971:OMV851971 OWQ851971:OWR851971 PGM851971:PGN851971 PQI851971:PQJ851971 QAE851971:QAF851971 QKA851971:QKB851971 QTW851971:QTX851971 RDS851971:RDT851971 RNO851971:RNP851971 RXK851971:RXL851971 SHG851971:SHH851971 SRC851971:SRD851971 TAY851971:TAZ851971 TKU851971:TKV851971 TUQ851971:TUR851971 UEM851971:UEN851971 UOI851971:UOJ851971 UYE851971:UYF851971 VIA851971:VIB851971 VRW851971:VRX851971 WBS851971:WBT851971 WLO851971:WLP851971 WVK851971:WVL851971 C917507:D917507 IY917507:IZ917507 SU917507:SV917507 ACQ917507:ACR917507 AMM917507:AMN917507 AWI917507:AWJ917507 BGE917507:BGF917507 BQA917507:BQB917507 BZW917507:BZX917507 CJS917507:CJT917507 CTO917507:CTP917507 DDK917507:DDL917507 DNG917507:DNH917507 DXC917507:DXD917507 EGY917507:EGZ917507 EQU917507:EQV917507 FAQ917507:FAR917507 FKM917507:FKN917507 FUI917507:FUJ917507 GEE917507:GEF917507 GOA917507:GOB917507 GXW917507:GXX917507 HHS917507:HHT917507 HRO917507:HRP917507 IBK917507:IBL917507 ILG917507:ILH917507 IVC917507:IVD917507 JEY917507:JEZ917507 JOU917507:JOV917507 JYQ917507:JYR917507 KIM917507:KIN917507 KSI917507:KSJ917507 LCE917507:LCF917507 LMA917507:LMB917507 LVW917507:LVX917507 MFS917507:MFT917507 MPO917507:MPP917507 MZK917507:MZL917507 NJG917507:NJH917507 NTC917507:NTD917507 OCY917507:OCZ917507 OMU917507:OMV917507 OWQ917507:OWR917507 PGM917507:PGN917507 PQI917507:PQJ917507 QAE917507:QAF917507 QKA917507:QKB917507 QTW917507:QTX917507 RDS917507:RDT917507 RNO917507:RNP917507 RXK917507:RXL917507 SHG917507:SHH917507 SRC917507:SRD917507 TAY917507:TAZ917507 TKU917507:TKV917507 TUQ917507:TUR917507 UEM917507:UEN917507 UOI917507:UOJ917507 UYE917507:UYF917507 VIA917507:VIB917507 VRW917507:VRX917507 WBS917507:WBT917507 WLO917507:WLP917507 WVK917507:WVL917507 C983043:D983043 IY983043:IZ983043 SU983043:SV983043 ACQ983043:ACR983043 AMM983043:AMN983043 AWI983043:AWJ983043 BGE983043:BGF983043 BQA983043:BQB983043 BZW983043:BZX983043 CJS983043:CJT983043 CTO983043:CTP983043 DDK983043:DDL983043 DNG983043:DNH983043 DXC983043:DXD983043 EGY983043:EGZ983043 EQU983043:EQV983043 FAQ983043:FAR983043 FKM983043:FKN983043 FUI983043:FUJ983043 GEE983043:GEF983043 GOA983043:GOB983043 GXW983043:GXX983043 HHS983043:HHT983043 HRO983043:HRP983043 IBK983043:IBL983043 ILG983043:ILH983043 IVC983043:IVD983043 JEY983043:JEZ983043 JOU983043:JOV983043 JYQ983043:JYR983043 KIM983043:KIN983043 KSI983043:KSJ983043 LCE983043:LCF983043 LMA983043:LMB983043 LVW983043:LVX983043 MFS983043:MFT983043 MPO983043:MPP983043 MZK983043:MZL983043 NJG983043:NJH983043 NTC983043:NTD983043 OCY983043:OCZ983043 OMU983043:OMV983043 OWQ983043:OWR983043 PGM983043:PGN983043 PQI983043:PQJ983043 QAE983043:QAF983043 QKA983043:QKB983043 QTW983043:QTX983043 RDS983043:RDT983043 RNO983043:RNP983043 RXK983043:RXL983043 SHG983043:SHH983043 SRC983043:SRD983043 TAY983043:TAZ983043 TKU983043:TKV983043 TUQ983043:TUR983043 UEM983043:UEN983043 UOI983043:UOJ983043 UYE983043:UYF983043 VIA983043:VIB983043 VRW983043:VRX983043 WBS983043:WBT983043 WLO983043:WLP983043 WVK983043:WVL983043"/>
    <dataValidation type="list" allowBlank="1" showInputMessage="1" showErrorMessage="1" sqref="C4:D4 IY4:IZ4 SU4:SV4 ACQ4:ACR4 AMM4:AMN4 AWI4:AWJ4 BGE4:BGF4 BQA4:BQB4 BZW4:BZX4 CJS4:CJT4 CTO4:CTP4 DDK4:DDL4 DNG4:DNH4 DXC4:DXD4 EGY4:EGZ4 EQU4:EQV4 FAQ4:FAR4 FKM4:FKN4 FUI4:FUJ4 GEE4:GEF4 GOA4:GOB4 GXW4:GXX4 HHS4:HHT4 HRO4:HRP4 IBK4:IBL4 ILG4:ILH4 IVC4:IVD4 JEY4:JEZ4 JOU4:JOV4 JYQ4:JYR4 KIM4:KIN4 KSI4:KSJ4 LCE4:LCF4 LMA4:LMB4 LVW4:LVX4 MFS4:MFT4 MPO4:MPP4 MZK4:MZL4 NJG4:NJH4 NTC4:NTD4 OCY4:OCZ4 OMU4:OMV4 OWQ4:OWR4 PGM4:PGN4 PQI4:PQJ4 QAE4:QAF4 QKA4:QKB4 QTW4:QTX4 RDS4:RDT4 RNO4:RNP4 RXK4:RXL4 SHG4:SHH4 SRC4:SRD4 TAY4:TAZ4 TKU4:TKV4 TUQ4:TUR4 UEM4:UEN4 UOI4:UOJ4 UYE4:UYF4 VIA4:VIB4 VRW4:VRX4 WBS4:WBT4 WLO4:WLP4 WVK4:WVL4 C65540:D65540 IY65540:IZ65540 SU65540:SV65540 ACQ65540:ACR65540 AMM65540:AMN65540 AWI65540:AWJ65540 BGE65540:BGF65540 BQA65540:BQB65540 BZW65540:BZX65540 CJS65540:CJT65540 CTO65540:CTP65540 DDK65540:DDL65540 DNG65540:DNH65540 DXC65540:DXD65540 EGY65540:EGZ65540 EQU65540:EQV65540 FAQ65540:FAR65540 FKM65540:FKN65540 FUI65540:FUJ65540 GEE65540:GEF65540 GOA65540:GOB65540 GXW65540:GXX65540 HHS65540:HHT65540 HRO65540:HRP65540 IBK65540:IBL65540 ILG65540:ILH65540 IVC65540:IVD65540 JEY65540:JEZ65540 JOU65540:JOV65540 JYQ65540:JYR65540 KIM65540:KIN65540 KSI65540:KSJ65540 LCE65540:LCF65540 LMA65540:LMB65540 LVW65540:LVX65540 MFS65540:MFT65540 MPO65540:MPP65540 MZK65540:MZL65540 NJG65540:NJH65540 NTC65540:NTD65540 OCY65540:OCZ65540 OMU65540:OMV65540 OWQ65540:OWR65540 PGM65540:PGN65540 PQI65540:PQJ65540 QAE65540:QAF65540 QKA65540:QKB65540 QTW65540:QTX65540 RDS65540:RDT65540 RNO65540:RNP65540 RXK65540:RXL65540 SHG65540:SHH65540 SRC65540:SRD65540 TAY65540:TAZ65540 TKU65540:TKV65540 TUQ65540:TUR65540 UEM65540:UEN65540 UOI65540:UOJ65540 UYE65540:UYF65540 VIA65540:VIB65540 VRW65540:VRX65540 WBS65540:WBT65540 WLO65540:WLP65540 WVK65540:WVL65540 C131076:D131076 IY131076:IZ131076 SU131076:SV131076 ACQ131076:ACR131076 AMM131076:AMN131076 AWI131076:AWJ131076 BGE131076:BGF131076 BQA131076:BQB131076 BZW131076:BZX131076 CJS131076:CJT131076 CTO131076:CTP131076 DDK131076:DDL131076 DNG131076:DNH131076 DXC131076:DXD131076 EGY131076:EGZ131076 EQU131076:EQV131076 FAQ131076:FAR131076 FKM131076:FKN131076 FUI131076:FUJ131076 GEE131076:GEF131076 GOA131076:GOB131076 GXW131076:GXX131076 HHS131076:HHT131076 HRO131076:HRP131076 IBK131076:IBL131076 ILG131076:ILH131076 IVC131076:IVD131076 JEY131076:JEZ131076 JOU131076:JOV131076 JYQ131076:JYR131076 KIM131076:KIN131076 KSI131076:KSJ131076 LCE131076:LCF131076 LMA131076:LMB131076 LVW131076:LVX131076 MFS131076:MFT131076 MPO131076:MPP131076 MZK131076:MZL131076 NJG131076:NJH131076 NTC131076:NTD131076 OCY131076:OCZ131076 OMU131076:OMV131076 OWQ131076:OWR131076 PGM131076:PGN131076 PQI131076:PQJ131076 QAE131076:QAF131076 QKA131076:QKB131076 QTW131076:QTX131076 RDS131076:RDT131076 RNO131076:RNP131076 RXK131076:RXL131076 SHG131076:SHH131076 SRC131076:SRD131076 TAY131076:TAZ131076 TKU131076:TKV131076 TUQ131076:TUR131076 UEM131076:UEN131076 UOI131076:UOJ131076 UYE131076:UYF131076 VIA131076:VIB131076 VRW131076:VRX131076 WBS131076:WBT131076 WLO131076:WLP131076 WVK131076:WVL131076 C196612:D196612 IY196612:IZ196612 SU196612:SV196612 ACQ196612:ACR196612 AMM196612:AMN196612 AWI196612:AWJ196612 BGE196612:BGF196612 BQA196612:BQB196612 BZW196612:BZX196612 CJS196612:CJT196612 CTO196612:CTP196612 DDK196612:DDL196612 DNG196612:DNH196612 DXC196612:DXD196612 EGY196612:EGZ196612 EQU196612:EQV196612 FAQ196612:FAR196612 FKM196612:FKN196612 FUI196612:FUJ196612 GEE196612:GEF196612 GOA196612:GOB196612 GXW196612:GXX196612 HHS196612:HHT196612 HRO196612:HRP196612 IBK196612:IBL196612 ILG196612:ILH196612 IVC196612:IVD196612 JEY196612:JEZ196612 JOU196612:JOV196612 JYQ196612:JYR196612 KIM196612:KIN196612 KSI196612:KSJ196612 LCE196612:LCF196612 LMA196612:LMB196612 LVW196612:LVX196612 MFS196612:MFT196612 MPO196612:MPP196612 MZK196612:MZL196612 NJG196612:NJH196612 NTC196612:NTD196612 OCY196612:OCZ196612 OMU196612:OMV196612 OWQ196612:OWR196612 PGM196612:PGN196612 PQI196612:PQJ196612 QAE196612:QAF196612 QKA196612:QKB196612 QTW196612:QTX196612 RDS196612:RDT196612 RNO196612:RNP196612 RXK196612:RXL196612 SHG196612:SHH196612 SRC196612:SRD196612 TAY196612:TAZ196612 TKU196612:TKV196612 TUQ196612:TUR196612 UEM196612:UEN196612 UOI196612:UOJ196612 UYE196612:UYF196612 VIA196612:VIB196612 VRW196612:VRX196612 WBS196612:WBT196612 WLO196612:WLP196612 WVK196612:WVL196612 C262148:D262148 IY262148:IZ262148 SU262148:SV262148 ACQ262148:ACR262148 AMM262148:AMN262148 AWI262148:AWJ262148 BGE262148:BGF262148 BQA262148:BQB262148 BZW262148:BZX262148 CJS262148:CJT262148 CTO262148:CTP262148 DDK262148:DDL262148 DNG262148:DNH262148 DXC262148:DXD262148 EGY262148:EGZ262148 EQU262148:EQV262148 FAQ262148:FAR262148 FKM262148:FKN262148 FUI262148:FUJ262148 GEE262148:GEF262148 GOA262148:GOB262148 GXW262148:GXX262148 HHS262148:HHT262148 HRO262148:HRP262148 IBK262148:IBL262148 ILG262148:ILH262148 IVC262148:IVD262148 JEY262148:JEZ262148 JOU262148:JOV262148 JYQ262148:JYR262148 KIM262148:KIN262148 KSI262148:KSJ262148 LCE262148:LCF262148 LMA262148:LMB262148 LVW262148:LVX262148 MFS262148:MFT262148 MPO262148:MPP262148 MZK262148:MZL262148 NJG262148:NJH262148 NTC262148:NTD262148 OCY262148:OCZ262148 OMU262148:OMV262148 OWQ262148:OWR262148 PGM262148:PGN262148 PQI262148:PQJ262148 QAE262148:QAF262148 QKA262148:QKB262148 QTW262148:QTX262148 RDS262148:RDT262148 RNO262148:RNP262148 RXK262148:RXL262148 SHG262148:SHH262148 SRC262148:SRD262148 TAY262148:TAZ262148 TKU262148:TKV262148 TUQ262148:TUR262148 UEM262148:UEN262148 UOI262148:UOJ262148 UYE262148:UYF262148 VIA262148:VIB262148 VRW262148:VRX262148 WBS262148:WBT262148 WLO262148:WLP262148 WVK262148:WVL262148 C327684:D327684 IY327684:IZ327684 SU327684:SV327684 ACQ327684:ACR327684 AMM327684:AMN327684 AWI327684:AWJ327684 BGE327684:BGF327684 BQA327684:BQB327684 BZW327684:BZX327684 CJS327684:CJT327684 CTO327684:CTP327684 DDK327684:DDL327684 DNG327684:DNH327684 DXC327684:DXD327684 EGY327684:EGZ327684 EQU327684:EQV327684 FAQ327684:FAR327684 FKM327684:FKN327684 FUI327684:FUJ327684 GEE327684:GEF327684 GOA327684:GOB327684 GXW327684:GXX327684 HHS327684:HHT327684 HRO327684:HRP327684 IBK327684:IBL327684 ILG327684:ILH327684 IVC327684:IVD327684 JEY327684:JEZ327684 JOU327684:JOV327684 JYQ327684:JYR327684 KIM327684:KIN327684 KSI327684:KSJ327684 LCE327684:LCF327684 LMA327684:LMB327684 LVW327684:LVX327684 MFS327684:MFT327684 MPO327684:MPP327684 MZK327684:MZL327684 NJG327684:NJH327684 NTC327684:NTD327684 OCY327684:OCZ327684 OMU327684:OMV327684 OWQ327684:OWR327684 PGM327684:PGN327684 PQI327684:PQJ327684 QAE327684:QAF327684 QKA327684:QKB327684 QTW327684:QTX327684 RDS327684:RDT327684 RNO327684:RNP327684 RXK327684:RXL327684 SHG327684:SHH327684 SRC327684:SRD327684 TAY327684:TAZ327684 TKU327684:TKV327684 TUQ327684:TUR327684 UEM327684:UEN327684 UOI327684:UOJ327684 UYE327684:UYF327684 VIA327684:VIB327684 VRW327684:VRX327684 WBS327684:WBT327684 WLO327684:WLP327684 WVK327684:WVL327684 C393220:D393220 IY393220:IZ393220 SU393220:SV393220 ACQ393220:ACR393220 AMM393220:AMN393220 AWI393220:AWJ393220 BGE393220:BGF393220 BQA393220:BQB393220 BZW393220:BZX393220 CJS393220:CJT393220 CTO393220:CTP393220 DDK393220:DDL393220 DNG393220:DNH393220 DXC393220:DXD393220 EGY393220:EGZ393220 EQU393220:EQV393220 FAQ393220:FAR393220 FKM393220:FKN393220 FUI393220:FUJ393220 GEE393220:GEF393220 GOA393220:GOB393220 GXW393220:GXX393220 HHS393220:HHT393220 HRO393220:HRP393220 IBK393220:IBL393220 ILG393220:ILH393220 IVC393220:IVD393220 JEY393220:JEZ393220 JOU393220:JOV393220 JYQ393220:JYR393220 KIM393220:KIN393220 KSI393220:KSJ393220 LCE393220:LCF393220 LMA393220:LMB393220 LVW393220:LVX393220 MFS393220:MFT393220 MPO393220:MPP393220 MZK393220:MZL393220 NJG393220:NJH393220 NTC393220:NTD393220 OCY393220:OCZ393220 OMU393220:OMV393220 OWQ393220:OWR393220 PGM393220:PGN393220 PQI393220:PQJ393220 QAE393220:QAF393220 QKA393220:QKB393220 QTW393220:QTX393220 RDS393220:RDT393220 RNO393220:RNP393220 RXK393220:RXL393220 SHG393220:SHH393220 SRC393220:SRD393220 TAY393220:TAZ393220 TKU393220:TKV393220 TUQ393220:TUR393220 UEM393220:UEN393220 UOI393220:UOJ393220 UYE393220:UYF393220 VIA393220:VIB393220 VRW393220:VRX393220 WBS393220:WBT393220 WLO393220:WLP393220 WVK393220:WVL393220 C458756:D458756 IY458756:IZ458756 SU458756:SV458756 ACQ458756:ACR458756 AMM458756:AMN458756 AWI458756:AWJ458756 BGE458756:BGF458756 BQA458756:BQB458756 BZW458756:BZX458756 CJS458756:CJT458756 CTO458756:CTP458756 DDK458756:DDL458756 DNG458756:DNH458756 DXC458756:DXD458756 EGY458756:EGZ458756 EQU458756:EQV458756 FAQ458756:FAR458756 FKM458756:FKN458756 FUI458756:FUJ458756 GEE458756:GEF458756 GOA458756:GOB458756 GXW458756:GXX458756 HHS458756:HHT458756 HRO458756:HRP458756 IBK458756:IBL458756 ILG458756:ILH458756 IVC458756:IVD458756 JEY458756:JEZ458756 JOU458756:JOV458756 JYQ458756:JYR458756 KIM458756:KIN458756 KSI458756:KSJ458756 LCE458756:LCF458756 LMA458756:LMB458756 LVW458756:LVX458756 MFS458756:MFT458756 MPO458756:MPP458756 MZK458756:MZL458756 NJG458756:NJH458756 NTC458756:NTD458756 OCY458756:OCZ458756 OMU458756:OMV458756 OWQ458756:OWR458756 PGM458756:PGN458756 PQI458756:PQJ458756 QAE458756:QAF458756 QKA458756:QKB458756 QTW458756:QTX458756 RDS458756:RDT458756 RNO458756:RNP458756 RXK458756:RXL458756 SHG458756:SHH458756 SRC458756:SRD458756 TAY458756:TAZ458756 TKU458756:TKV458756 TUQ458756:TUR458756 UEM458756:UEN458756 UOI458756:UOJ458756 UYE458756:UYF458756 VIA458756:VIB458756 VRW458756:VRX458756 WBS458756:WBT458756 WLO458756:WLP458756 WVK458756:WVL458756 C524292:D524292 IY524292:IZ524292 SU524292:SV524292 ACQ524292:ACR524292 AMM524292:AMN524292 AWI524292:AWJ524292 BGE524292:BGF524292 BQA524292:BQB524292 BZW524292:BZX524292 CJS524292:CJT524292 CTO524292:CTP524292 DDK524292:DDL524292 DNG524292:DNH524292 DXC524292:DXD524292 EGY524292:EGZ524292 EQU524292:EQV524292 FAQ524292:FAR524292 FKM524292:FKN524292 FUI524292:FUJ524292 GEE524292:GEF524292 GOA524292:GOB524292 GXW524292:GXX524292 HHS524292:HHT524292 HRO524292:HRP524292 IBK524292:IBL524292 ILG524292:ILH524292 IVC524292:IVD524292 JEY524292:JEZ524292 JOU524292:JOV524292 JYQ524292:JYR524292 KIM524292:KIN524292 KSI524292:KSJ524292 LCE524292:LCF524292 LMA524292:LMB524292 LVW524292:LVX524292 MFS524292:MFT524292 MPO524292:MPP524292 MZK524292:MZL524292 NJG524292:NJH524292 NTC524292:NTD524292 OCY524292:OCZ524292 OMU524292:OMV524292 OWQ524292:OWR524292 PGM524292:PGN524292 PQI524292:PQJ524292 QAE524292:QAF524292 QKA524292:QKB524292 QTW524292:QTX524292 RDS524292:RDT524292 RNO524292:RNP524292 RXK524292:RXL524292 SHG524292:SHH524292 SRC524292:SRD524292 TAY524292:TAZ524292 TKU524292:TKV524292 TUQ524292:TUR524292 UEM524292:UEN524292 UOI524292:UOJ524292 UYE524292:UYF524292 VIA524292:VIB524292 VRW524292:VRX524292 WBS524292:WBT524292 WLO524292:WLP524292 WVK524292:WVL524292 C589828:D589828 IY589828:IZ589828 SU589828:SV589828 ACQ589828:ACR589828 AMM589828:AMN589828 AWI589828:AWJ589828 BGE589828:BGF589828 BQA589828:BQB589828 BZW589828:BZX589828 CJS589828:CJT589828 CTO589828:CTP589828 DDK589828:DDL589828 DNG589828:DNH589828 DXC589828:DXD589828 EGY589828:EGZ589828 EQU589828:EQV589828 FAQ589828:FAR589828 FKM589828:FKN589828 FUI589828:FUJ589828 GEE589828:GEF589828 GOA589828:GOB589828 GXW589828:GXX589828 HHS589828:HHT589828 HRO589828:HRP589828 IBK589828:IBL589828 ILG589828:ILH589828 IVC589828:IVD589828 JEY589828:JEZ589828 JOU589828:JOV589828 JYQ589828:JYR589828 KIM589828:KIN589828 KSI589828:KSJ589828 LCE589828:LCF589828 LMA589828:LMB589828 LVW589828:LVX589828 MFS589828:MFT589828 MPO589828:MPP589828 MZK589828:MZL589828 NJG589828:NJH589828 NTC589828:NTD589828 OCY589828:OCZ589828 OMU589828:OMV589828 OWQ589828:OWR589828 PGM589828:PGN589828 PQI589828:PQJ589828 QAE589828:QAF589828 QKA589828:QKB589828 QTW589828:QTX589828 RDS589828:RDT589828 RNO589828:RNP589828 RXK589828:RXL589828 SHG589828:SHH589828 SRC589828:SRD589828 TAY589828:TAZ589828 TKU589828:TKV589828 TUQ589828:TUR589828 UEM589828:UEN589828 UOI589828:UOJ589828 UYE589828:UYF589828 VIA589828:VIB589828 VRW589828:VRX589828 WBS589828:WBT589828 WLO589828:WLP589828 WVK589828:WVL589828 C655364:D655364 IY655364:IZ655364 SU655364:SV655364 ACQ655364:ACR655364 AMM655364:AMN655364 AWI655364:AWJ655364 BGE655364:BGF655364 BQA655364:BQB655364 BZW655364:BZX655364 CJS655364:CJT655364 CTO655364:CTP655364 DDK655364:DDL655364 DNG655364:DNH655364 DXC655364:DXD655364 EGY655364:EGZ655364 EQU655364:EQV655364 FAQ655364:FAR655364 FKM655364:FKN655364 FUI655364:FUJ655364 GEE655364:GEF655364 GOA655364:GOB655364 GXW655364:GXX655364 HHS655364:HHT655364 HRO655364:HRP655364 IBK655364:IBL655364 ILG655364:ILH655364 IVC655364:IVD655364 JEY655364:JEZ655364 JOU655364:JOV655364 JYQ655364:JYR655364 KIM655364:KIN655364 KSI655364:KSJ655364 LCE655364:LCF655364 LMA655364:LMB655364 LVW655364:LVX655364 MFS655364:MFT655364 MPO655364:MPP655364 MZK655364:MZL655364 NJG655364:NJH655364 NTC655364:NTD655364 OCY655364:OCZ655364 OMU655364:OMV655364 OWQ655364:OWR655364 PGM655364:PGN655364 PQI655364:PQJ655364 QAE655364:QAF655364 QKA655364:QKB655364 QTW655364:QTX655364 RDS655364:RDT655364 RNO655364:RNP655364 RXK655364:RXL655364 SHG655364:SHH655364 SRC655364:SRD655364 TAY655364:TAZ655364 TKU655364:TKV655364 TUQ655364:TUR655364 UEM655364:UEN655364 UOI655364:UOJ655364 UYE655364:UYF655364 VIA655364:VIB655364 VRW655364:VRX655364 WBS655364:WBT655364 WLO655364:WLP655364 WVK655364:WVL655364 C720900:D720900 IY720900:IZ720900 SU720900:SV720900 ACQ720900:ACR720900 AMM720900:AMN720900 AWI720900:AWJ720900 BGE720900:BGF720900 BQA720900:BQB720900 BZW720900:BZX720900 CJS720900:CJT720900 CTO720900:CTP720900 DDK720900:DDL720900 DNG720900:DNH720900 DXC720900:DXD720900 EGY720900:EGZ720900 EQU720900:EQV720900 FAQ720900:FAR720900 FKM720900:FKN720900 FUI720900:FUJ720900 GEE720900:GEF720900 GOA720900:GOB720900 GXW720900:GXX720900 HHS720900:HHT720900 HRO720900:HRP720900 IBK720900:IBL720900 ILG720900:ILH720900 IVC720900:IVD720900 JEY720900:JEZ720900 JOU720900:JOV720900 JYQ720900:JYR720900 KIM720900:KIN720900 KSI720900:KSJ720900 LCE720900:LCF720900 LMA720900:LMB720900 LVW720900:LVX720900 MFS720900:MFT720900 MPO720900:MPP720900 MZK720900:MZL720900 NJG720900:NJH720900 NTC720900:NTD720900 OCY720900:OCZ720900 OMU720900:OMV720900 OWQ720900:OWR720900 PGM720900:PGN720900 PQI720900:PQJ720900 QAE720900:QAF720900 QKA720900:QKB720900 QTW720900:QTX720900 RDS720900:RDT720900 RNO720900:RNP720900 RXK720900:RXL720900 SHG720900:SHH720900 SRC720900:SRD720900 TAY720900:TAZ720900 TKU720900:TKV720900 TUQ720900:TUR720900 UEM720900:UEN720900 UOI720900:UOJ720900 UYE720900:UYF720900 VIA720900:VIB720900 VRW720900:VRX720900 WBS720900:WBT720900 WLO720900:WLP720900 WVK720900:WVL720900 C786436:D786436 IY786436:IZ786436 SU786436:SV786436 ACQ786436:ACR786436 AMM786436:AMN786436 AWI786436:AWJ786436 BGE786436:BGF786436 BQA786436:BQB786436 BZW786436:BZX786436 CJS786436:CJT786436 CTO786436:CTP786436 DDK786436:DDL786436 DNG786436:DNH786436 DXC786436:DXD786436 EGY786436:EGZ786436 EQU786436:EQV786436 FAQ786436:FAR786436 FKM786436:FKN786436 FUI786436:FUJ786436 GEE786436:GEF786436 GOA786436:GOB786436 GXW786436:GXX786436 HHS786436:HHT786436 HRO786436:HRP786436 IBK786436:IBL786436 ILG786436:ILH786436 IVC786436:IVD786436 JEY786436:JEZ786436 JOU786436:JOV786436 JYQ786436:JYR786436 KIM786436:KIN786436 KSI786436:KSJ786436 LCE786436:LCF786436 LMA786436:LMB786436 LVW786436:LVX786436 MFS786436:MFT786436 MPO786436:MPP786436 MZK786436:MZL786436 NJG786436:NJH786436 NTC786436:NTD786436 OCY786436:OCZ786436 OMU786436:OMV786436 OWQ786436:OWR786436 PGM786436:PGN786436 PQI786436:PQJ786436 QAE786436:QAF786436 QKA786436:QKB786436 QTW786436:QTX786436 RDS786436:RDT786436 RNO786436:RNP786436 RXK786436:RXL786436 SHG786436:SHH786436 SRC786436:SRD786436 TAY786436:TAZ786436 TKU786436:TKV786436 TUQ786436:TUR786436 UEM786436:UEN786436 UOI786436:UOJ786436 UYE786436:UYF786436 VIA786436:VIB786436 VRW786436:VRX786436 WBS786436:WBT786436 WLO786436:WLP786436 WVK786436:WVL786436 C851972:D851972 IY851972:IZ851972 SU851972:SV851972 ACQ851972:ACR851972 AMM851972:AMN851972 AWI851972:AWJ851972 BGE851972:BGF851972 BQA851972:BQB851972 BZW851972:BZX851972 CJS851972:CJT851972 CTO851972:CTP851972 DDK851972:DDL851972 DNG851972:DNH851972 DXC851972:DXD851972 EGY851972:EGZ851972 EQU851972:EQV851972 FAQ851972:FAR851972 FKM851972:FKN851972 FUI851972:FUJ851972 GEE851972:GEF851972 GOA851972:GOB851972 GXW851972:GXX851972 HHS851972:HHT851972 HRO851972:HRP851972 IBK851972:IBL851972 ILG851972:ILH851972 IVC851972:IVD851972 JEY851972:JEZ851972 JOU851972:JOV851972 JYQ851972:JYR851972 KIM851972:KIN851972 KSI851972:KSJ851972 LCE851972:LCF851972 LMA851972:LMB851972 LVW851972:LVX851972 MFS851972:MFT851972 MPO851972:MPP851972 MZK851972:MZL851972 NJG851972:NJH851972 NTC851972:NTD851972 OCY851972:OCZ851972 OMU851972:OMV851972 OWQ851972:OWR851972 PGM851972:PGN851972 PQI851972:PQJ851972 QAE851972:QAF851972 QKA851972:QKB851972 QTW851972:QTX851972 RDS851972:RDT851972 RNO851972:RNP851972 RXK851972:RXL851972 SHG851972:SHH851972 SRC851972:SRD851972 TAY851972:TAZ851972 TKU851972:TKV851972 TUQ851972:TUR851972 UEM851972:UEN851972 UOI851972:UOJ851972 UYE851972:UYF851972 VIA851972:VIB851972 VRW851972:VRX851972 WBS851972:WBT851972 WLO851972:WLP851972 WVK851972:WVL851972 C917508:D917508 IY917508:IZ917508 SU917508:SV917508 ACQ917508:ACR917508 AMM917508:AMN917508 AWI917508:AWJ917508 BGE917508:BGF917508 BQA917508:BQB917508 BZW917508:BZX917508 CJS917508:CJT917508 CTO917508:CTP917508 DDK917508:DDL917508 DNG917508:DNH917508 DXC917508:DXD917508 EGY917508:EGZ917508 EQU917508:EQV917508 FAQ917508:FAR917508 FKM917508:FKN917508 FUI917508:FUJ917508 GEE917508:GEF917508 GOA917508:GOB917508 GXW917508:GXX917508 HHS917508:HHT917508 HRO917508:HRP917508 IBK917508:IBL917508 ILG917508:ILH917508 IVC917508:IVD917508 JEY917508:JEZ917508 JOU917508:JOV917508 JYQ917508:JYR917508 KIM917508:KIN917508 KSI917508:KSJ917508 LCE917508:LCF917508 LMA917508:LMB917508 LVW917508:LVX917508 MFS917508:MFT917508 MPO917508:MPP917508 MZK917508:MZL917508 NJG917508:NJH917508 NTC917508:NTD917508 OCY917508:OCZ917508 OMU917508:OMV917508 OWQ917508:OWR917508 PGM917508:PGN917508 PQI917508:PQJ917508 QAE917508:QAF917508 QKA917508:QKB917508 QTW917508:QTX917508 RDS917508:RDT917508 RNO917508:RNP917508 RXK917508:RXL917508 SHG917508:SHH917508 SRC917508:SRD917508 TAY917508:TAZ917508 TKU917508:TKV917508 TUQ917508:TUR917508 UEM917508:UEN917508 UOI917508:UOJ917508 UYE917508:UYF917508 VIA917508:VIB917508 VRW917508:VRX917508 WBS917508:WBT917508 WLO917508:WLP917508 WVK917508:WVL917508 C983044:D983044 IY983044:IZ983044 SU983044:SV983044 ACQ983044:ACR983044 AMM983044:AMN983044 AWI983044:AWJ983044 BGE983044:BGF983044 BQA983044:BQB983044 BZW983044:BZX983044 CJS983044:CJT983044 CTO983044:CTP983044 DDK983044:DDL983044 DNG983044:DNH983044 DXC983044:DXD983044 EGY983044:EGZ983044 EQU983044:EQV983044 FAQ983044:FAR983044 FKM983044:FKN983044 FUI983044:FUJ983044 GEE983044:GEF983044 GOA983044:GOB983044 GXW983044:GXX983044 HHS983044:HHT983044 HRO983044:HRP983044 IBK983044:IBL983044 ILG983044:ILH983044 IVC983044:IVD983044 JEY983044:JEZ983044 JOU983044:JOV983044 JYQ983044:JYR983044 KIM983044:KIN983044 KSI983044:KSJ983044 LCE983044:LCF983044 LMA983044:LMB983044 LVW983044:LVX983044 MFS983044:MFT983044 MPO983044:MPP983044 MZK983044:MZL983044 NJG983044:NJH983044 NTC983044:NTD983044 OCY983044:OCZ983044 OMU983044:OMV983044 OWQ983044:OWR983044 PGM983044:PGN983044 PQI983044:PQJ983044 QAE983044:QAF983044 QKA983044:QKB983044 QTW983044:QTX983044 RDS983044:RDT983044 RNO983044:RNP983044 RXK983044:RXL983044 SHG983044:SHH983044 SRC983044:SRD983044 TAY983044:TAZ983044 TKU983044:TKV983044 TUQ983044:TUR983044 UEM983044:UEN983044 UOI983044:UOJ983044 UYE983044:UYF983044 VIA983044:VIB983044 VRW983044:VRX983044 WBS983044:WBT983044 WLO983044:WLP983044 WVK983044:WVL983044">
      <formula1>$B$64:$B$118</formula1>
    </dataValidation>
    <dataValidation allowBlank="1" showInputMessage="1" showErrorMessage="1" prompt="Enter project title, matches title on CC-C Word Document" sqref="C2:D2 IY2:IZ2 SU2:SV2 ACQ2:ACR2 AMM2:AMN2 AWI2:AWJ2 BGE2:BGF2 BQA2:BQB2 BZW2:BZX2 CJS2:CJT2 CTO2:CTP2 DDK2:DDL2 DNG2:DNH2 DXC2:DXD2 EGY2:EGZ2 EQU2:EQV2 FAQ2:FAR2 FKM2:FKN2 FUI2:FUJ2 GEE2:GEF2 GOA2:GOB2 GXW2:GXX2 HHS2:HHT2 HRO2:HRP2 IBK2:IBL2 ILG2:ILH2 IVC2:IVD2 JEY2:JEZ2 JOU2:JOV2 JYQ2:JYR2 KIM2:KIN2 KSI2:KSJ2 LCE2:LCF2 LMA2:LMB2 LVW2:LVX2 MFS2:MFT2 MPO2:MPP2 MZK2:MZL2 NJG2:NJH2 NTC2:NTD2 OCY2:OCZ2 OMU2:OMV2 OWQ2:OWR2 PGM2:PGN2 PQI2:PQJ2 QAE2:QAF2 QKA2:QKB2 QTW2:QTX2 RDS2:RDT2 RNO2:RNP2 RXK2:RXL2 SHG2:SHH2 SRC2:SRD2 TAY2:TAZ2 TKU2:TKV2 TUQ2:TUR2 UEM2:UEN2 UOI2:UOJ2 UYE2:UYF2 VIA2:VIB2 VRW2:VRX2 WBS2:WBT2 WLO2:WLP2 WVK2:WVL2 C65538:D65538 IY65538:IZ65538 SU65538:SV65538 ACQ65538:ACR65538 AMM65538:AMN65538 AWI65538:AWJ65538 BGE65538:BGF65538 BQA65538:BQB65538 BZW65538:BZX65538 CJS65538:CJT65538 CTO65538:CTP65538 DDK65538:DDL65538 DNG65538:DNH65538 DXC65538:DXD65538 EGY65538:EGZ65538 EQU65538:EQV65538 FAQ65538:FAR65538 FKM65538:FKN65538 FUI65538:FUJ65538 GEE65538:GEF65538 GOA65538:GOB65538 GXW65538:GXX65538 HHS65538:HHT65538 HRO65538:HRP65538 IBK65538:IBL65538 ILG65538:ILH65538 IVC65538:IVD65538 JEY65538:JEZ65538 JOU65538:JOV65538 JYQ65538:JYR65538 KIM65538:KIN65538 KSI65538:KSJ65538 LCE65538:LCF65538 LMA65538:LMB65538 LVW65538:LVX65538 MFS65538:MFT65538 MPO65538:MPP65538 MZK65538:MZL65538 NJG65538:NJH65538 NTC65538:NTD65538 OCY65538:OCZ65538 OMU65538:OMV65538 OWQ65538:OWR65538 PGM65538:PGN65538 PQI65538:PQJ65538 QAE65538:QAF65538 QKA65538:QKB65538 QTW65538:QTX65538 RDS65538:RDT65538 RNO65538:RNP65538 RXK65538:RXL65538 SHG65538:SHH65538 SRC65538:SRD65538 TAY65538:TAZ65538 TKU65538:TKV65538 TUQ65538:TUR65538 UEM65538:UEN65538 UOI65538:UOJ65538 UYE65538:UYF65538 VIA65538:VIB65538 VRW65538:VRX65538 WBS65538:WBT65538 WLO65538:WLP65538 WVK65538:WVL65538 C131074:D131074 IY131074:IZ131074 SU131074:SV131074 ACQ131074:ACR131074 AMM131074:AMN131074 AWI131074:AWJ131074 BGE131074:BGF131074 BQA131074:BQB131074 BZW131074:BZX131074 CJS131074:CJT131074 CTO131074:CTP131074 DDK131074:DDL131074 DNG131074:DNH131074 DXC131074:DXD131074 EGY131074:EGZ131074 EQU131074:EQV131074 FAQ131074:FAR131074 FKM131074:FKN131074 FUI131074:FUJ131074 GEE131074:GEF131074 GOA131074:GOB131074 GXW131074:GXX131074 HHS131074:HHT131074 HRO131074:HRP131074 IBK131074:IBL131074 ILG131074:ILH131074 IVC131074:IVD131074 JEY131074:JEZ131074 JOU131074:JOV131074 JYQ131074:JYR131074 KIM131074:KIN131074 KSI131074:KSJ131074 LCE131074:LCF131074 LMA131074:LMB131074 LVW131074:LVX131074 MFS131074:MFT131074 MPO131074:MPP131074 MZK131074:MZL131074 NJG131074:NJH131074 NTC131074:NTD131074 OCY131074:OCZ131074 OMU131074:OMV131074 OWQ131074:OWR131074 PGM131074:PGN131074 PQI131074:PQJ131074 QAE131074:QAF131074 QKA131074:QKB131074 QTW131074:QTX131074 RDS131074:RDT131074 RNO131074:RNP131074 RXK131074:RXL131074 SHG131074:SHH131074 SRC131074:SRD131074 TAY131074:TAZ131074 TKU131074:TKV131074 TUQ131074:TUR131074 UEM131074:UEN131074 UOI131074:UOJ131074 UYE131074:UYF131074 VIA131074:VIB131074 VRW131074:VRX131074 WBS131074:WBT131074 WLO131074:WLP131074 WVK131074:WVL131074 C196610:D196610 IY196610:IZ196610 SU196610:SV196610 ACQ196610:ACR196610 AMM196610:AMN196610 AWI196610:AWJ196610 BGE196610:BGF196610 BQA196610:BQB196610 BZW196610:BZX196610 CJS196610:CJT196610 CTO196610:CTP196610 DDK196610:DDL196610 DNG196610:DNH196610 DXC196610:DXD196610 EGY196610:EGZ196610 EQU196610:EQV196610 FAQ196610:FAR196610 FKM196610:FKN196610 FUI196610:FUJ196610 GEE196610:GEF196610 GOA196610:GOB196610 GXW196610:GXX196610 HHS196610:HHT196610 HRO196610:HRP196610 IBK196610:IBL196610 ILG196610:ILH196610 IVC196610:IVD196610 JEY196610:JEZ196610 JOU196610:JOV196610 JYQ196610:JYR196610 KIM196610:KIN196610 KSI196610:KSJ196610 LCE196610:LCF196610 LMA196610:LMB196610 LVW196610:LVX196610 MFS196610:MFT196610 MPO196610:MPP196610 MZK196610:MZL196610 NJG196610:NJH196610 NTC196610:NTD196610 OCY196610:OCZ196610 OMU196610:OMV196610 OWQ196610:OWR196610 PGM196610:PGN196610 PQI196610:PQJ196610 QAE196610:QAF196610 QKA196610:QKB196610 QTW196610:QTX196610 RDS196610:RDT196610 RNO196610:RNP196610 RXK196610:RXL196610 SHG196610:SHH196610 SRC196610:SRD196610 TAY196610:TAZ196610 TKU196610:TKV196610 TUQ196610:TUR196610 UEM196610:UEN196610 UOI196610:UOJ196610 UYE196610:UYF196610 VIA196610:VIB196610 VRW196610:VRX196610 WBS196610:WBT196610 WLO196610:WLP196610 WVK196610:WVL196610 C262146:D262146 IY262146:IZ262146 SU262146:SV262146 ACQ262146:ACR262146 AMM262146:AMN262146 AWI262146:AWJ262146 BGE262146:BGF262146 BQA262146:BQB262146 BZW262146:BZX262146 CJS262146:CJT262146 CTO262146:CTP262146 DDK262146:DDL262146 DNG262146:DNH262146 DXC262146:DXD262146 EGY262146:EGZ262146 EQU262146:EQV262146 FAQ262146:FAR262146 FKM262146:FKN262146 FUI262146:FUJ262146 GEE262146:GEF262146 GOA262146:GOB262146 GXW262146:GXX262146 HHS262146:HHT262146 HRO262146:HRP262146 IBK262146:IBL262146 ILG262146:ILH262146 IVC262146:IVD262146 JEY262146:JEZ262146 JOU262146:JOV262146 JYQ262146:JYR262146 KIM262146:KIN262146 KSI262146:KSJ262146 LCE262146:LCF262146 LMA262146:LMB262146 LVW262146:LVX262146 MFS262146:MFT262146 MPO262146:MPP262146 MZK262146:MZL262146 NJG262146:NJH262146 NTC262146:NTD262146 OCY262146:OCZ262146 OMU262146:OMV262146 OWQ262146:OWR262146 PGM262146:PGN262146 PQI262146:PQJ262146 QAE262146:QAF262146 QKA262146:QKB262146 QTW262146:QTX262146 RDS262146:RDT262146 RNO262146:RNP262146 RXK262146:RXL262146 SHG262146:SHH262146 SRC262146:SRD262146 TAY262146:TAZ262146 TKU262146:TKV262146 TUQ262146:TUR262146 UEM262146:UEN262146 UOI262146:UOJ262146 UYE262146:UYF262146 VIA262146:VIB262146 VRW262146:VRX262146 WBS262146:WBT262146 WLO262146:WLP262146 WVK262146:WVL262146 C327682:D327682 IY327682:IZ327682 SU327682:SV327682 ACQ327682:ACR327682 AMM327682:AMN327682 AWI327682:AWJ327682 BGE327682:BGF327682 BQA327682:BQB327682 BZW327682:BZX327682 CJS327682:CJT327682 CTO327682:CTP327682 DDK327682:DDL327682 DNG327682:DNH327682 DXC327682:DXD327682 EGY327682:EGZ327682 EQU327682:EQV327682 FAQ327682:FAR327682 FKM327682:FKN327682 FUI327682:FUJ327682 GEE327682:GEF327682 GOA327682:GOB327682 GXW327682:GXX327682 HHS327682:HHT327682 HRO327682:HRP327682 IBK327682:IBL327682 ILG327682:ILH327682 IVC327682:IVD327682 JEY327682:JEZ327682 JOU327682:JOV327682 JYQ327682:JYR327682 KIM327682:KIN327682 KSI327682:KSJ327682 LCE327682:LCF327682 LMA327682:LMB327682 LVW327682:LVX327682 MFS327682:MFT327682 MPO327682:MPP327682 MZK327682:MZL327682 NJG327682:NJH327682 NTC327682:NTD327682 OCY327682:OCZ327682 OMU327682:OMV327682 OWQ327682:OWR327682 PGM327682:PGN327682 PQI327682:PQJ327682 QAE327682:QAF327682 QKA327682:QKB327682 QTW327682:QTX327682 RDS327682:RDT327682 RNO327682:RNP327682 RXK327682:RXL327682 SHG327682:SHH327682 SRC327682:SRD327682 TAY327682:TAZ327682 TKU327682:TKV327682 TUQ327682:TUR327682 UEM327682:UEN327682 UOI327682:UOJ327682 UYE327682:UYF327682 VIA327682:VIB327682 VRW327682:VRX327682 WBS327682:WBT327682 WLO327682:WLP327682 WVK327682:WVL327682 C393218:D393218 IY393218:IZ393218 SU393218:SV393218 ACQ393218:ACR393218 AMM393218:AMN393218 AWI393218:AWJ393218 BGE393218:BGF393218 BQA393218:BQB393218 BZW393218:BZX393218 CJS393218:CJT393218 CTO393218:CTP393218 DDK393218:DDL393218 DNG393218:DNH393218 DXC393218:DXD393218 EGY393218:EGZ393218 EQU393218:EQV393218 FAQ393218:FAR393218 FKM393218:FKN393218 FUI393218:FUJ393218 GEE393218:GEF393218 GOA393218:GOB393218 GXW393218:GXX393218 HHS393218:HHT393218 HRO393218:HRP393218 IBK393218:IBL393218 ILG393218:ILH393218 IVC393218:IVD393218 JEY393218:JEZ393218 JOU393218:JOV393218 JYQ393218:JYR393218 KIM393218:KIN393218 KSI393218:KSJ393218 LCE393218:LCF393218 LMA393218:LMB393218 LVW393218:LVX393218 MFS393218:MFT393218 MPO393218:MPP393218 MZK393218:MZL393218 NJG393218:NJH393218 NTC393218:NTD393218 OCY393218:OCZ393218 OMU393218:OMV393218 OWQ393218:OWR393218 PGM393218:PGN393218 PQI393218:PQJ393218 QAE393218:QAF393218 QKA393218:QKB393218 QTW393218:QTX393218 RDS393218:RDT393218 RNO393218:RNP393218 RXK393218:RXL393218 SHG393218:SHH393218 SRC393218:SRD393218 TAY393218:TAZ393218 TKU393218:TKV393218 TUQ393218:TUR393218 UEM393218:UEN393218 UOI393218:UOJ393218 UYE393218:UYF393218 VIA393218:VIB393218 VRW393218:VRX393218 WBS393218:WBT393218 WLO393218:WLP393218 WVK393218:WVL393218 C458754:D458754 IY458754:IZ458754 SU458754:SV458754 ACQ458754:ACR458754 AMM458754:AMN458754 AWI458754:AWJ458754 BGE458754:BGF458754 BQA458754:BQB458754 BZW458754:BZX458754 CJS458754:CJT458754 CTO458754:CTP458754 DDK458754:DDL458754 DNG458754:DNH458754 DXC458754:DXD458754 EGY458754:EGZ458754 EQU458754:EQV458754 FAQ458754:FAR458754 FKM458754:FKN458754 FUI458754:FUJ458754 GEE458754:GEF458754 GOA458754:GOB458754 GXW458754:GXX458754 HHS458754:HHT458754 HRO458754:HRP458754 IBK458754:IBL458754 ILG458754:ILH458754 IVC458754:IVD458754 JEY458754:JEZ458754 JOU458754:JOV458754 JYQ458754:JYR458754 KIM458754:KIN458754 KSI458754:KSJ458754 LCE458754:LCF458754 LMA458754:LMB458754 LVW458754:LVX458754 MFS458754:MFT458754 MPO458754:MPP458754 MZK458754:MZL458754 NJG458754:NJH458754 NTC458754:NTD458754 OCY458754:OCZ458754 OMU458754:OMV458754 OWQ458754:OWR458754 PGM458754:PGN458754 PQI458754:PQJ458754 QAE458754:QAF458754 QKA458754:QKB458754 QTW458754:QTX458754 RDS458754:RDT458754 RNO458754:RNP458754 RXK458754:RXL458754 SHG458754:SHH458754 SRC458754:SRD458754 TAY458754:TAZ458754 TKU458754:TKV458754 TUQ458754:TUR458754 UEM458754:UEN458754 UOI458754:UOJ458754 UYE458754:UYF458754 VIA458754:VIB458754 VRW458754:VRX458754 WBS458754:WBT458754 WLO458754:WLP458754 WVK458754:WVL458754 C524290:D524290 IY524290:IZ524290 SU524290:SV524290 ACQ524290:ACR524290 AMM524290:AMN524290 AWI524290:AWJ524290 BGE524290:BGF524290 BQA524290:BQB524290 BZW524290:BZX524290 CJS524290:CJT524290 CTO524290:CTP524290 DDK524290:DDL524290 DNG524290:DNH524290 DXC524290:DXD524290 EGY524290:EGZ524290 EQU524290:EQV524290 FAQ524290:FAR524290 FKM524290:FKN524290 FUI524290:FUJ524290 GEE524290:GEF524290 GOA524290:GOB524290 GXW524290:GXX524290 HHS524290:HHT524290 HRO524290:HRP524290 IBK524290:IBL524290 ILG524290:ILH524290 IVC524290:IVD524290 JEY524290:JEZ524290 JOU524290:JOV524290 JYQ524290:JYR524290 KIM524290:KIN524290 KSI524290:KSJ524290 LCE524290:LCF524290 LMA524290:LMB524290 LVW524290:LVX524290 MFS524290:MFT524290 MPO524290:MPP524290 MZK524290:MZL524290 NJG524290:NJH524290 NTC524290:NTD524290 OCY524290:OCZ524290 OMU524290:OMV524290 OWQ524290:OWR524290 PGM524290:PGN524290 PQI524290:PQJ524290 QAE524290:QAF524290 QKA524290:QKB524290 QTW524290:QTX524290 RDS524290:RDT524290 RNO524290:RNP524290 RXK524290:RXL524290 SHG524290:SHH524290 SRC524290:SRD524290 TAY524290:TAZ524290 TKU524290:TKV524290 TUQ524290:TUR524290 UEM524290:UEN524290 UOI524290:UOJ524290 UYE524290:UYF524290 VIA524290:VIB524290 VRW524290:VRX524290 WBS524290:WBT524290 WLO524290:WLP524290 WVK524290:WVL524290 C589826:D589826 IY589826:IZ589826 SU589826:SV589826 ACQ589826:ACR589826 AMM589826:AMN589826 AWI589826:AWJ589826 BGE589826:BGF589826 BQA589826:BQB589826 BZW589826:BZX589826 CJS589826:CJT589826 CTO589826:CTP589826 DDK589826:DDL589826 DNG589826:DNH589826 DXC589826:DXD589826 EGY589826:EGZ589826 EQU589826:EQV589826 FAQ589826:FAR589826 FKM589826:FKN589826 FUI589826:FUJ589826 GEE589826:GEF589826 GOA589826:GOB589826 GXW589826:GXX589826 HHS589826:HHT589826 HRO589826:HRP589826 IBK589826:IBL589826 ILG589826:ILH589826 IVC589826:IVD589826 JEY589826:JEZ589826 JOU589826:JOV589826 JYQ589826:JYR589826 KIM589826:KIN589826 KSI589826:KSJ589826 LCE589826:LCF589826 LMA589826:LMB589826 LVW589826:LVX589826 MFS589826:MFT589826 MPO589826:MPP589826 MZK589826:MZL589826 NJG589826:NJH589826 NTC589826:NTD589826 OCY589826:OCZ589826 OMU589826:OMV589826 OWQ589826:OWR589826 PGM589826:PGN589826 PQI589826:PQJ589826 QAE589826:QAF589826 QKA589826:QKB589826 QTW589826:QTX589826 RDS589826:RDT589826 RNO589826:RNP589826 RXK589826:RXL589826 SHG589826:SHH589826 SRC589826:SRD589826 TAY589826:TAZ589826 TKU589826:TKV589826 TUQ589826:TUR589826 UEM589826:UEN589826 UOI589826:UOJ589826 UYE589826:UYF589826 VIA589826:VIB589826 VRW589826:VRX589826 WBS589826:WBT589826 WLO589826:WLP589826 WVK589826:WVL589826 C655362:D655362 IY655362:IZ655362 SU655362:SV655362 ACQ655362:ACR655362 AMM655362:AMN655362 AWI655362:AWJ655362 BGE655362:BGF655362 BQA655362:BQB655362 BZW655362:BZX655362 CJS655362:CJT655362 CTO655362:CTP655362 DDK655362:DDL655362 DNG655362:DNH655362 DXC655362:DXD655362 EGY655362:EGZ655362 EQU655362:EQV655362 FAQ655362:FAR655362 FKM655362:FKN655362 FUI655362:FUJ655362 GEE655362:GEF655362 GOA655362:GOB655362 GXW655362:GXX655362 HHS655362:HHT655362 HRO655362:HRP655362 IBK655362:IBL655362 ILG655362:ILH655362 IVC655362:IVD655362 JEY655362:JEZ655362 JOU655362:JOV655362 JYQ655362:JYR655362 KIM655362:KIN655362 KSI655362:KSJ655362 LCE655362:LCF655362 LMA655362:LMB655362 LVW655362:LVX655362 MFS655362:MFT655362 MPO655362:MPP655362 MZK655362:MZL655362 NJG655362:NJH655362 NTC655362:NTD655362 OCY655362:OCZ655362 OMU655362:OMV655362 OWQ655362:OWR655362 PGM655362:PGN655362 PQI655362:PQJ655362 QAE655362:QAF655362 QKA655362:QKB655362 QTW655362:QTX655362 RDS655362:RDT655362 RNO655362:RNP655362 RXK655362:RXL655362 SHG655362:SHH655362 SRC655362:SRD655362 TAY655362:TAZ655362 TKU655362:TKV655362 TUQ655362:TUR655362 UEM655362:UEN655362 UOI655362:UOJ655362 UYE655362:UYF655362 VIA655362:VIB655362 VRW655362:VRX655362 WBS655362:WBT655362 WLO655362:WLP655362 WVK655362:WVL655362 C720898:D720898 IY720898:IZ720898 SU720898:SV720898 ACQ720898:ACR720898 AMM720898:AMN720898 AWI720898:AWJ720898 BGE720898:BGF720898 BQA720898:BQB720898 BZW720898:BZX720898 CJS720898:CJT720898 CTO720898:CTP720898 DDK720898:DDL720898 DNG720898:DNH720898 DXC720898:DXD720898 EGY720898:EGZ720898 EQU720898:EQV720898 FAQ720898:FAR720898 FKM720898:FKN720898 FUI720898:FUJ720898 GEE720898:GEF720898 GOA720898:GOB720898 GXW720898:GXX720898 HHS720898:HHT720898 HRO720898:HRP720898 IBK720898:IBL720898 ILG720898:ILH720898 IVC720898:IVD720898 JEY720898:JEZ720898 JOU720898:JOV720898 JYQ720898:JYR720898 KIM720898:KIN720898 KSI720898:KSJ720898 LCE720898:LCF720898 LMA720898:LMB720898 LVW720898:LVX720898 MFS720898:MFT720898 MPO720898:MPP720898 MZK720898:MZL720898 NJG720898:NJH720898 NTC720898:NTD720898 OCY720898:OCZ720898 OMU720898:OMV720898 OWQ720898:OWR720898 PGM720898:PGN720898 PQI720898:PQJ720898 QAE720898:QAF720898 QKA720898:QKB720898 QTW720898:QTX720898 RDS720898:RDT720898 RNO720898:RNP720898 RXK720898:RXL720898 SHG720898:SHH720898 SRC720898:SRD720898 TAY720898:TAZ720898 TKU720898:TKV720898 TUQ720898:TUR720898 UEM720898:UEN720898 UOI720898:UOJ720898 UYE720898:UYF720898 VIA720898:VIB720898 VRW720898:VRX720898 WBS720898:WBT720898 WLO720898:WLP720898 WVK720898:WVL720898 C786434:D786434 IY786434:IZ786434 SU786434:SV786434 ACQ786434:ACR786434 AMM786434:AMN786434 AWI786434:AWJ786434 BGE786434:BGF786434 BQA786434:BQB786434 BZW786434:BZX786434 CJS786434:CJT786434 CTO786434:CTP786434 DDK786434:DDL786434 DNG786434:DNH786434 DXC786434:DXD786434 EGY786434:EGZ786434 EQU786434:EQV786434 FAQ786434:FAR786434 FKM786434:FKN786434 FUI786434:FUJ786434 GEE786434:GEF786434 GOA786434:GOB786434 GXW786434:GXX786434 HHS786434:HHT786434 HRO786434:HRP786434 IBK786434:IBL786434 ILG786434:ILH786434 IVC786434:IVD786434 JEY786434:JEZ786434 JOU786434:JOV786434 JYQ786434:JYR786434 KIM786434:KIN786434 KSI786434:KSJ786434 LCE786434:LCF786434 LMA786434:LMB786434 LVW786434:LVX786434 MFS786434:MFT786434 MPO786434:MPP786434 MZK786434:MZL786434 NJG786434:NJH786434 NTC786434:NTD786434 OCY786434:OCZ786434 OMU786434:OMV786434 OWQ786434:OWR786434 PGM786434:PGN786434 PQI786434:PQJ786434 QAE786434:QAF786434 QKA786434:QKB786434 QTW786434:QTX786434 RDS786434:RDT786434 RNO786434:RNP786434 RXK786434:RXL786434 SHG786434:SHH786434 SRC786434:SRD786434 TAY786434:TAZ786434 TKU786434:TKV786434 TUQ786434:TUR786434 UEM786434:UEN786434 UOI786434:UOJ786434 UYE786434:UYF786434 VIA786434:VIB786434 VRW786434:VRX786434 WBS786434:WBT786434 WLO786434:WLP786434 WVK786434:WVL786434 C851970:D851970 IY851970:IZ851970 SU851970:SV851970 ACQ851970:ACR851970 AMM851970:AMN851970 AWI851970:AWJ851970 BGE851970:BGF851970 BQA851970:BQB851970 BZW851970:BZX851970 CJS851970:CJT851970 CTO851970:CTP851970 DDK851970:DDL851970 DNG851970:DNH851970 DXC851970:DXD851970 EGY851970:EGZ851970 EQU851970:EQV851970 FAQ851970:FAR851970 FKM851970:FKN851970 FUI851970:FUJ851970 GEE851970:GEF851970 GOA851970:GOB851970 GXW851970:GXX851970 HHS851970:HHT851970 HRO851970:HRP851970 IBK851970:IBL851970 ILG851970:ILH851970 IVC851970:IVD851970 JEY851970:JEZ851970 JOU851970:JOV851970 JYQ851970:JYR851970 KIM851970:KIN851970 KSI851970:KSJ851970 LCE851970:LCF851970 LMA851970:LMB851970 LVW851970:LVX851970 MFS851970:MFT851970 MPO851970:MPP851970 MZK851970:MZL851970 NJG851970:NJH851970 NTC851970:NTD851970 OCY851970:OCZ851970 OMU851970:OMV851970 OWQ851970:OWR851970 PGM851970:PGN851970 PQI851970:PQJ851970 QAE851970:QAF851970 QKA851970:QKB851970 QTW851970:QTX851970 RDS851970:RDT851970 RNO851970:RNP851970 RXK851970:RXL851970 SHG851970:SHH851970 SRC851970:SRD851970 TAY851970:TAZ851970 TKU851970:TKV851970 TUQ851970:TUR851970 UEM851970:UEN851970 UOI851970:UOJ851970 UYE851970:UYF851970 VIA851970:VIB851970 VRW851970:VRX851970 WBS851970:WBT851970 WLO851970:WLP851970 WVK851970:WVL851970 C917506:D917506 IY917506:IZ917506 SU917506:SV917506 ACQ917506:ACR917506 AMM917506:AMN917506 AWI917506:AWJ917506 BGE917506:BGF917506 BQA917506:BQB917506 BZW917506:BZX917506 CJS917506:CJT917506 CTO917506:CTP917506 DDK917506:DDL917506 DNG917506:DNH917506 DXC917506:DXD917506 EGY917506:EGZ917506 EQU917506:EQV917506 FAQ917506:FAR917506 FKM917506:FKN917506 FUI917506:FUJ917506 GEE917506:GEF917506 GOA917506:GOB917506 GXW917506:GXX917506 HHS917506:HHT917506 HRO917506:HRP917506 IBK917506:IBL917506 ILG917506:ILH917506 IVC917506:IVD917506 JEY917506:JEZ917506 JOU917506:JOV917506 JYQ917506:JYR917506 KIM917506:KIN917506 KSI917506:KSJ917506 LCE917506:LCF917506 LMA917506:LMB917506 LVW917506:LVX917506 MFS917506:MFT917506 MPO917506:MPP917506 MZK917506:MZL917506 NJG917506:NJH917506 NTC917506:NTD917506 OCY917506:OCZ917506 OMU917506:OMV917506 OWQ917506:OWR917506 PGM917506:PGN917506 PQI917506:PQJ917506 QAE917506:QAF917506 QKA917506:QKB917506 QTW917506:QTX917506 RDS917506:RDT917506 RNO917506:RNP917506 RXK917506:RXL917506 SHG917506:SHH917506 SRC917506:SRD917506 TAY917506:TAZ917506 TKU917506:TKV917506 TUQ917506:TUR917506 UEM917506:UEN917506 UOI917506:UOJ917506 UYE917506:UYF917506 VIA917506:VIB917506 VRW917506:VRX917506 WBS917506:WBT917506 WLO917506:WLP917506 WVK917506:WVL917506 C983042:D983042 IY983042:IZ983042 SU983042:SV983042 ACQ983042:ACR983042 AMM983042:AMN983042 AWI983042:AWJ983042 BGE983042:BGF983042 BQA983042:BQB983042 BZW983042:BZX983042 CJS983042:CJT983042 CTO983042:CTP983042 DDK983042:DDL983042 DNG983042:DNH983042 DXC983042:DXD983042 EGY983042:EGZ983042 EQU983042:EQV983042 FAQ983042:FAR983042 FKM983042:FKN983042 FUI983042:FUJ983042 GEE983042:GEF983042 GOA983042:GOB983042 GXW983042:GXX983042 HHS983042:HHT983042 HRO983042:HRP983042 IBK983042:IBL983042 ILG983042:ILH983042 IVC983042:IVD983042 JEY983042:JEZ983042 JOU983042:JOV983042 JYQ983042:JYR983042 KIM983042:KIN983042 KSI983042:KSJ983042 LCE983042:LCF983042 LMA983042:LMB983042 LVW983042:LVX983042 MFS983042:MFT983042 MPO983042:MPP983042 MZK983042:MZL983042 NJG983042:NJH983042 NTC983042:NTD983042 OCY983042:OCZ983042 OMU983042:OMV983042 OWQ983042:OWR983042 PGM983042:PGN983042 PQI983042:PQJ983042 QAE983042:QAF983042 QKA983042:QKB983042 QTW983042:QTX983042 RDS983042:RDT983042 RNO983042:RNP983042 RXK983042:RXL983042 SHG983042:SHH983042 SRC983042:SRD983042 TAY983042:TAZ983042 TKU983042:TKV983042 TUQ983042:TUR983042 UEM983042:UEN983042 UOI983042:UOJ983042 UYE983042:UYF983042 VIA983042:VIB983042 VRW983042:VRX983042 WBS983042:WBT983042 WLO983042:WLP983042 WVK983042:WVL983042"/>
    <dataValidation allowBlank="1" showInputMessage="1" showErrorMessage="1" prompt="Check no for original request_x000a_Check yes for revised or amended request of prior submission"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Input GSF"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B25:B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LN25:WLN26 WVJ25:WVJ26 B65561:B65562 IX65561:IX65562 ST65561:ST65562 ACP65561:ACP65562 AML65561:AML65562 AWH65561:AWH65562 BGD65561:BGD65562 BPZ65561:BPZ65562 BZV65561:BZV65562 CJR65561:CJR65562 CTN65561:CTN65562 DDJ65561:DDJ65562 DNF65561:DNF65562 DXB65561:DXB65562 EGX65561:EGX65562 EQT65561:EQT65562 FAP65561:FAP65562 FKL65561:FKL65562 FUH65561:FUH65562 GED65561:GED65562 GNZ65561:GNZ65562 GXV65561:GXV65562 HHR65561:HHR65562 HRN65561:HRN65562 IBJ65561:IBJ65562 ILF65561:ILF65562 IVB65561:IVB65562 JEX65561:JEX65562 JOT65561:JOT65562 JYP65561:JYP65562 KIL65561:KIL65562 KSH65561:KSH65562 LCD65561:LCD65562 LLZ65561:LLZ65562 LVV65561:LVV65562 MFR65561:MFR65562 MPN65561:MPN65562 MZJ65561:MZJ65562 NJF65561:NJF65562 NTB65561:NTB65562 OCX65561:OCX65562 OMT65561:OMT65562 OWP65561:OWP65562 PGL65561:PGL65562 PQH65561:PQH65562 QAD65561:QAD65562 QJZ65561:QJZ65562 QTV65561:QTV65562 RDR65561:RDR65562 RNN65561:RNN65562 RXJ65561:RXJ65562 SHF65561:SHF65562 SRB65561:SRB65562 TAX65561:TAX65562 TKT65561:TKT65562 TUP65561:TUP65562 UEL65561:UEL65562 UOH65561:UOH65562 UYD65561:UYD65562 VHZ65561:VHZ65562 VRV65561:VRV65562 WBR65561:WBR65562 WLN65561:WLN65562 WVJ65561:WVJ65562 B131097:B131098 IX131097:IX131098 ST131097:ST131098 ACP131097:ACP131098 AML131097:AML131098 AWH131097:AWH131098 BGD131097:BGD131098 BPZ131097:BPZ131098 BZV131097:BZV131098 CJR131097:CJR131098 CTN131097:CTN131098 DDJ131097:DDJ131098 DNF131097:DNF131098 DXB131097:DXB131098 EGX131097:EGX131098 EQT131097:EQT131098 FAP131097:FAP131098 FKL131097:FKL131098 FUH131097:FUH131098 GED131097:GED131098 GNZ131097:GNZ131098 GXV131097:GXV131098 HHR131097:HHR131098 HRN131097:HRN131098 IBJ131097:IBJ131098 ILF131097:ILF131098 IVB131097:IVB131098 JEX131097:JEX131098 JOT131097:JOT131098 JYP131097:JYP131098 KIL131097:KIL131098 KSH131097:KSH131098 LCD131097:LCD131098 LLZ131097:LLZ131098 LVV131097:LVV131098 MFR131097:MFR131098 MPN131097:MPN131098 MZJ131097:MZJ131098 NJF131097:NJF131098 NTB131097:NTB131098 OCX131097:OCX131098 OMT131097:OMT131098 OWP131097:OWP131098 PGL131097:PGL131098 PQH131097:PQH131098 QAD131097:QAD131098 QJZ131097:QJZ131098 QTV131097:QTV131098 RDR131097:RDR131098 RNN131097:RNN131098 RXJ131097:RXJ131098 SHF131097:SHF131098 SRB131097:SRB131098 TAX131097:TAX131098 TKT131097:TKT131098 TUP131097:TUP131098 UEL131097:UEL131098 UOH131097:UOH131098 UYD131097:UYD131098 VHZ131097:VHZ131098 VRV131097:VRV131098 WBR131097:WBR131098 WLN131097:WLN131098 WVJ131097:WVJ131098 B196633:B196634 IX196633:IX196634 ST196633:ST196634 ACP196633:ACP196634 AML196633:AML196634 AWH196633:AWH196634 BGD196633:BGD196634 BPZ196633:BPZ196634 BZV196633:BZV196634 CJR196633:CJR196634 CTN196633:CTN196634 DDJ196633:DDJ196634 DNF196633:DNF196634 DXB196633:DXB196634 EGX196633:EGX196634 EQT196633:EQT196634 FAP196633:FAP196634 FKL196633:FKL196634 FUH196633:FUH196634 GED196633:GED196634 GNZ196633:GNZ196634 GXV196633:GXV196634 HHR196633:HHR196634 HRN196633:HRN196634 IBJ196633:IBJ196634 ILF196633:ILF196634 IVB196633:IVB196634 JEX196633:JEX196634 JOT196633:JOT196634 JYP196633:JYP196634 KIL196633:KIL196634 KSH196633:KSH196634 LCD196633:LCD196634 LLZ196633:LLZ196634 LVV196633:LVV196634 MFR196633:MFR196634 MPN196633:MPN196634 MZJ196633:MZJ196634 NJF196633:NJF196634 NTB196633:NTB196634 OCX196633:OCX196634 OMT196633:OMT196634 OWP196633:OWP196634 PGL196633:PGL196634 PQH196633:PQH196634 QAD196633:QAD196634 QJZ196633:QJZ196634 QTV196633:QTV196634 RDR196633:RDR196634 RNN196633:RNN196634 RXJ196633:RXJ196634 SHF196633:SHF196634 SRB196633:SRB196634 TAX196633:TAX196634 TKT196633:TKT196634 TUP196633:TUP196634 UEL196633:UEL196634 UOH196633:UOH196634 UYD196633:UYD196634 VHZ196633:VHZ196634 VRV196633:VRV196634 WBR196633:WBR196634 WLN196633:WLN196634 WVJ196633:WVJ196634 B262169:B262170 IX262169:IX262170 ST262169:ST262170 ACP262169:ACP262170 AML262169:AML262170 AWH262169:AWH262170 BGD262169:BGD262170 BPZ262169:BPZ262170 BZV262169:BZV262170 CJR262169:CJR262170 CTN262169:CTN262170 DDJ262169:DDJ262170 DNF262169:DNF262170 DXB262169:DXB262170 EGX262169:EGX262170 EQT262169:EQT262170 FAP262169:FAP262170 FKL262169:FKL262170 FUH262169:FUH262170 GED262169:GED262170 GNZ262169:GNZ262170 GXV262169:GXV262170 HHR262169:HHR262170 HRN262169:HRN262170 IBJ262169:IBJ262170 ILF262169:ILF262170 IVB262169:IVB262170 JEX262169:JEX262170 JOT262169:JOT262170 JYP262169:JYP262170 KIL262169:KIL262170 KSH262169:KSH262170 LCD262169:LCD262170 LLZ262169:LLZ262170 LVV262169:LVV262170 MFR262169:MFR262170 MPN262169:MPN262170 MZJ262169:MZJ262170 NJF262169:NJF262170 NTB262169:NTB262170 OCX262169:OCX262170 OMT262169:OMT262170 OWP262169:OWP262170 PGL262169:PGL262170 PQH262169:PQH262170 QAD262169:QAD262170 QJZ262169:QJZ262170 QTV262169:QTV262170 RDR262169:RDR262170 RNN262169:RNN262170 RXJ262169:RXJ262170 SHF262169:SHF262170 SRB262169:SRB262170 TAX262169:TAX262170 TKT262169:TKT262170 TUP262169:TUP262170 UEL262169:UEL262170 UOH262169:UOH262170 UYD262169:UYD262170 VHZ262169:VHZ262170 VRV262169:VRV262170 WBR262169:WBR262170 WLN262169:WLN262170 WVJ262169:WVJ262170 B327705:B327706 IX327705:IX327706 ST327705:ST327706 ACP327705:ACP327706 AML327705:AML327706 AWH327705:AWH327706 BGD327705:BGD327706 BPZ327705:BPZ327706 BZV327705:BZV327706 CJR327705:CJR327706 CTN327705:CTN327706 DDJ327705:DDJ327706 DNF327705:DNF327706 DXB327705:DXB327706 EGX327705:EGX327706 EQT327705:EQT327706 FAP327705:FAP327706 FKL327705:FKL327706 FUH327705:FUH327706 GED327705:GED327706 GNZ327705:GNZ327706 GXV327705:GXV327706 HHR327705:HHR327706 HRN327705:HRN327706 IBJ327705:IBJ327706 ILF327705:ILF327706 IVB327705:IVB327706 JEX327705:JEX327706 JOT327705:JOT327706 JYP327705:JYP327706 KIL327705:KIL327706 KSH327705:KSH327706 LCD327705:LCD327706 LLZ327705:LLZ327706 LVV327705:LVV327706 MFR327705:MFR327706 MPN327705:MPN327706 MZJ327705:MZJ327706 NJF327705:NJF327706 NTB327705:NTB327706 OCX327705:OCX327706 OMT327705:OMT327706 OWP327705:OWP327706 PGL327705:PGL327706 PQH327705:PQH327706 QAD327705:QAD327706 QJZ327705:QJZ327706 QTV327705:QTV327706 RDR327705:RDR327706 RNN327705:RNN327706 RXJ327705:RXJ327706 SHF327705:SHF327706 SRB327705:SRB327706 TAX327705:TAX327706 TKT327705:TKT327706 TUP327705:TUP327706 UEL327705:UEL327706 UOH327705:UOH327706 UYD327705:UYD327706 VHZ327705:VHZ327706 VRV327705:VRV327706 WBR327705:WBR327706 WLN327705:WLN327706 WVJ327705:WVJ327706 B393241:B393242 IX393241:IX393242 ST393241:ST393242 ACP393241:ACP393242 AML393241:AML393242 AWH393241:AWH393242 BGD393241:BGD393242 BPZ393241:BPZ393242 BZV393241:BZV393242 CJR393241:CJR393242 CTN393241:CTN393242 DDJ393241:DDJ393242 DNF393241:DNF393242 DXB393241:DXB393242 EGX393241:EGX393242 EQT393241:EQT393242 FAP393241:FAP393242 FKL393241:FKL393242 FUH393241:FUH393242 GED393241:GED393242 GNZ393241:GNZ393242 GXV393241:GXV393242 HHR393241:HHR393242 HRN393241:HRN393242 IBJ393241:IBJ393242 ILF393241:ILF393242 IVB393241:IVB393242 JEX393241:JEX393242 JOT393241:JOT393242 JYP393241:JYP393242 KIL393241:KIL393242 KSH393241:KSH393242 LCD393241:LCD393242 LLZ393241:LLZ393242 LVV393241:LVV393242 MFR393241:MFR393242 MPN393241:MPN393242 MZJ393241:MZJ393242 NJF393241:NJF393242 NTB393241:NTB393242 OCX393241:OCX393242 OMT393241:OMT393242 OWP393241:OWP393242 PGL393241:PGL393242 PQH393241:PQH393242 QAD393241:QAD393242 QJZ393241:QJZ393242 QTV393241:QTV393242 RDR393241:RDR393242 RNN393241:RNN393242 RXJ393241:RXJ393242 SHF393241:SHF393242 SRB393241:SRB393242 TAX393241:TAX393242 TKT393241:TKT393242 TUP393241:TUP393242 UEL393241:UEL393242 UOH393241:UOH393242 UYD393241:UYD393242 VHZ393241:VHZ393242 VRV393241:VRV393242 WBR393241:WBR393242 WLN393241:WLN393242 WVJ393241:WVJ393242 B458777:B458778 IX458777:IX458778 ST458777:ST458778 ACP458777:ACP458778 AML458777:AML458778 AWH458777:AWH458778 BGD458777:BGD458778 BPZ458777:BPZ458778 BZV458777:BZV458778 CJR458777:CJR458778 CTN458777:CTN458778 DDJ458777:DDJ458778 DNF458777:DNF458778 DXB458777:DXB458778 EGX458777:EGX458778 EQT458777:EQT458778 FAP458777:FAP458778 FKL458777:FKL458778 FUH458777:FUH458778 GED458777:GED458778 GNZ458777:GNZ458778 GXV458777:GXV458778 HHR458777:HHR458778 HRN458777:HRN458778 IBJ458777:IBJ458778 ILF458777:ILF458778 IVB458777:IVB458778 JEX458777:JEX458778 JOT458777:JOT458778 JYP458777:JYP458778 KIL458777:KIL458778 KSH458777:KSH458778 LCD458777:LCD458778 LLZ458777:LLZ458778 LVV458777:LVV458778 MFR458777:MFR458778 MPN458777:MPN458778 MZJ458777:MZJ458778 NJF458777:NJF458778 NTB458777:NTB458778 OCX458777:OCX458778 OMT458777:OMT458778 OWP458777:OWP458778 PGL458777:PGL458778 PQH458777:PQH458778 QAD458777:QAD458778 QJZ458777:QJZ458778 QTV458777:QTV458778 RDR458777:RDR458778 RNN458777:RNN458778 RXJ458777:RXJ458778 SHF458777:SHF458778 SRB458777:SRB458778 TAX458777:TAX458778 TKT458777:TKT458778 TUP458777:TUP458778 UEL458777:UEL458778 UOH458777:UOH458778 UYD458777:UYD458778 VHZ458777:VHZ458778 VRV458777:VRV458778 WBR458777:WBR458778 WLN458777:WLN458778 WVJ458777:WVJ458778 B524313:B524314 IX524313:IX524314 ST524313:ST524314 ACP524313:ACP524314 AML524313:AML524314 AWH524313:AWH524314 BGD524313:BGD524314 BPZ524313:BPZ524314 BZV524313:BZV524314 CJR524313:CJR524314 CTN524313:CTN524314 DDJ524313:DDJ524314 DNF524313:DNF524314 DXB524313:DXB524314 EGX524313:EGX524314 EQT524313:EQT524314 FAP524313:FAP524314 FKL524313:FKL524314 FUH524313:FUH524314 GED524313:GED524314 GNZ524313:GNZ524314 GXV524313:GXV524314 HHR524313:HHR524314 HRN524313:HRN524314 IBJ524313:IBJ524314 ILF524313:ILF524314 IVB524313:IVB524314 JEX524313:JEX524314 JOT524313:JOT524314 JYP524313:JYP524314 KIL524313:KIL524314 KSH524313:KSH524314 LCD524313:LCD524314 LLZ524313:LLZ524314 LVV524313:LVV524314 MFR524313:MFR524314 MPN524313:MPN524314 MZJ524313:MZJ524314 NJF524313:NJF524314 NTB524313:NTB524314 OCX524313:OCX524314 OMT524313:OMT524314 OWP524313:OWP524314 PGL524313:PGL524314 PQH524313:PQH524314 QAD524313:QAD524314 QJZ524313:QJZ524314 QTV524313:QTV524314 RDR524313:RDR524314 RNN524313:RNN524314 RXJ524313:RXJ524314 SHF524313:SHF524314 SRB524313:SRB524314 TAX524313:TAX524314 TKT524313:TKT524314 TUP524313:TUP524314 UEL524313:UEL524314 UOH524313:UOH524314 UYD524313:UYD524314 VHZ524313:VHZ524314 VRV524313:VRV524314 WBR524313:WBR524314 WLN524313:WLN524314 WVJ524313:WVJ524314 B589849:B589850 IX589849:IX589850 ST589849:ST589850 ACP589849:ACP589850 AML589849:AML589850 AWH589849:AWH589850 BGD589849:BGD589850 BPZ589849:BPZ589850 BZV589849:BZV589850 CJR589849:CJR589850 CTN589849:CTN589850 DDJ589849:DDJ589850 DNF589849:DNF589850 DXB589849:DXB589850 EGX589849:EGX589850 EQT589849:EQT589850 FAP589849:FAP589850 FKL589849:FKL589850 FUH589849:FUH589850 GED589849:GED589850 GNZ589849:GNZ589850 GXV589849:GXV589850 HHR589849:HHR589850 HRN589849:HRN589850 IBJ589849:IBJ589850 ILF589849:ILF589850 IVB589849:IVB589850 JEX589849:JEX589850 JOT589849:JOT589850 JYP589849:JYP589850 KIL589849:KIL589850 KSH589849:KSH589850 LCD589849:LCD589850 LLZ589849:LLZ589850 LVV589849:LVV589850 MFR589849:MFR589850 MPN589849:MPN589850 MZJ589849:MZJ589850 NJF589849:NJF589850 NTB589849:NTB589850 OCX589849:OCX589850 OMT589849:OMT589850 OWP589849:OWP589850 PGL589849:PGL589850 PQH589849:PQH589850 QAD589849:QAD589850 QJZ589849:QJZ589850 QTV589849:QTV589850 RDR589849:RDR589850 RNN589849:RNN589850 RXJ589849:RXJ589850 SHF589849:SHF589850 SRB589849:SRB589850 TAX589849:TAX589850 TKT589849:TKT589850 TUP589849:TUP589850 UEL589849:UEL589850 UOH589849:UOH589850 UYD589849:UYD589850 VHZ589849:VHZ589850 VRV589849:VRV589850 WBR589849:WBR589850 WLN589849:WLN589850 WVJ589849:WVJ589850 B655385:B655386 IX655385:IX655386 ST655385:ST655386 ACP655385:ACP655386 AML655385:AML655386 AWH655385:AWH655386 BGD655385:BGD655386 BPZ655385:BPZ655386 BZV655385:BZV655386 CJR655385:CJR655386 CTN655385:CTN655386 DDJ655385:DDJ655386 DNF655385:DNF655386 DXB655385:DXB655386 EGX655385:EGX655386 EQT655385:EQT655386 FAP655385:FAP655386 FKL655385:FKL655386 FUH655385:FUH655386 GED655385:GED655386 GNZ655385:GNZ655386 GXV655385:GXV655386 HHR655385:HHR655386 HRN655385:HRN655386 IBJ655385:IBJ655386 ILF655385:ILF655386 IVB655385:IVB655386 JEX655385:JEX655386 JOT655385:JOT655386 JYP655385:JYP655386 KIL655385:KIL655386 KSH655385:KSH655386 LCD655385:LCD655386 LLZ655385:LLZ655386 LVV655385:LVV655386 MFR655385:MFR655386 MPN655385:MPN655386 MZJ655385:MZJ655386 NJF655385:NJF655386 NTB655385:NTB655386 OCX655385:OCX655386 OMT655385:OMT655386 OWP655385:OWP655386 PGL655385:PGL655386 PQH655385:PQH655386 QAD655385:QAD655386 QJZ655385:QJZ655386 QTV655385:QTV655386 RDR655385:RDR655386 RNN655385:RNN655386 RXJ655385:RXJ655386 SHF655385:SHF655386 SRB655385:SRB655386 TAX655385:TAX655386 TKT655385:TKT655386 TUP655385:TUP655386 UEL655385:UEL655386 UOH655385:UOH655386 UYD655385:UYD655386 VHZ655385:VHZ655386 VRV655385:VRV655386 WBR655385:WBR655386 WLN655385:WLN655386 WVJ655385:WVJ655386 B720921:B720922 IX720921:IX720922 ST720921:ST720922 ACP720921:ACP720922 AML720921:AML720922 AWH720921:AWH720922 BGD720921:BGD720922 BPZ720921:BPZ720922 BZV720921:BZV720922 CJR720921:CJR720922 CTN720921:CTN720922 DDJ720921:DDJ720922 DNF720921:DNF720922 DXB720921:DXB720922 EGX720921:EGX720922 EQT720921:EQT720922 FAP720921:FAP720922 FKL720921:FKL720922 FUH720921:FUH720922 GED720921:GED720922 GNZ720921:GNZ720922 GXV720921:GXV720922 HHR720921:HHR720922 HRN720921:HRN720922 IBJ720921:IBJ720922 ILF720921:ILF720922 IVB720921:IVB720922 JEX720921:JEX720922 JOT720921:JOT720922 JYP720921:JYP720922 KIL720921:KIL720922 KSH720921:KSH720922 LCD720921:LCD720922 LLZ720921:LLZ720922 LVV720921:LVV720922 MFR720921:MFR720922 MPN720921:MPN720922 MZJ720921:MZJ720922 NJF720921:NJF720922 NTB720921:NTB720922 OCX720921:OCX720922 OMT720921:OMT720922 OWP720921:OWP720922 PGL720921:PGL720922 PQH720921:PQH720922 QAD720921:QAD720922 QJZ720921:QJZ720922 QTV720921:QTV720922 RDR720921:RDR720922 RNN720921:RNN720922 RXJ720921:RXJ720922 SHF720921:SHF720922 SRB720921:SRB720922 TAX720921:TAX720922 TKT720921:TKT720922 TUP720921:TUP720922 UEL720921:UEL720922 UOH720921:UOH720922 UYD720921:UYD720922 VHZ720921:VHZ720922 VRV720921:VRV720922 WBR720921:WBR720922 WLN720921:WLN720922 WVJ720921:WVJ720922 B786457:B786458 IX786457:IX786458 ST786457:ST786458 ACP786457:ACP786458 AML786457:AML786458 AWH786457:AWH786458 BGD786457:BGD786458 BPZ786457:BPZ786458 BZV786457:BZV786458 CJR786457:CJR786458 CTN786457:CTN786458 DDJ786457:DDJ786458 DNF786457:DNF786458 DXB786457:DXB786458 EGX786457:EGX786458 EQT786457:EQT786458 FAP786457:FAP786458 FKL786457:FKL786458 FUH786457:FUH786458 GED786457:GED786458 GNZ786457:GNZ786458 GXV786457:GXV786458 HHR786457:HHR786458 HRN786457:HRN786458 IBJ786457:IBJ786458 ILF786457:ILF786458 IVB786457:IVB786458 JEX786457:JEX786458 JOT786457:JOT786458 JYP786457:JYP786458 KIL786457:KIL786458 KSH786457:KSH786458 LCD786457:LCD786458 LLZ786457:LLZ786458 LVV786457:LVV786458 MFR786457:MFR786458 MPN786457:MPN786458 MZJ786457:MZJ786458 NJF786457:NJF786458 NTB786457:NTB786458 OCX786457:OCX786458 OMT786457:OMT786458 OWP786457:OWP786458 PGL786457:PGL786458 PQH786457:PQH786458 QAD786457:QAD786458 QJZ786457:QJZ786458 QTV786457:QTV786458 RDR786457:RDR786458 RNN786457:RNN786458 RXJ786457:RXJ786458 SHF786457:SHF786458 SRB786457:SRB786458 TAX786457:TAX786458 TKT786457:TKT786458 TUP786457:TUP786458 UEL786457:UEL786458 UOH786457:UOH786458 UYD786457:UYD786458 VHZ786457:VHZ786458 VRV786457:VRV786458 WBR786457:WBR786458 WLN786457:WLN786458 WVJ786457:WVJ786458 B851993:B851994 IX851993:IX851994 ST851993:ST851994 ACP851993:ACP851994 AML851993:AML851994 AWH851993:AWH851994 BGD851993:BGD851994 BPZ851993:BPZ851994 BZV851993:BZV851994 CJR851993:CJR851994 CTN851993:CTN851994 DDJ851993:DDJ851994 DNF851993:DNF851994 DXB851993:DXB851994 EGX851993:EGX851994 EQT851993:EQT851994 FAP851993:FAP851994 FKL851993:FKL851994 FUH851993:FUH851994 GED851993:GED851994 GNZ851993:GNZ851994 GXV851993:GXV851994 HHR851993:HHR851994 HRN851993:HRN851994 IBJ851993:IBJ851994 ILF851993:ILF851994 IVB851993:IVB851994 JEX851993:JEX851994 JOT851993:JOT851994 JYP851993:JYP851994 KIL851993:KIL851994 KSH851993:KSH851994 LCD851993:LCD851994 LLZ851993:LLZ851994 LVV851993:LVV851994 MFR851993:MFR851994 MPN851993:MPN851994 MZJ851993:MZJ851994 NJF851993:NJF851994 NTB851993:NTB851994 OCX851993:OCX851994 OMT851993:OMT851994 OWP851993:OWP851994 PGL851993:PGL851994 PQH851993:PQH851994 QAD851993:QAD851994 QJZ851993:QJZ851994 QTV851993:QTV851994 RDR851993:RDR851994 RNN851993:RNN851994 RXJ851993:RXJ851994 SHF851993:SHF851994 SRB851993:SRB851994 TAX851993:TAX851994 TKT851993:TKT851994 TUP851993:TUP851994 UEL851993:UEL851994 UOH851993:UOH851994 UYD851993:UYD851994 VHZ851993:VHZ851994 VRV851993:VRV851994 WBR851993:WBR851994 WLN851993:WLN851994 WVJ851993:WVJ851994 B917529:B917530 IX917529:IX917530 ST917529:ST917530 ACP917529:ACP917530 AML917529:AML917530 AWH917529:AWH917530 BGD917529:BGD917530 BPZ917529:BPZ917530 BZV917529:BZV917530 CJR917529:CJR917530 CTN917529:CTN917530 DDJ917529:DDJ917530 DNF917529:DNF917530 DXB917529:DXB917530 EGX917529:EGX917530 EQT917529:EQT917530 FAP917529:FAP917530 FKL917529:FKL917530 FUH917529:FUH917530 GED917529:GED917530 GNZ917529:GNZ917530 GXV917529:GXV917530 HHR917529:HHR917530 HRN917529:HRN917530 IBJ917529:IBJ917530 ILF917529:ILF917530 IVB917529:IVB917530 JEX917529:JEX917530 JOT917529:JOT917530 JYP917529:JYP917530 KIL917529:KIL917530 KSH917529:KSH917530 LCD917529:LCD917530 LLZ917529:LLZ917530 LVV917529:LVV917530 MFR917529:MFR917530 MPN917529:MPN917530 MZJ917529:MZJ917530 NJF917529:NJF917530 NTB917529:NTB917530 OCX917529:OCX917530 OMT917529:OMT917530 OWP917529:OWP917530 PGL917529:PGL917530 PQH917529:PQH917530 QAD917529:QAD917530 QJZ917529:QJZ917530 QTV917529:QTV917530 RDR917529:RDR917530 RNN917529:RNN917530 RXJ917529:RXJ917530 SHF917529:SHF917530 SRB917529:SRB917530 TAX917529:TAX917530 TKT917529:TKT917530 TUP917529:TUP917530 UEL917529:UEL917530 UOH917529:UOH917530 UYD917529:UYD917530 VHZ917529:VHZ917530 VRV917529:VRV917530 WBR917529:WBR917530 WLN917529:WLN917530 WVJ917529:WVJ917530 B983065:B983066 IX983065:IX983066 ST983065:ST983066 ACP983065:ACP983066 AML983065:AML983066 AWH983065:AWH983066 BGD983065:BGD983066 BPZ983065:BPZ983066 BZV983065:BZV983066 CJR983065:CJR983066 CTN983065:CTN983066 DDJ983065:DDJ983066 DNF983065:DNF983066 DXB983065:DXB983066 EGX983065:EGX983066 EQT983065:EQT983066 FAP983065:FAP983066 FKL983065:FKL983066 FUH983065:FUH983066 GED983065:GED983066 GNZ983065:GNZ983066 GXV983065:GXV983066 HHR983065:HHR983066 HRN983065:HRN983066 IBJ983065:IBJ983066 ILF983065:ILF983066 IVB983065:IVB983066 JEX983065:JEX983066 JOT983065:JOT983066 JYP983065:JYP983066 KIL983065:KIL983066 KSH983065:KSH983066 LCD983065:LCD983066 LLZ983065:LLZ983066 LVV983065:LVV983066 MFR983065:MFR983066 MPN983065:MPN983066 MZJ983065:MZJ983066 NJF983065:NJF983066 NTB983065:NTB983066 OCX983065:OCX983066 OMT983065:OMT983066 OWP983065:OWP983066 PGL983065:PGL983066 PQH983065:PQH983066 QAD983065:QAD983066 QJZ983065:QJZ983066 QTV983065:QTV983066 RDR983065:RDR983066 RNN983065:RNN983066 RXJ983065:RXJ983066 SHF983065:SHF983066 SRB983065:SRB983066 TAX983065:TAX983066 TKT983065:TKT983066 TUP983065:TUP983066 UEL983065:UEL983066 UOH983065:UOH983066 UYD983065:UYD983066 VHZ983065:VHZ983066 VRV983065:VRV983066 WBR983065:WBR983066 WLN983065:WLN983066 WVJ983065:WVJ983066"/>
    <dataValidation allowBlank="1" showErrorMessage="1" prompt="Input GSF"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dataValidation allowBlank="1" showInputMessage="1" showErrorMessage="1" prompt="Sum of column E through J"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Include total of all years' prior appropriations; list by year in CC-C Word Document"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hange Fiscal Year if needed" sqref="WVM98304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E7"/>
    <dataValidation type="whole" allowBlank="1" showInputMessage="1" showErrorMessage="1" prompt="Enter the priority number"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0</formula1>
      <formula2>100</formula2>
    </dataValidation>
  </dataValidations>
  <printOptions horizontalCentered="1"/>
  <pageMargins left="0.3" right="0.3" top="0.6" bottom="0.5" header="0.4" footer="0.25"/>
  <pageSetup scale="55" orientation="portrait" r:id="rId1"/>
  <headerFooter alignWithMargins="0">
    <oddHeader>&amp;L&amp;10 5-10 OSPB Version – Excel</oddHeader>
    <oddFooter>&amp;LPage &amp;P</oddFooter>
  </headerFooter>
  <drawing r:id="rId2"/>
  <legacyDrawing r:id="rId3"/>
  <controls>
    <mc:AlternateContent xmlns:mc="http://schemas.openxmlformats.org/markup-compatibility/2006">
      <mc:Choice Requires="x14">
        <control shapeId="3073" r:id="rId4" name="CheckBox2">
          <controlPr defaultSize="0" autoLine="0" r:id="rId5">
            <anchor moveWithCells="1">
              <from>
                <xdr:col>1</xdr:col>
                <xdr:colOff>1612900</xdr:colOff>
                <xdr:row>6</xdr:row>
                <xdr:rowOff>69850</xdr:rowOff>
              </from>
              <to>
                <xdr:col>1</xdr:col>
                <xdr:colOff>1797050</xdr:colOff>
                <xdr:row>6</xdr:row>
                <xdr:rowOff>254000</xdr:rowOff>
              </to>
            </anchor>
          </controlPr>
        </control>
      </mc:Choice>
      <mc:Fallback>
        <control shapeId="3073" r:id="rId4" name="CheckBox2"/>
      </mc:Fallback>
    </mc:AlternateContent>
    <mc:AlternateContent xmlns:mc="http://schemas.openxmlformats.org/markup-compatibility/2006">
      <mc:Choice Requires="x14">
        <control shapeId="3074" r:id="rId6" name="CheckBox1">
          <controlPr defaultSize="0" autoLine="0" r:id="rId7">
            <anchor moveWithCells="1">
              <from>
                <xdr:col>1</xdr:col>
                <xdr:colOff>1003300</xdr:colOff>
                <xdr:row>6</xdr:row>
                <xdr:rowOff>50800</xdr:rowOff>
              </from>
              <to>
                <xdr:col>1</xdr:col>
                <xdr:colOff>1174750</xdr:colOff>
                <xdr:row>6</xdr:row>
                <xdr:rowOff>260350</xdr:rowOff>
              </to>
            </anchor>
          </controlPr>
        </control>
      </mc:Choice>
      <mc:Fallback>
        <control shapeId="3074" r:id="rId6" name="CheckBox1"/>
      </mc:Fallback>
    </mc:AlternateContent>
    <mc:AlternateContent xmlns:mc="http://schemas.openxmlformats.org/markup-compatibility/2006">
      <mc:Choice Requires="x14">
        <control shapeId="3075" r:id="rId8" name="Drop Down 3">
          <controlPr defaultSize="0" autoLine="0" autoPict="0">
            <anchor moveWithCells="1">
              <from>
                <xdr:col>11</xdr:col>
                <xdr:colOff>1581150</xdr:colOff>
                <xdr:row>14</xdr:row>
                <xdr:rowOff>190500</xdr:rowOff>
              </from>
              <to>
                <xdr:col>13</xdr:col>
                <xdr:colOff>38100</xdr:colOff>
                <xdr:row>15</xdr:row>
                <xdr:rowOff>190500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K144"/>
  <sheetViews>
    <sheetView topLeftCell="A91" workbookViewId="0">
      <selection activeCell="O46" sqref="O46"/>
    </sheetView>
  </sheetViews>
  <sheetFormatPr defaultColWidth="9.1796875" defaultRowHeight="13"/>
  <cols>
    <col min="1" max="1" width="4.81640625" style="340" customWidth="1"/>
    <col min="2" max="2" width="24.453125" style="340" customWidth="1"/>
    <col min="3" max="3" width="13.54296875" style="340" customWidth="1"/>
    <col min="4" max="4" width="15.26953125" style="340" customWidth="1"/>
    <col min="5" max="5" width="14.7265625" style="340" customWidth="1"/>
    <col min="6" max="6" width="9.81640625" style="340" customWidth="1"/>
    <col min="7" max="7" width="12.1796875" style="340" customWidth="1"/>
    <col min="8" max="8" width="14" style="340" customWidth="1"/>
    <col min="9" max="13" width="9.1796875" style="340"/>
    <col min="14" max="14" width="8.7265625" style="340" bestFit="1" customWidth="1"/>
    <col min="15" max="31" width="9.1796875" style="340"/>
    <col min="32" max="33" width="13" style="340" customWidth="1"/>
    <col min="34" max="16384" width="9.1796875" style="340"/>
  </cols>
  <sheetData>
    <row r="1" spans="1:14" ht="23.5">
      <c r="A1" s="339" t="s">
        <v>575</v>
      </c>
    </row>
    <row r="2" spans="1:14" ht="15.5">
      <c r="A2" s="341" t="s">
        <v>166</v>
      </c>
    </row>
    <row r="3" spans="1:14" ht="15.5">
      <c r="A3" s="341" t="s">
        <v>256</v>
      </c>
    </row>
    <row r="4" spans="1:14">
      <c r="A4" s="342" t="s">
        <v>257</v>
      </c>
      <c r="C4" s="947">
        <f>Assumptions!E9</f>
        <v>0</v>
      </c>
      <c r="D4" s="947"/>
      <c r="E4" s="343"/>
    </row>
    <row r="5" spans="1:14" ht="13.5" thickBot="1">
      <c r="M5" s="340">
        <f>Tables!E39</f>
        <v>3</v>
      </c>
    </row>
    <row r="6" spans="1:14">
      <c r="B6" s="340" t="s">
        <v>576</v>
      </c>
      <c r="F6" s="344"/>
      <c r="G6" s="340" t="str">
        <f>IF(M6=3,"","=Number of Dwelling Units")</f>
        <v/>
      </c>
      <c r="M6" s="345">
        <f>IF(Tables!E39=4,3,M5)</f>
        <v>3</v>
      </c>
      <c r="N6" s="345">
        <f>Tables!E38</f>
        <v>1</v>
      </c>
    </row>
    <row r="7" spans="1:14">
      <c r="F7" s="346"/>
      <c r="G7" s="340" t="str">
        <f>IF(M6=3,"","=Number of baths per dwelling unit(max. of 4)")</f>
        <v/>
      </c>
    </row>
    <row r="8" spans="1:14" ht="13.5" thickBot="1">
      <c r="B8" s="340" t="s">
        <v>577</v>
      </c>
      <c r="F8" s="347"/>
      <c r="G8" s="340" t="str">
        <f>IF(M6=2,"=Number of Units per building or tap","")</f>
        <v/>
      </c>
      <c r="M8" s="443" t="b">
        <f>Tables!E15</f>
        <v>1</v>
      </c>
      <c r="N8" s="348" t="b">
        <v>0</v>
      </c>
    </row>
    <row r="9" spans="1:14">
      <c r="M9" s="345" t="b">
        <v>0</v>
      </c>
      <c r="N9" s="345" t="b">
        <v>0</v>
      </c>
    </row>
    <row r="10" spans="1:14">
      <c r="M10" s="345" t="b">
        <v>0</v>
      </c>
      <c r="N10" s="345" t="b">
        <v>0</v>
      </c>
    </row>
    <row r="11" spans="1:14">
      <c r="B11" s="340" t="s">
        <v>578</v>
      </c>
      <c r="G11" s="349" t="str">
        <f>IF(N8=TRUE,"Review questions below.","")</f>
        <v/>
      </c>
      <c r="M11" s="345" t="b">
        <v>0</v>
      </c>
      <c r="N11" s="345" t="b">
        <f>M11</f>
        <v>0</v>
      </c>
    </row>
    <row r="12" spans="1:14">
      <c r="M12" s="345" t="b">
        <v>0</v>
      </c>
      <c r="N12" s="345" t="b">
        <v>0</v>
      </c>
    </row>
    <row r="13" spans="1:14">
      <c r="M13" s="345" t="b">
        <v>0</v>
      </c>
      <c r="N13" s="345"/>
    </row>
    <row r="14" spans="1:14">
      <c r="M14" s="345" t="b">
        <v>0</v>
      </c>
      <c r="N14" s="345"/>
    </row>
    <row r="17" spans="2:8" ht="13.5" thickBot="1"/>
    <row r="18" spans="2:8">
      <c r="B18" s="350" t="s">
        <v>579</v>
      </c>
      <c r="C18" s="351"/>
      <c r="E18" s="352" t="s">
        <v>580</v>
      </c>
      <c r="F18" s="353"/>
      <c r="G18" s="353"/>
      <c r="H18" s="354"/>
    </row>
    <row r="19" spans="2:8" ht="14.5">
      <c r="B19" s="355" t="s">
        <v>581</v>
      </c>
      <c r="C19" s="356">
        <f>IF(M8=TRUE,0,H53)</f>
        <v>0</v>
      </c>
      <c r="E19" s="357"/>
      <c r="F19" s="948" t="s">
        <v>582</v>
      </c>
      <c r="G19" s="949"/>
      <c r="H19" s="358" t="s">
        <v>583</v>
      </c>
    </row>
    <row r="20" spans="2:8" ht="14.5">
      <c r="B20" s="355" t="s">
        <v>584</v>
      </c>
      <c r="C20" s="356">
        <f>IF(M8=TRUE,0,H57)</f>
        <v>0</v>
      </c>
      <c r="E20" s="359" t="s">
        <v>585</v>
      </c>
      <c r="F20" s="360">
        <f>IF(M6=3,2.48,IF(M6=1,6028,(4969)))</f>
        <v>2.48</v>
      </c>
      <c r="G20" s="361" t="str">
        <f>IF(M6=3,"/GSF","/unit")</f>
        <v>/GSF</v>
      </c>
      <c r="H20" s="362">
        <f>IF(M8=TRUE,0,IF(M6=3,F20*(Assumptions!N33+Assumptions!P33),'City Fees'!F20*'City Fees'!F6))</f>
        <v>0</v>
      </c>
    </row>
    <row r="21" spans="2:8" ht="14.5">
      <c r="B21" s="355" t="s">
        <v>586</v>
      </c>
      <c r="C21" s="356">
        <f>IF(M8=TRUE,0,H93)</f>
        <v>0</v>
      </c>
      <c r="E21" s="359" t="s">
        <v>587</v>
      </c>
      <c r="F21" s="360">
        <f>IF(M6=3,0.49,0.21)</f>
        <v>0.49</v>
      </c>
      <c r="G21" s="363" t="s">
        <v>265</v>
      </c>
      <c r="H21" s="362">
        <f>IF(M8=TRUE,0,F21*(Assumptions!N33+Assumptions!P33))</f>
        <v>0</v>
      </c>
    </row>
    <row r="22" spans="2:8" ht="14.5">
      <c r="B22" s="355" t="s">
        <v>588</v>
      </c>
      <c r="C22" s="356">
        <f>IF(M8=TRUE,0,H80+H85)</f>
        <v>0</v>
      </c>
      <c r="E22" s="364" t="s">
        <v>589</v>
      </c>
      <c r="F22" s="365">
        <f>IF(M6=3,0,1.049)</f>
        <v>0</v>
      </c>
      <c r="G22" s="366" t="s">
        <v>265</v>
      </c>
      <c r="H22" s="367">
        <v>0</v>
      </c>
    </row>
    <row r="23" spans="2:8" ht="15" thickBot="1">
      <c r="B23" s="355" t="s">
        <v>590</v>
      </c>
      <c r="C23" s="356">
        <f>IF(M8=TRUE,0,H98)</f>
        <v>0</v>
      </c>
      <c r="E23" s="368"/>
      <c r="F23" s="369"/>
      <c r="G23" s="370" t="s">
        <v>591</v>
      </c>
      <c r="H23" s="371">
        <f>SUM(H20:H22)</f>
        <v>0</v>
      </c>
    </row>
    <row r="24" spans="2:8" ht="15" thickBot="1">
      <c r="B24" s="355" t="s">
        <v>592</v>
      </c>
      <c r="C24" s="356">
        <f>IF(M8=TRUE,0,H105)</f>
        <v>0</v>
      </c>
      <c r="H24" s="372"/>
    </row>
    <row r="25" spans="2:8" ht="14.5">
      <c r="B25" s="355" t="s">
        <v>593</v>
      </c>
      <c r="C25" s="356">
        <f>IF(M8=TRUE,0,H70)</f>
        <v>0</v>
      </c>
      <c r="E25" s="373" t="s">
        <v>594</v>
      </c>
      <c r="F25" s="374"/>
      <c r="G25" s="374"/>
      <c r="H25" s="375"/>
    </row>
    <row r="26" spans="2:8" ht="14.5">
      <c r="B26" s="355" t="s">
        <v>595</v>
      </c>
      <c r="C26" s="356">
        <f>IF(M8=TRUE,0,H72)</f>
        <v>0</v>
      </c>
      <c r="E26" s="376"/>
      <c r="F26" s="377"/>
      <c r="G26" s="378" t="s">
        <v>596</v>
      </c>
      <c r="H26" s="379" t="s">
        <v>597</v>
      </c>
    </row>
    <row r="27" spans="2:8" ht="14.5">
      <c r="B27" s="355" t="s">
        <v>598</v>
      </c>
      <c r="C27" s="356">
        <f>IF(M8=TRUE,0,H108)</f>
        <v>0</v>
      </c>
      <c r="E27" s="376" t="s">
        <v>599</v>
      </c>
      <c r="F27" s="377"/>
      <c r="G27" s="497">
        <f>IF(Detail!C137=0,0,IF(M8=TRUE,0,'City Fees'!C141))</f>
        <v>0</v>
      </c>
      <c r="H27" s="498">
        <f>C144</f>
        <v>0</v>
      </c>
    </row>
    <row r="28" spans="2:8" ht="14.5">
      <c r="B28" s="355" t="s">
        <v>600</v>
      </c>
      <c r="C28" s="356"/>
      <c r="E28" s="376" t="s">
        <v>601</v>
      </c>
      <c r="F28" s="377"/>
      <c r="G28" s="497">
        <f>IF(Detail!C136=0,0,IF(M8=TRUE,0,'City Fees'!G139))</f>
        <v>0</v>
      </c>
      <c r="H28" s="498">
        <f>G144</f>
        <v>0</v>
      </c>
    </row>
    <row r="29" spans="2:8" ht="14.5">
      <c r="B29" s="380" t="s">
        <v>602</v>
      </c>
      <c r="C29" s="381">
        <f>IF(M8=TRUE,0,H55)</f>
        <v>0</v>
      </c>
      <c r="E29" s="382" t="s">
        <v>603</v>
      </c>
      <c r="F29" s="383"/>
      <c r="G29" s="499">
        <f>IF(Detail!C140=0,0,IF(M9=TRUE,0,'City Fees'!G140))</f>
        <v>0</v>
      </c>
      <c r="H29" s="500">
        <v>0</v>
      </c>
    </row>
    <row r="30" spans="2:8" ht="13.5" thickBot="1">
      <c r="B30" s="384" t="s">
        <v>604</v>
      </c>
      <c r="C30" s="385">
        <f>SUM(C19:C29)</f>
        <v>0</v>
      </c>
      <c r="E30" s="386"/>
      <c r="F30" s="387" t="s">
        <v>605</v>
      </c>
      <c r="G30" s="501">
        <f>SUM(G27:G29)</f>
        <v>0</v>
      </c>
      <c r="H30" s="502">
        <f>SUM(H27:H29)</f>
        <v>0</v>
      </c>
    </row>
    <row r="31" spans="2:8" ht="13.5" thickBot="1"/>
    <row r="32" spans="2:8">
      <c r="E32" s="388" t="s">
        <v>606</v>
      </c>
      <c r="F32" s="389"/>
      <c r="G32" s="389"/>
      <c r="H32" s="390"/>
    </row>
    <row r="33" spans="1:18">
      <c r="E33" s="391"/>
      <c r="F33" s="392"/>
      <c r="G33" s="393" t="s">
        <v>582</v>
      </c>
      <c r="H33" s="394" t="s">
        <v>583</v>
      </c>
    </row>
    <row r="34" spans="1:18" ht="14.5">
      <c r="E34" s="391" t="s">
        <v>607</v>
      </c>
      <c r="F34" s="392"/>
      <c r="G34" s="395">
        <v>3.4099999999999998E-2</v>
      </c>
      <c r="H34" s="504">
        <f>(Detail!C96+Detail!C97+Detail!C98+Detail!C99+Detail!C100+Detail!C126+Detail!C133+Detail!C156)/2*'City Fees'!G34</f>
        <v>0</v>
      </c>
    </row>
    <row r="35" spans="1:18" ht="14.5">
      <c r="E35" s="396" t="s">
        <v>608</v>
      </c>
      <c r="F35" s="397"/>
      <c r="G35" s="398">
        <v>6.4999999999999997E-3</v>
      </c>
      <c r="H35" s="505">
        <f>(Detail!C96+Detail!C97+Detail!C98+Detail!C99+Detail!C126+Detail!C133+Detail!C156)/2*'City Fees'!G35</f>
        <v>0</v>
      </c>
    </row>
    <row r="36" spans="1:18" ht="13.5" thickBot="1">
      <c r="E36" s="399"/>
      <c r="F36" s="400"/>
      <c r="G36" s="401" t="s">
        <v>609</v>
      </c>
      <c r="H36" s="503">
        <f>SUM(H34:H35)</f>
        <v>0</v>
      </c>
    </row>
    <row r="40" spans="1:18" ht="13.5" thickBot="1"/>
    <row r="41" spans="1:18" ht="16" thickBot="1">
      <c r="A41" s="495" t="s">
        <v>744</v>
      </c>
      <c r="B41" s="459"/>
      <c r="C41" s="459"/>
      <c r="D41" s="459"/>
      <c r="E41" s="459"/>
      <c r="F41" s="459"/>
      <c r="G41" s="459"/>
      <c r="H41" s="464"/>
    </row>
    <row r="42" spans="1:18" ht="13.5" thickBot="1"/>
    <row r="43" spans="1:18">
      <c r="A43" s="444"/>
      <c r="B43" s="445" t="s">
        <v>611</v>
      </c>
      <c r="C43" s="446"/>
      <c r="D43" s="446"/>
      <c r="E43" s="446"/>
      <c r="F43" s="446"/>
      <c r="G43" s="446"/>
      <c r="H43" s="447"/>
      <c r="M43" s="950" t="s">
        <v>610</v>
      </c>
      <c r="N43" s="951"/>
      <c r="O43" s="951"/>
      <c r="P43" s="951"/>
      <c r="Q43" s="951"/>
      <c r="R43" s="952"/>
    </row>
    <row r="44" spans="1:18">
      <c r="A44" s="448"/>
      <c r="B44" s="449"/>
      <c r="C44" s="449"/>
      <c r="D44" s="449"/>
      <c r="E44" s="449"/>
      <c r="F44" s="449" t="s">
        <v>612</v>
      </c>
      <c r="G44" s="449" t="s">
        <v>613</v>
      </c>
      <c r="H44" s="450" t="s">
        <v>614</v>
      </c>
      <c r="M44" s="402" t="s">
        <v>534</v>
      </c>
      <c r="N44" s="403" t="s">
        <v>535</v>
      </c>
      <c r="O44" s="403" t="s">
        <v>615</v>
      </c>
      <c r="P44" s="403" t="s">
        <v>613</v>
      </c>
      <c r="Q44" s="403" t="s">
        <v>616</v>
      </c>
      <c r="R44" s="404"/>
    </row>
    <row r="45" spans="1:18" ht="14.5">
      <c r="A45" s="448"/>
      <c r="B45" s="449" t="s">
        <v>617</v>
      </c>
      <c r="C45" s="451">
        <f>Detail!C96+Detail!C97+Detail!C98+Detail!C99+Detail!C109+Detail!C126+Detail!C133+Detail!C156</f>
        <v>0</v>
      </c>
      <c r="D45" s="452">
        <f t="shared" ref="D45:E52" si="0">$C$45-M45</f>
        <v>-1</v>
      </c>
      <c r="E45" s="452">
        <f t="shared" si="0"/>
        <v>-499</v>
      </c>
      <c r="F45" s="449">
        <f t="shared" ref="F45:F52" si="1">IF(D45&gt;0,IF(E45&lt;0,O45,0),0)</f>
        <v>0</v>
      </c>
      <c r="G45" s="449">
        <f t="shared" ref="G45:G52" si="2">IF(F45=0,0,(INT(($C$45-M45)/Q45))*P45)</f>
        <v>0</v>
      </c>
      <c r="H45" s="453">
        <f>F45+G45</f>
        <v>0</v>
      </c>
      <c r="M45" s="345">
        <v>1</v>
      </c>
      <c r="N45" s="345">
        <v>499</v>
      </c>
      <c r="O45" s="345">
        <v>25</v>
      </c>
      <c r="P45" s="345">
        <v>0</v>
      </c>
      <c r="Q45" s="345">
        <v>1</v>
      </c>
    </row>
    <row r="46" spans="1:18" ht="14.5">
      <c r="A46" s="448"/>
      <c r="B46" s="449"/>
      <c r="C46" s="449"/>
      <c r="D46" s="452">
        <f t="shared" si="0"/>
        <v>-500</v>
      </c>
      <c r="E46" s="452">
        <f t="shared" si="0"/>
        <v>-2000</v>
      </c>
      <c r="F46" s="449">
        <f t="shared" si="1"/>
        <v>0</v>
      </c>
      <c r="G46" s="449">
        <f t="shared" si="2"/>
        <v>0</v>
      </c>
      <c r="H46" s="454">
        <f>F46+G46</f>
        <v>0</v>
      </c>
      <c r="M46" s="407">
        <v>500</v>
      </c>
      <c r="N46" s="408">
        <v>2000</v>
      </c>
      <c r="O46" s="408">
        <v>25</v>
      </c>
      <c r="P46" s="408">
        <v>3.25</v>
      </c>
      <c r="Q46" s="408">
        <v>100</v>
      </c>
      <c r="R46" s="404"/>
    </row>
    <row r="47" spans="1:18" ht="14.5">
      <c r="A47" s="448"/>
      <c r="B47" s="449"/>
      <c r="C47" s="449"/>
      <c r="D47" s="452">
        <f t="shared" si="0"/>
        <v>-2001</v>
      </c>
      <c r="E47" s="452">
        <f t="shared" si="0"/>
        <v>-25000</v>
      </c>
      <c r="F47" s="449">
        <f t="shared" si="1"/>
        <v>0</v>
      </c>
      <c r="G47" s="449">
        <f t="shared" si="2"/>
        <v>0</v>
      </c>
      <c r="H47" s="454">
        <f t="shared" ref="H47:H52" si="3">F47+G47</f>
        <v>0</v>
      </c>
      <c r="M47" s="407">
        <v>2001</v>
      </c>
      <c r="N47" s="408">
        <v>25000</v>
      </c>
      <c r="O47" s="408">
        <v>74</v>
      </c>
      <c r="P47" s="408">
        <v>14.95</v>
      </c>
      <c r="Q47" s="408">
        <v>1000</v>
      </c>
      <c r="R47" s="404"/>
    </row>
    <row r="48" spans="1:18" ht="14.5">
      <c r="A48" s="448"/>
      <c r="B48" s="449"/>
      <c r="C48" s="449"/>
      <c r="D48" s="452">
        <f t="shared" si="0"/>
        <v>-25001</v>
      </c>
      <c r="E48" s="452">
        <f t="shared" si="0"/>
        <v>-50000</v>
      </c>
      <c r="F48" s="449">
        <f t="shared" si="1"/>
        <v>0</v>
      </c>
      <c r="G48" s="449">
        <f t="shared" si="2"/>
        <v>0</v>
      </c>
      <c r="H48" s="454">
        <f t="shared" si="3"/>
        <v>0</v>
      </c>
      <c r="M48" s="407">
        <v>25001</v>
      </c>
      <c r="N48" s="408">
        <v>50000</v>
      </c>
      <c r="O48" s="408">
        <v>418</v>
      </c>
      <c r="P48" s="408">
        <v>10.75</v>
      </c>
      <c r="Q48" s="408">
        <v>1000</v>
      </c>
      <c r="R48" s="404"/>
    </row>
    <row r="49" spans="1:25" ht="14.5">
      <c r="A49" s="448"/>
      <c r="B49" s="449"/>
      <c r="C49" s="449"/>
      <c r="D49" s="452">
        <f t="shared" si="0"/>
        <v>-50001</v>
      </c>
      <c r="E49" s="452">
        <f t="shared" si="0"/>
        <v>-100000</v>
      </c>
      <c r="F49" s="449">
        <f t="shared" si="1"/>
        <v>0</v>
      </c>
      <c r="G49" s="449">
        <f t="shared" si="2"/>
        <v>0</v>
      </c>
      <c r="H49" s="454">
        <f t="shared" si="3"/>
        <v>0</v>
      </c>
      <c r="M49" s="407">
        <v>50001</v>
      </c>
      <c r="N49" s="408">
        <v>100000</v>
      </c>
      <c r="O49" s="408">
        <v>686</v>
      </c>
      <c r="P49" s="408">
        <v>7.45</v>
      </c>
      <c r="Q49" s="408">
        <v>1000</v>
      </c>
      <c r="R49" s="404"/>
    </row>
    <row r="50" spans="1:25" ht="14.5">
      <c r="A50" s="448"/>
      <c r="B50" s="449"/>
      <c r="C50" s="449"/>
      <c r="D50" s="452">
        <f t="shared" si="0"/>
        <v>-100001</v>
      </c>
      <c r="E50" s="452">
        <f t="shared" si="0"/>
        <v>-500000</v>
      </c>
      <c r="F50" s="449">
        <f t="shared" si="1"/>
        <v>0</v>
      </c>
      <c r="G50" s="449">
        <f t="shared" si="2"/>
        <v>0</v>
      </c>
      <c r="H50" s="454">
        <f t="shared" si="3"/>
        <v>0</v>
      </c>
      <c r="M50" s="407">
        <v>100001</v>
      </c>
      <c r="N50" s="408">
        <v>500000</v>
      </c>
      <c r="O50" s="408">
        <v>1059</v>
      </c>
      <c r="P50" s="408">
        <v>5.95</v>
      </c>
      <c r="Q50" s="408">
        <v>1000</v>
      </c>
      <c r="R50" s="404"/>
    </row>
    <row r="51" spans="1:25" ht="14.5">
      <c r="A51" s="448"/>
      <c r="B51" s="449"/>
      <c r="C51" s="449"/>
      <c r="D51" s="452">
        <f t="shared" si="0"/>
        <v>-500001</v>
      </c>
      <c r="E51" s="452">
        <f t="shared" si="0"/>
        <v>-1000000</v>
      </c>
      <c r="F51" s="449">
        <f t="shared" si="1"/>
        <v>0</v>
      </c>
      <c r="G51" s="449">
        <f t="shared" si="2"/>
        <v>0</v>
      </c>
      <c r="H51" s="454">
        <f t="shared" si="3"/>
        <v>0</v>
      </c>
      <c r="M51" s="407">
        <v>500001</v>
      </c>
      <c r="N51" s="408">
        <v>1000000</v>
      </c>
      <c r="O51" s="408">
        <v>3447</v>
      </c>
      <c r="P51" s="408">
        <v>5.05</v>
      </c>
      <c r="Q51" s="408">
        <v>1000</v>
      </c>
      <c r="R51" s="404"/>
    </row>
    <row r="52" spans="1:25" ht="15" thickBot="1">
      <c r="A52" s="448"/>
      <c r="B52" s="449"/>
      <c r="C52" s="449"/>
      <c r="D52" s="452">
        <f t="shared" si="0"/>
        <v>-1000001</v>
      </c>
      <c r="E52" s="452">
        <f t="shared" si="0"/>
        <v>-100000000</v>
      </c>
      <c r="F52" s="409">
        <f t="shared" si="1"/>
        <v>0</v>
      </c>
      <c r="G52" s="409">
        <f t="shared" si="2"/>
        <v>0</v>
      </c>
      <c r="H52" s="454">
        <f t="shared" si="3"/>
        <v>0</v>
      </c>
      <c r="M52" s="410">
        <v>1000001</v>
      </c>
      <c r="N52" s="411">
        <v>100000000</v>
      </c>
      <c r="O52" s="411">
        <v>5979</v>
      </c>
      <c r="P52" s="411">
        <v>3.85</v>
      </c>
      <c r="Q52" s="411">
        <v>1000</v>
      </c>
      <c r="R52" s="412"/>
    </row>
    <row r="53" spans="1:25" ht="15" thickBot="1">
      <c r="A53" s="455"/>
      <c r="B53" s="456"/>
      <c r="C53" s="456"/>
      <c r="D53" s="456"/>
      <c r="E53" s="456"/>
      <c r="F53" s="456"/>
      <c r="G53" s="456"/>
      <c r="H53" s="413">
        <f>SUM(H45:H52)</f>
        <v>0</v>
      </c>
    </row>
    <row r="54" spans="1:25" ht="15" thickBot="1">
      <c r="H54" s="414"/>
      <c r="P54" s="462" t="s">
        <v>733</v>
      </c>
      <c r="Q54" s="463" t="s">
        <v>734</v>
      </c>
    </row>
    <row r="55" spans="1:25" ht="15" thickBot="1">
      <c r="A55" s="457"/>
      <c r="B55" s="458" t="s">
        <v>618</v>
      </c>
      <c r="C55" s="459"/>
      <c r="D55" s="459"/>
      <c r="E55" s="459"/>
      <c r="F55" s="459"/>
      <c r="G55" s="459"/>
      <c r="H55" s="413">
        <f>IF(M6=1,0.25*(H53),0.65*(H53))</f>
        <v>0</v>
      </c>
      <c r="M55" s="956" t="s">
        <v>732</v>
      </c>
      <c r="N55" s="957"/>
      <c r="O55" s="957"/>
      <c r="P55" s="460">
        <v>173.7</v>
      </c>
      <c r="Q55" s="461">
        <v>24.55</v>
      </c>
    </row>
    <row r="56" spans="1:25" ht="13.5" thickBot="1">
      <c r="M56" s="465"/>
      <c r="N56" s="465"/>
      <c r="O56" s="465"/>
      <c r="P56" s="473"/>
      <c r="Q56" s="473"/>
    </row>
    <row r="57" spans="1:25" ht="15" thickBot="1">
      <c r="A57" s="457"/>
      <c r="B57" s="458" t="s">
        <v>619</v>
      </c>
      <c r="C57" s="459"/>
      <c r="D57" s="459"/>
      <c r="E57" s="459"/>
      <c r="F57" s="459"/>
      <c r="G57" s="464"/>
      <c r="H57" s="413">
        <f>IF('Bldg. Construction'!K54&gt;0,P55,IF('City Fees'!M12=FALSE,0,Q55))</f>
        <v>0</v>
      </c>
    </row>
    <row r="58" spans="1:25" ht="15" thickBot="1">
      <c r="H58" s="372"/>
      <c r="M58" s="950" t="s">
        <v>731</v>
      </c>
      <c r="N58" s="951"/>
      <c r="O58" s="951"/>
      <c r="P58" s="951"/>
      <c r="Q58" s="951"/>
      <c r="R58" s="952"/>
      <c r="T58" s="953" t="s">
        <v>620</v>
      </c>
      <c r="U58" s="954"/>
      <c r="V58" s="954"/>
      <c r="W58" s="954"/>
      <c r="X58" s="954"/>
      <c r="Y58" s="955"/>
    </row>
    <row r="59" spans="1:25" ht="14.5">
      <c r="A59" s="444"/>
      <c r="B59" s="445" t="s">
        <v>622</v>
      </c>
      <c r="C59" s="446"/>
      <c r="D59" s="446"/>
      <c r="E59" s="446"/>
      <c r="F59" s="446"/>
      <c r="G59" s="446"/>
      <c r="H59" s="466"/>
      <c r="M59" s="402" t="s">
        <v>534</v>
      </c>
      <c r="N59" s="403" t="s">
        <v>535</v>
      </c>
      <c r="O59" s="403" t="s">
        <v>615</v>
      </c>
      <c r="P59" s="403" t="s">
        <v>613</v>
      </c>
      <c r="Q59" s="403" t="s">
        <v>621</v>
      </c>
      <c r="R59" s="404"/>
      <c r="T59" s="402" t="s">
        <v>534</v>
      </c>
      <c r="U59" s="403" t="s">
        <v>535</v>
      </c>
      <c r="V59" s="403" t="s">
        <v>615</v>
      </c>
      <c r="W59" s="403" t="s">
        <v>613</v>
      </c>
      <c r="X59" s="403" t="s">
        <v>621</v>
      </c>
      <c r="Y59" s="404"/>
    </row>
    <row r="60" spans="1:25" ht="14.5">
      <c r="A60" s="448"/>
      <c r="B60" s="449"/>
      <c r="C60" s="449"/>
      <c r="D60" s="452">
        <f>$C$61-'City Fees'!M60</f>
        <v>-1</v>
      </c>
      <c r="E60" s="452">
        <f>$C$61-'City Fees'!N60</f>
        <v>-300</v>
      </c>
      <c r="F60" s="449">
        <f>IF(D60&gt;0,IF(E60&lt;0,O60,0),0)</f>
        <v>0</v>
      </c>
      <c r="G60" s="449">
        <f>IF(F60=0,0,(INT(($C$61-M60)/Q60))*P60)</f>
        <v>0</v>
      </c>
      <c r="H60" s="454">
        <f>SUM(F60:G60)</f>
        <v>0</v>
      </c>
      <c r="M60" s="407">
        <v>1</v>
      </c>
      <c r="N60" s="408">
        <v>300</v>
      </c>
      <c r="O60" s="408">
        <v>42.85</v>
      </c>
      <c r="P60" s="408">
        <v>0</v>
      </c>
      <c r="Q60" s="408">
        <v>1</v>
      </c>
      <c r="R60" s="404"/>
      <c r="T60" s="407">
        <v>1</v>
      </c>
      <c r="U60" s="408">
        <v>500</v>
      </c>
      <c r="V60" s="408">
        <v>36.700000000000003</v>
      </c>
      <c r="W60" s="408">
        <v>0</v>
      </c>
      <c r="X60" s="408">
        <v>1</v>
      </c>
      <c r="Y60" s="404"/>
    </row>
    <row r="61" spans="1:25" ht="14.5">
      <c r="A61" s="448"/>
      <c r="B61" s="449" t="s">
        <v>623</v>
      </c>
      <c r="C61" s="467"/>
      <c r="D61" s="452">
        <f>$C$61-'City Fees'!M61</f>
        <v>-301</v>
      </c>
      <c r="E61" s="452">
        <f>$C$61-'City Fees'!N61</f>
        <v>-3000</v>
      </c>
      <c r="F61" s="449">
        <f>IF(D61&gt;0,IF(E61&lt;0,O61,0),0)</f>
        <v>0</v>
      </c>
      <c r="G61" s="449">
        <f>IF(F61=0,0,(INT(($C$61-M61)/Q61))*P61)</f>
        <v>0</v>
      </c>
      <c r="H61" s="454">
        <f>SUM(F61:G61)</f>
        <v>0</v>
      </c>
      <c r="M61" s="407">
        <v>301</v>
      </c>
      <c r="N61" s="408">
        <v>3000</v>
      </c>
      <c r="O61" s="408">
        <v>50.9</v>
      </c>
      <c r="P61" s="408">
        <v>0</v>
      </c>
      <c r="Q61" s="408">
        <v>1</v>
      </c>
      <c r="R61" s="404"/>
      <c r="T61" s="407">
        <v>501</v>
      </c>
      <c r="U61" s="408">
        <v>999</v>
      </c>
      <c r="V61" s="408">
        <v>51.75</v>
      </c>
      <c r="W61" s="408">
        <v>0</v>
      </c>
      <c r="X61" s="408">
        <v>1</v>
      </c>
      <c r="Y61" s="404"/>
    </row>
    <row r="62" spans="1:25" ht="15" thickBot="1">
      <c r="A62" s="448"/>
      <c r="B62" s="449"/>
      <c r="C62" s="449"/>
      <c r="D62" s="452">
        <f>$C$61-'City Fees'!M62</f>
        <v>-3001</v>
      </c>
      <c r="E62" s="452">
        <f>$C$61-'City Fees'!N62</f>
        <v>-1000000</v>
      </c>
      <c r="F62" s="449">
        <f>IF(D62&gt;0,IF(E62&lt;0,O62,0),0)</f>
        <v>0</v>
      </c>
      <c r="G62" s="449">
        <f>IF(F62=0,0,(INT(($C$61-M62)/Q62))*P62)</f>
        <v>0</v>
      </c>
      <c r="H62" s="468">
        <f>SUM(F62:G62)</f>
        <v>0</v>
      </c>
      <c r="M62" s="410">
        <v>3001</v>
      </c>
      <c r="N62" s="411">
        <v>1000000</v>
      </c>
      <c r="O62" s="411">
        <v>50.9</v>
      </c>
      <c r="P62" s="411">
        <v>19.600000000000001</v>
      </c>
      <c r="Q62" s="411">
        <v>1000</v>
      </c>
      <c r="R62" s="412"/>
      <c r="T62" s="407">
        <v>1000</v>
      </c>
      <c r="U62" s="408">
        <v>1499</v>
      </c>
      <c r="V62" s="408">
        <v>69.599999999999994</v>
      </c>
      <c r="W62" s="408">
        <v>0</v>
      </c>
      <c r="X62" s="408">
        <v>1</v>
      </c>
      <c r="Y62" s="404"/>
    </row>
    <row r="63" spans="1:25" ht="14.5">
      <c r="A63" s="448"/>
      <c r="B63" s="449"/>
      <c r="C63" s="449"/>
      <c r="D63" s="449"/>
      <c r="E63" s="449"/>
      <c r="F63" s="449"/>
      <c r="G63" s="449"/>
      <c r="H63" s="469">
        <f>IF(M10=TRUE,IF(M6&lt;&gt;1,SUM(H60:H62),0),0)</f>
        <v>0</v>
      </c>
      <c r="T63" s="407">
        <v>1500</v>
      </c>
      <c r="U63" s="408">
        <v>1999</v>
      </c>
      <c r="V63" s="408">
        <v>90.25</v>
      </c>
      <c r="W63" s="408">
        <v>0</v>
      </c>
      <c r="X63" s="408">
        <v>1</v>
      </c>
      <c r="Y63" s="404"/>
    </row>
    <row r="64" spans="1:25" ht="15" thickBot="1">
      <c r="A64" s="448"/>
      <c r="B64" s="449" t="s">
        <v>624</v>
      </c>
      <c r="C64" s="470">
        <f>Assumptions!N33+Assumptions!P33</f>
        <v>0</v>
      </c>
      <c r="D64" s="452">
        <v>92589</v>
      </c>
      <c r="E64" s="452">
        <v>92090</v>
      </c>
      <c r="F64" s="449">
        <f>IF(D64&gt;0,IF(E64&lt;0,V60,0),0)</f>
        <v>0</v>
      </c>
      <c r="G64" s="449">
        <f>IF(F64=0,0,(INT(($C$64-T60)/X60))*W60)</f>
        <v>0</v>
      </c>
      <c r="H64" s="454">
        <f>SUM(F64:G64)</f>
        <v>0</v>
      </c>
      <c r="T64" s="410">
        <v>2000</v>
      </c>
      <c r="U64" s="411">
        <v>20000</v>
      </c>
      <c r="V64" s="411">
        <v>90.25</v>
      </c>
      <c r="W64" s="411">
        <v>5.9</v>
      </c>
      <c r="X64" s="411">
        <v>100</v>
      </c>
      <c r="Y64" s="412"/>
    </row>
    <row r="65" spans="1:18" ht="14.5">
      <c r="A65" s="448"/>
      <c r="B65" s="449"/>
      <c r="C65" s="449"/>
      <c r="D65" s="452">
        <v>92089</v>
      </c>
      <c r="E65" s="452">
        <v>91591</v>
      </c>
      <c r="F65" s="449">
        <f>IF(D65&gt;0,IF(E65&lt;0,V61,0),0)</f>
        <v>0</v>
      </c>
      <c r="G65" s="449">
        <f>IF(F65=0,0,(INT(($C$64-T61)/X61))*W61)</f>
        <v>0</v>
      </c>
      <c r="H65" s="454">
        <f>SUM(F65:G65)</f>
        <v>0</v>
      </c>
    </row>
    <row r="66" spans="1:18" ht="14.5">
      <c r="A66" s="448"/>
      <c r="B66" s="449"/>
      <c r="C66" s="449"/>
      <c r="D66" s="452">
        <v>91590</v>
      </c>
      <c r="E66" s="452">
        <v>91091</v>
      </c>
      <c r="F66" s="449">
        <f>IF(D66&gt;0,IF(E66&lt;0,V62,0),0)</f>
        <v>0</v>
      </c>
      <c r="G66" s="449">
        <f>IF(F66=0,0,(INT(($C$64-T62)/X62))*W62)</f>
        <v>0</v>
      </c>
      <c r="H66" s="454">
        <f>SUM(F66:G66)</f>
        <v>0</v>
      </c>
    </row>
    <row r="67" spans="1:18" ht="14.5">
      <c r="A67" s="448"/>
      <c r="B67" s="449"/>
      <c r="C67" s="449"/>
      <c r="D67" s="452">
        <v>91090</v>
      </c>
      <c r="E67" s="452">
        <v>90591</v>
      </c>
      <c r="F67" s="449">
        <f>IF(D67&gt;0,IF(E67&lt;0,V63,0),0)</f>
        <v>0</v>
      </c>
      <c r="G67" s="449">
        <f>IF(F67=0,0,(INT(($C$64-T63)/X63))*W63)</f>
        <v>0</v>
      </c>
      <c r="H67" s="454">
        <f>SUM(F67:G67)</f>
        <v>0</v>
      </c>
    </row>
    <row r="68" spans="1:18" ht="15" thickBot="1">
      <c r="A68" s="448"/>
      <c r="B68" s="449"/>
      <c r="C68" s="449"/>
      <c r="D68" s="452">
        <v>90590</v>
      </c>
      <c r="E68" s="452">
        <v>72590</v>
      </c>
      <c r="F68" s="449">
        <f>IF(D68&gt;0,IF(E68&lt;0,V64,0),0)</f>
        <v>0</v>
      </c>
      <c r="G68" s="449">
        <f>IF(F68=0,0,(INT(($C$64-T64)/X64))*W64)</f>
        <v>0</v>
      </c>
      <c r="H68" s="468">
        <f>SUM(F68:G68)</f>
        <v>0</v>
      </c>
      <c r="P68" s="474" t="s">
        <v>534</v>
      </c>
      <c r="Q68" s="474" t="s">
        <v>743</v>
      </c>
      <c r="R68" s="474" t="s">
        <v>535</v>
      </c>
    </row>
    <row r="69" spans="1:18" ht="15" thickBot="1">
      <c r="A69" s="448"/>
      <c r="B69" s="449"/>
      <c r="C69" s="449"/>
      <c r="D69" s="452"/>
      <c r="E69" s="452"/>
      <c r="F69" s="449"/>
      <c r="G69" s="449"/>
      <c r="H69" s="471">
        <f>IF(M10=TRUE,IF(M6=1,SUM(H64:H68),0),0)</f>
        <v>0</v>
      </c>
      <c r="M69" s="944" t="s">
        <v>742</v>
      </c>
      <c r="N69" s="945"/>
      <c r="O69" s="945"/>
      <c r="P69" s="475">
        <v>92</v>
      </c>
      <c r="Q69" s="475">
        <v>252</v>
      </c>
      <c r="R69" s="476">
        <v>344</v>
      </c>
    </row>
    <row r="70" spans="1:18" ht="15" thickBot="1">
      <c r="A70" s="455"/>
      <c r="B70" s="456"/>
      <c r="C70" s="456"/>
      <c r="D70" s="472"/>
      <c r="E70" s="472"/>
      <c r="F70" s="456"/>
      <c r="G70" s="456" t="s">
        <v>625</v>
      </c>
      <c r="H70" s="416">
        <f>H69+H63</f>
        <v>0</v>
      </c>
    </row>
    <row r="71" spans="1:18" ht="13.5" thickBot="1">
      <c r="P71" s="405" t="s">
        <v>736</v>
      </c>
      <c r="Q71" s="474" t="s">
        <v>737</v>
      </c>
    </row>
    <row r="72" spans="1:18" ht="15" thickBot="1">
      <c r="A72" s="477"/>
      <c r="B72" s="478" t="s">
        <v>626</v>
      </c>
      <c r="C72" s="479"/>
      <c r="D72" s="479"/>
      <c r="E72" s="479"/>
      <c r="F72" s="479"/>
      <c r="G72" s="480"/>
      <c r="H72" s="413">
        <f>IF(C97&lt;&gt;0,IF(M6=3,P72,Q72),0)</f>
        <v>0</v>
      </c>
      <c r="M72" s="944" t="s">
        <v>735</v>
      </c>
      <c r="N72" s="945"/>
      <c r="O72" s="945"/>
      <c r="P72" s="475">
        <v>104.05</v>
      </c>
      <c r="Q72" s="476">
        <v>83.9</v>
      </c>
    </row>
    <row r="73" spans="1:18" ht="13.5" thickBot="1"/>
    <row r="74" spans="1:18" ht="15" thickBot="1">
      <c r="A74" s="477"/>
      <c r="B74" s="478" t="s">
        <v>627</v>
      </c>
      <c r="C74" s="479"/>
      <c r="D74" s="479"/>
      <c r="E74" s="479"/>
      <c r="F74" s="479"/>
      <c r="G74" s="480"/>
      <c r="H74" s="413">
        <f>IF(Detail!C117&lt;&gt;0,Detail!C117/100*P74,0)</f>
        <v>0</v>
      </c>
      <c r="M74" s="944" t="s">
        <v>738</v>
      </c>
      <c r="N74" s="945"/>
      <c r="O74" s="945"/>
      <c r="P74" s="476">
        <v>4.05</v>
      </c>
    </row>
    <row r="75" spans="1:18" ht="13.5" thickBot="1"/>
    <row r="76" spans="1:18">
      <c r="A76" s="481"/>
      <c r="B76" s="482" t="s">
        <v>628</v>
      </c>
      <c r="C76" s="483"/>
      <c r="D76" s="483"/>
      <c r="E76" s="483"/>
      <c r="F76" s="483"/>
      <c r="G76" s="483"/>
      <c r="H76" s="484"/>
    </row>
    <row r="77" spans="1:18" ht="14.5">
      <c r="A77" s="448"/>
      <c r="B77" s="449"/>
      <c r="C77" s="449"/>
      <c r="D77" s="449"/>
      <c r="E77" s="449"/>
      <c r="F77" s="449"/>
      <c r="G77" s="485" t="s">
        <v>739</v>
      </c>
      <c r="H77" s="469">
        <f>IF(N8=TRUE,373,0)</f>
        <v>0</v>
      </c>
    </row>
    <row r="78" spans="1:18" ht="14.5">
      <c r="A78" s="448"/>
      <c r="B78" s="449"/>
      <c r="C78" s="449"/>
      <c r="D78" s="449"/>
      <c r="E78" s="449"/>
      <c r="F78" s="449"/>
      <c r="G78" s="485" t="s">
        <v>629</v>
      </c>
      <c r="H78" s="469">
        <f>IF(N8=TRUE,IF(M78=TRUE,IF(N78=TRUE,1035,747),0),0)</f>
        <v>0</v>
      </c>
      <c r="M78" s="345" t="b">
        <v>0</v>
      </c>
      <c r="N78" s="345" t="b">
        <v>0</v>
      </c>
    </row>
    <row r="79" spans="1:18" ht="15" thickBot="1">
      <c r="A79" s="448"/>
      <c r="B79" s="449"/>
      <c r="C79" s="449"/>
      <c r="D79" s="449"/>
      <c r="E79" s="449"/>
      <c r="F79" s="449"/>
      <c r="G79" s="485" t="s">
        <v>630</v>
      </c>
      <c r="H79" s="469">
        <f>IF(N8=TRUE,IF(M78=TRUE,IF(M79=TRUE,1813,0),IF(M79=TRUE,747,0)),0)</f>
        <v>0</v>
      </c>
      <c r="M79" s="345" t="b">
        <v>0</v>
      </c>
      <c r="N79" s="345"/>
    </row>
    <row r="80" spans="1:18" ht="13.5" thickBot="1">
      <c r="A80" s="448"/>
      <c r="B80" s="449"/>
      <c r="C80" s="449"/>
      <c r="D80" s="449"/>
      <c r="E80" s="449"/>
      <c r="F80" s="449"/>
      <c r="G80" s="485" t="s">
        <v>631</v>
      </c>
      <c r="H80" s="416">
        <f>SUM(H77:H79)</f>
        <v>0</v>
      </c>
      <c r="M80" s="345"/>
      <c r="N80" s="345"/>
    </row>
    <row r="81" spans="1:25">
      <c r="A81" s="448"/>
      <c r="B81" s="449"/>
      <c r="C81" s="449"/>
      <c r="D81" s="449"/>
      <c r="E81" s="449"/>
      <c r="F81" s="449"/>
      <c r="G81" s="485"/>
      <c r="H81" s="486"/>
      <c r="M81" s="345" t="b">
        <v>0</v>
      </c>
      <c r="N81" s="345"/>
    </row>
    <row r="82" spans="1:25">
      <c r="A82" s="448"/>
      <c r="B82" s="449"/>
      <c r="C82" s="449"/>
      <c r="D82" s="449"/>
      <c r="E82" s="449"/>
      <c r="F82" s="449"/>
      <c r="G82" s="485" t="s">
        <v>740</v>
      </c>
      <c r="H82" s="487">
        <f>IF(M81=TRUE,2200,0)</f>
        <v>0</v>
      </c>
      <c r="M82" s="345" t="b">
        <v>0</v>
      </c>
      <c r="N82" s="345"/>
    </row>
    <row r="83" spans="1:25">
      <c r="A83" s="448"/>
      <c r="B83" s="449"/>
      <c r="C83" s="449"/>
      <c r="D83" s="449"/>
      <c r="E83" s="449"/>
      <c r="F83" s="449"/>
      <c r="G83" s="485" t="s">
        <v>632</v>
      </c>
      <c r="H83" s="487">
        <f>IF(M83=TRUE,2993,0)</f>
        <v>0</v>
      </c>
      <c r="I83" s="340" t="str">
        <f>IF(H84=0,"","Plus 120% of review cost to City")</f>
        <v/>
      </c>
      <c r="M83" s="345" t="b">
        <v>0</v>
      </c>
      <c r="N83" s="345"/>
    </row>
    <row r="84" spans="1:25" ht="13.5" thickBot="1">
      <c r="A84" s="448"/>
      <c r="B84" s="449"/>
      <c r="C84" s="449"/>
      <c r="D84" s="449"/>
      <c r="E84" s="449"/>
      <c r="F84" s="449"/>
      <c r="G84" s="485" t="s">
        <v>633</v>
      </c>
      <c r="H84" s="488">
        <f>IF(M82=TRUE,567,0)</f>
        <v>0</v>
      </c>
    </row>
    <row r="85" spans="1:25" ht="13.5" thickBot="1">
      <c r="A85" s="455"/>
      <c r="B85" s="456"/>
      <c r="C85" s="456"/>
      <c r="D85" s="456"/>
      <c r="E85" s="456"/>
      <c r="F85" s="456"/>
      <c r="G85" s="456"/>
      <c r="H85" s="416">
        <f>IF(N8=TRUE,SUM(H82:H84),0)</f>
        <v>0</v>
      </c>
    </row>
    <row r="86" spans="1:25" ht="13.5" thickBot="1"/>
    <row r="87" spans="1:25">
      <c r="A87" s="481"/>
      <c r="B87" s="482" t="s">
        <v>634</v>
      </c>
      <c r="C87" s="483"/>
      <c r="D87" s="483"/>
      <c r="E87" s="483"/>
      <c r="F87" s="483"/>
      <c r="G87" s="483"/>
      <c r="H87" s="484"/>
      <c r="M87" s="408">
        <v>2</v>
      </c>
      <c r="O87" s="402" t="s">
        <v>534</v>
      </c>
      <c r="P87" s="403" t="s">
        <v>535</v>
      </c>
      <c r="Q87" s="403" t="s">
        <v>635</v>
      </c>
      <c r="R87" s="403" t="s">
        <v>613</v>
      </c>
      <c r="S87" s="403" t="s">
        <v>621</v>
      </c>
      <c r="T87" s="418" t="s">
        <v>636</v>
      </c>
      <c r="U87" s="418" t="s">
        <v>613</v>
      </c>
      <c r="V87" s="418" t="s">
        <v>637</v>
      </c>
    </row>
    <row r="88" spans="1:25">
      <c r="A88" s="448"/>
      <c r="B88" s="449"/>
      <c r="C88" s="449"/>
      <c r="D88" s="449"/>
      <c r="E88" s="449"/>
      <c r="F88" s="449"/>
      <c r="G88" s="449"/>
      <c r="H88" s="450"/>
      <c r="M88" s="345" t="s">
        <v>638</v>
      </c>
      <c r="N88" s="345">
        <v>1</v>
      </c>
      <c r="O88" s="345">
        <v>0</v>
      </c>
      <c r="P88" s="345">
        <v>50</v>
      </c>
      <c r="Q88" s="345">
        <v>0</v>
      </c>
      <c r="R88" s="345">
        <v>0</v>
      </c>
      <c r="S88" s="345">
        <v>1</v>
      </c>
      <c r="T88" s="345">
        <v>18.649999999999999</v>
      </c>
      <c r="U88" s="340">
        <v>0</v>
      </c>
      <c r="V88" s="340">
        <v>1</v>
      </c>
    </row>
    <row r="89" spans="1:25">
      <c r="A89" s="448"/>
      <c r="B89" s="449" t="s">
        <v>639</v>
      </c>
      <c r="C89" s="449"/>
      <c r="D89" s="449"/>
      <c r="E89" s="449"/>
      <c r="F89" s="449"/>
      <c r="G89" s="449"/>
      <c r="H89" s="450"/>
      <c r="M89" s="345" t="s">
        <v>640</v>
      </c>
      <c r="N89" s="345">
        <v>2</v>
      </c>
      <c r="O89" s="345">
        <v>51</v>
      </c>
      <c r="P89" s="345">
        <v>100</v>
      </c>
      <c r="Q89" s="345">
        <v>18.649999999999999</v>
      </c>
      <c r="R89" s="345">
        <v>0</v>
      </c>
      <c r="S89" s="345">
        <v>1</v>
      </c>
      <c r="T89" s="345">
        <v>28</v>
      </c>
      <c r="U89" s="340">
        <v>0</v>
      </c>
      <c r="V89" s="340">
        <v>1</v>
      </c>
    </row>
    <row r="90" spans="1:25">
      <c r="A90" s="448"/>
      <c r="B90" s="449"/>
      <c r="C90" s="449"/>
      <c r="D90" s="449"/>
      <c r="E90" s="449"/>
      <c r="F90" s="449"/>
      <c r="G90" s="449"/>
      <c r="H90" s="450"/>
      <c r="M90" s="345" t="s">
        <v>641</v>
      </c>
      <c r="N90" s="345">
        <v>3</v>
      </c>
      <c r="O90" s="345">
        <v>101</v>
      </c>
      <c r="P90" s="345">
        <v>1000</v>
      </c>
      <c r="Q90" s="345">
        <v>28</v>
      </c>
      <c r="R90" s="345">
        <v>0</v>
      </c>
      <c r="S90" s="345">
        <v>1</v>
      </c>
      <c r="T90" s="345">
        <v>28</v>
      </c>
      <c r="U90" s="340">
        <v>12.6</v>
      </c>
      <c r="V90" s="340">
        <v>100</v>
      </c>
    </row>
    <row r="91" spans="1:25" ht="14.5">
      <c r="A91" s="448"/>
      <c r="B91" s="449"/>
      <c r="C91" s="449"/>
      <c r="D91" s="449"/>
      <c r="E91" s="449"/>
      <c r="F91" s="449"/>
      <c r="G91" s="485" t="s">
        <v>642</v>
      </c>
      <c r="H91" s="489">
        <f>VLOOKUP(M87,N88:S94,4)</f>
        <v>18.649999999999999</v>
      </c>
      <c r="M91" s="345" t="s">
        <v>643</v>
      </c>
      <c r="N91" s="345">
        <v>4</v>
      </c>
      <c r="O91" s="345">
        <v>1001</v>
      </c>
      <c r="P91" s="345">
        <v>10000</v>
      </c>
      <c r="Q91" s="345">
        <v>37.299999999999997</v>
      </c>
      <c r="R91" s="345">
        <v>0</v>
      </c>
      <c r="S91" s="345">
        <v>1</v>
      </c>
      <c r="T91" s="345">
        <v>145.69999999999999</v>
      </c>
      <c r="U91" s="340">
        <v>11.15</v>
      </c>
      <c r="V91" s="340">
        <v>1000</v>
      </c>
    </row>
    <row r="92" spans="1:25" ht="15" thickBot="1">
      <c r="A92" s="448"/>
      <c r="B92" s="449"/>
      <c r="C92" s="449"/>
      <c r="D92" s="449"/>
      <c r="E92" s="449"/>
      <c r="F92" s="449"/>
      <c r="G92" s="485" t="s">
        <v>644</v>
      </c>
      <c r="H92" s="469">
        <f>VLOOKUP(M87,N88:V94,7)</f>
        <v>28</v>
      </c>
      <c r="M92" s="345" t="s">
        <v>645</v>
      </c>
      <c r="N92" s="345">
        <v>5</v>
      </c>
      <c r="O92" s="345">
        <v>10001</v>
      </c>
      <c r="P92" s="345">
        <v>100000</v>
      </c>
      <c r="Q92" s="345">
        <v>37.299999999999997</v>
      </c>
      <c r="R92" s="345">
        <v>18.649999999999999</v>
      </c>
      <c r="S92" s="345">
        <v>10000</v>
      </c>
      <c r="T92" s="345">
        <v>246.5</v>
      </c>
      <c r="U92" s="340">
        <v>50.25</v>
      </c>
      <c r="V92" s="340">
        <v>10000</v>
      </c>
    </row>
    <row r="93" spans="1:25" ht="15" thickBot="1">
      <c r="A93" s="455"/>
      <c r="B93" s="456"/>
      <c r="C93" s="456"/>
      <c r="D93" s="456"/>
      <c r="E93" s="456"/>
      <c r="F93" s="456"/>
      <c r="G93" s="456"/>
      <c r="H93" s="413">
        <f>IF(N9=TRUE,SUM(H91:H92),0)</f>
        <v>0</v>
      </c>
      <c r="M93" s="345" t="s">
        <v>646</v>
      </c>
      <c r="N93" s="345">
        <v>6</v>
      </c>
      <c r="O93" s="345">
        <v>100001</v>
      </c>
      <c r="P93" s="345">
        <v>200000</v>
      </c>
      <c r="Q93" s="345">
        <v>205.6</v>
      </c>
      <c r="R93" s="345">
        <v>11.15</v>
      </c>
      <c r="S93" s="345">
        <v>10000</v>
      </c>
      <c r="T93" s="345">
        <v>700.3</v>
      </c>
      <c r="U93" s="340">
        <v>28</v>
      </c>
      <c r="V93" s="340">
        <v>10000</v>
      </c>
    </row>
    <row r="94" spans="1:25" ht="13.5" thickBot="1">
      <c r="M94" s="345" t="s">
        <v>647</v>
      </c>
      <c r="N94" s="345">
        <v>7</v>
      </c>
      <c r="O94" s="345">
        <v>200001</v>
      </c>
      <c r="P94" s="345">
        <v>10000000</v>
      </c>
      <c r="Q94" s="345">
        <v>317.45</v>
      </c>
      <c r="R94" s="345">
        <v>5.55</v>
      </c>
      <c r="S94" s="345">
        <v>10000</v>
      </c>
      <c r="T94" s="345">
        <f>700.3+246.5</f>
        <v>946.8</v>
      </c>
      <c r="U94" s="340">
        <v>28</v>
      </c>
      <c r="V94" s="340">
        <v>10000</v>
      </c>
    </row>
    <row r="95" spans="1:25">
      <c r="A95" s="481"/>
      <c r="B95" s="482" t="s">
        <v>648</v>
      </c>
      <c r="C95" s="483"/>
      <c r="D95" s="483"/>
      <c r="E95" s="483"/>
      <c r="F95" s="483"/>
      <c r="G95" s="483"/>
      <c r="H95" s="484"/>
    </row>
    <row r="96" spans="1:25">
      <c r="A96" s="448"/>
      <c r="B96" s="449"/>
      <c r="C96" s="449"/>
      <c r="D96" s="449"/>
      <c r="E96" s="449"/>
      <c r="F96" s="449"/>
      <c r="G96" s="449"/>
      <c r="H96" s="450"/>
      <c r="N96" s="946" t="s">
        <v>741</v>
      </c>
      <c r="O96" s="946"/>
      <c r="P96" s="946"/>
      <c r="Q96" s="946"/>
      <c r="R96" s="946"/>
      <c r="S96" s="946"/>
      <c r="T96" s="946"/>
      <c r="U96" s="946"/>
      <c r="V96" s="946"/>
      <c r="W96" s="946"/>
      <c r="X96" s="946"/>
      <c r="Y96" s="946"/>
    </row>
    <row r="97" spans="1:25" ht="15" thickBot="1">
      <c r="A97" s="448"/>
      <c r="B97" s="449" t="s">
        <v>654</v>
      </c>
      <c r="C97" s="467">
        <v>0</v>
      </c>
      <c r="D97" s="449"/>
      <c r="E97" s="449"/>
      <c r="F97" s="449"/>
      <c r="G97" s="449"/>
      <c r="H97" s="450"/>
      <c r="O97" s="340" t="s">
        <v>180</v>
      </c>
      <c r="U97" s="340" t="s">
        <v>649</v>
      </c>
      <c r="V97" s="340" t="s">
        <v>650</v>
      </c>
      <c r="W97" s="340" t="s">
        <v>651</v>
      </c>
      <c r="X97" s="340" t="s">
        <v>652</v>
      </c>
      <c r="Y97" s="340" t="s">
        <v>653</v>
      </c>
    </row>
    <row r="98" spans="1:25" ht="15" thickBot="1">
      <c r="A98" s="455"/>
      <c r="B98" s="490" t="s">
        <v>656</v>
      </c>
      <c r="C98" s="491">
        <v>0.6</v>
      </c>
      <c r="D98" s="456" t="s">
        <v>657</v>
      </c>
      <c r="E98" s="456"/>
      <c r="F98" s="456"/>
      <c r="G98" s="490" t="s">
        <v>655</v>
      </c>
      <c r="H98" s="413">
        <f>IF(N10=TRUE,IF(C97&gt;800,(INT((C97-800)/100)*$R$105)+$Q$105,VLOOKUP(INT(C97/100)+1,$N$98:$R$104,4)),0)</f>
        <v>0</v>
      </c>
      <c r="N98" s="345">
        <v>1</v>
      </c>
      <c r="O98" s="345"/>
      <c r="P98" s="345"/>
      <c r="Q98" s="345">
        <v>13.6</v>
      </c>
      <c r="R98" s="345"/>
      <c r="S98" s="345"/>
      <c r="T98" s="345"/>
      <c r="U98" s="345">
        <v>68.849999999999994</v>
      </c>
      <c r="V98" s="345">
        <v>0</v>
      </c>
      <c r="W98" s="345">
        <v>25.25</v>
      </c>
      <c r="X98" s="345">
        <v>25.25</v>
      </c>
      <c r="Y98" s="345">
        <v>50.15</v>
      </c>
    </row>
    <row r="99" spans="1:25" ht="13.5" thickBot="1">
      <c r="N99" s="345">
        <v>2</v>
      </c>
      <c r="O99" s="345"/>
      <c r="P99" s="345"/>
      <c r="Q99" s="345">
        <v>16.75</v>
      </c>
      <c r="R99" s="345"/>
      <c r="S99" s="345"/>
      <c r="T99" s="345"/>
      <c r="U99" s="345">
        <v>111.75</v>
      </c>
      <c r="V99" s="345"/>
      <c r="W99" s="345"/>
      <c r="X99" s="345"/>
      <c r="Y99" s="345"/>
    </row>
    <row r="100" spans="1:25">
      <c r="A100" s="481"/>
      <c r="B100" s="482" t="s">
        <v>658</v>
      </c>
      <c r="C100" s="483"/>
      <c r="D100" s="483"/>
      <c r="E100" s="483"/>
      <c r="F100" s="483"/>
      <c r="G100" s="483"/>
      <c r="H100" s="484"/>
      <c r="N100" s="345">
        <v>3</v>
      </c>
      <c r="O100" s="345"/>
      <c r="P100" s="345"/>
      <c r="Q100" s="345">
        <v>16.75</v>
      </c>
      <c r="R100" s="345"/>
      <c r="S100" s="345"/>
      <c r="T100" s="345"/>
      <c r="U100" s="345">
        <v>42.25</v>
      </c>
      <c r="V100" s="345"/>
      <c r="W100" s="345"/>
      <c r="X100" s="345"/>
      <c r="Y100" s="345"/>
    </row>
    <row r="101" spans="1:25">
      <c r="A101" s="448"/>
      <c r="B101" s="449"/>
      <c r="C101" s="449"/>
      <c r="D101" s="449"/>
      <c r="E101" s="449"/>
      <c r="F101" s="449"/>
      <c r="G101" s="449"/>
      <c r="H101" s="450"/>
      <c r="N101" s="345">
        <v>4</v>
      </c>
      <c r="O101" s="345"/>
      <c r="P101" s="345"/>
      <c r="Q101" s="345">
        <v>16.75</v>
      </c>
      <c r="R101" s="345"/>
      <c r="S101" s="345"/>
      <c r="T101" s="345"/>
      <c r="U101" s="345">
        <v>42.25</v>
      </c>
      <c r="V101" s="345"/>
      <c r="W101" s="345"/>
      <c r="X101" s="345"/>
      <c r="Y101" s="345"/>
    </row>
    <row r="102" spans="1:25" ht="14.5">
      <c r="A102" s="448"/>
      <c r="B102" s="449" t="s">
        <v>659</v>
      </c>
      <c r="C102" s="467"/>
      <c r="D102" s="449"/>
      <c r="E102" s="449"/>
      <c r="F102" s="449"/>
      <c r="G102" s="485" t="s">
        <v>660</v>
      </c>
      <c r="H102" s="494">
        <f>IF(M6=3,IF(M11=TRUE,IF(C102&gt;800,(INT((C102-800)/100)*$R$105)+$Q$105,VLOOKUP(INT(C102/100)+1,$N$98:$R$104,4)),0),0)</f>
        <v>0</v>
      </c>
      <c r="N102" s="345">
        <v>5</v>
      </c>
      <c r="O102" s="345"/>
      <c r="P102" s="345"/>
      <c r="Q102" s="345">
        <v>19.899999999999999</v>
      </c>
      <c r="R102" s="345"/>
      <c r="S102" s="345"/>
      <c r="T102" s="345"/>
      <c r="U102" s="345">
        <v>42.25</v>
      </c>
      <c r="V102" s="345"/>
      <c r="W102" s="345"/>
      <c r="X102" s="345"/>
      <c r="Y102" s="345"/>
    </row>
    <row r="103" spans="1:25">
      <c r="A103" s="448"/>
      <c r="B103" s="485" t="s">
        <v>656</v>
      </c>
      <c r="C103" s="492">
        <f>1-C98</f>
        <v>0.4</v>
      </c>
      <c r="D103" s="449" t="s">
        <v>657</v>
      </c>
      <c r="E103" s="449"/>
      <c r="F103" s="449"/>
      <c r="G103" s="449"/>
      <c r="H103" s="450"/>
      <c r="N103" s="345">
        <v>6</v>
      </c>
      <c r="O103" s="345"/>
      <c r="P103" s="345"/>
      <c r="Q103" s="345">
        <v>19.899999999999999</v>
      </c>
      <c r="R103" s="345"/>
      <c r="S103" s="345"/>
      <c r="T103" s="345"/>
      <c r="U103" s="345">
        <v>42.25</v>
      </c>
      <c r="V103" s="345"/>
      <c r="W103" s="345"/>
      <c r="X103" s="345"/>
      <c r="Y103" s="345"/>
    </row>
    <row r="104" spans="1:25" ht="14.5">
      <c r="A104" s="448"/>
      <c r="B104" s="449"/>
      <c r="C104" s="449"/>
      <c r="D104" s="449"/>
      <c r="E104" s="449"/>
      <c r="F104" s="449"/>
      <c r="G104" s="485" t="s">
        <v>661</v>
      </c>
      <c r="H104" s="494">
        <f>IF(M6=3,0,(F6*VLOOKUP(F6,N96:Z126,8))+(VLOOKUP(F6,N96:Z126,(8+F7))))</f>
        <v>0</v>
      </c>
      <c r="N104" s="345">
        <v>7</v>
      </c>
      <c r="O104" s="345"/>
      <c r="P104" s="345"/>
      <c r="Q104" s="345">
        <v>19.899999999999999</v>
      </c>
      <c r="R104" s="345"/>
      <c r="S104" s="345"/>
      <c r="T104" s="345"/>
      <c r="U104" s="345">
        <v>42.25</v>
      </c>
      <c r="V104" s="345"/>
      <c r="W104" s="345"/>
      <c r="X104" s="345"/>
      <c r="Y104" s="345"/>
    </row>
    <row r="105" spans="1:25" ht="13.5" thickBot="1">
      <c r="A105" s="455"/>
      <c r="B105" s="456"/>
      <c r="C105" s="456"/>
      <c r="D105" s="456"/>
      <c r="E105" s="456"/>
      <c r="F105" s="456"/>
      <c r="G105" s="490" t="s">
        <v>662</v>
      </c>
      <c r="H105" s="493">
        <f>IF(N11=TRUE,H104+H102,0)</f>
        <v>0</v>
      </c>
      <c r="N105" s="345">
        <v>8</v>
      </c>
      <c r="O105" s="345"/>
      <c r="P105" s="345"/>
      <c r="Q105" s="345">
        <v>19.899999999999999</v>
      </c>
      <c r="R105" s="345">
        <v>3.75</v>
      </c>
      <c r="S105" s="345">
        <v>100</v>
      </c>
      <c r="T105" s="345"/>
      <c r="U105" s="345">
        <v>42.25</v>
      </c>
      <c r="V105" s="345"/>
      <c r="W105" s="345"/>
      <c r="X105" s="345"/>
      <c r="Y105" s="345"/>
    </row>
    <row r="106" spans="1:25">
      <c r="N106" s="345">
        <v>9</v>
      </c>
      <c r="O106" s="345"/>
      <c r="P106" s="345"/>
      <c r="Q106" s="345"/>
      <c r="R106" s="345"/>
      <c r="S106" s="345"/>
      <c r="T106" s="345"/>
      <c r="U106" s="345">
        <v>42.25</v>
      </c>
      <c r="V106" s="345"/>
      <c r="W106" s="345"/>
      <c r="X106" s="345"/>
      <c r="Y106" s="345"/>
    </row>
    <row r="107" spans="1:25" ht="13.5" thickBot="1">
      <c r="N107" s="345">
        <v>10</v>
      </c>
      <c r="O107" s="345"/>
      <c r="P107" s="345"/>
      <c r="Q107" s="345"/>
      <c r="R107" s="345"/>
      <c r="S107" s="345"/>
      <c r="T107" s="345"/>
      <c r="U107" s="345">
        <v>42.25</v>
      </c>
      <c r="V107" s="345"/>
      <c r="W107" s="345"/>
      <c r="X107" s="345"/>
      <c r="Y107" s="345"/>
    </row>
    <row r="108" spans="1:25" ht="15" thickBot="1">
      <c r="A108" s="477"/>
      <c r="B108" s="478" t="s">
        <v>663</v>
      </c>
      <c r="C108" s="479"/>
      <c r="D108" s="479"/>
      <c r="E108" s="479"/>
      <c r="F108" s="479"/>
      <c r="G108" s="480"/>
      <c r="H108" s="413">
        <f>IF(N12=TRUE,IF(Detail!C124&lt;=300,P69,IF(Detail!C124&gt;4150,R69,(INT(Detail!C124/100)-3)*Q69)),0)</f>
        <v>0</v>
      </c>
      <c r="N108" s="345">
        <v>11</v>
      </c>
      <c r="O108" s="345"/>
      <c r="P108" s="345"/>
      <c r="Q108" s="345"/>
      <c r="R108" s="345"/>
      <c r="S108" s="345"/>
      <c r="T108" s="345"/>
      <c r="U108" s="345">
        <v>42.25</v>
      </c>
      <c r="V108" s="345"/>
      <c r="W108" s="345"/>
      <c r="X108" s="345"/>
      <c r="Y108" s="345"/>
    </row>
    <row r="109" spans="1:25">
      <c r="N109" s="345">
        <v>12</v>
      </c>
      <c r="O109" s="345"/>
      <c r="P109" s="345"/>
      <c r="Q109" s="345"/>
      <c r="R109" s="345"/>
      <c r="S109" s="345"/>
      <c r="T109" s="345"/>
      <c r="U109" s="345">
        <v>42.25</v>
      </c>
      <c r="V109" s="345"/>
      <c r="W109" s="345"/>
      <c r="X109" s="345"/>
      <c r="Y109" s="345"/>
    </row>
    <row r="110" spans="1:25">
      <c r="N110" s="345">
        <v>13</v>
      </c>
      <c r="O110" s="345"/>
      <c r="P110" s="345"/>
      <c r="Q110" s="345"/>
      <c r="R110" s="345"/>
      <c r="S110" s="345"/>
      <c r="T110" s="345"/>
      <c r="U110" s="345">
        <v>42.25</v>
      </c>
      <c r="V110" s="345"/>
      <c r="W110" s="345"/>
      <c r="X110" s="345"/>
      <c r="Y110" s="345"/>
    </row>
    <row r="111" spans="1:25">
      <c r="N111" s="345">
        <v>14</v>
      </c>
      <c r="O111" s="345"/>
      <c r="P111" s="345"/>
      <c r="Q111" s="345"/>
      <c r="R111" s="345"/>
      <c r="S111" s="345"/>
      <c r="T111" s="345"/>
      <c r="U111" s="345">
        <v>42.25</v>
      </c>
      <c r="V111" s="345"/>
      <c r="W111" s="345"/>
      <c r="X111" s="345"/>
      <c r="Y111" s="345"/>
    </row>
    <row r="112" spans="1:25">
      <c r="N112" s="345">
        <v>15</v>
      </c>
      <c r="O112" s="345"/>
      <c r="P112" s="345"/>
      <c r="Q112" s="345"/>
      <c r="R112" s="345"/>
      <c r="S112" s="345"/>
      <c r="T112" s="345"/>
      <c r="U112" s="345">
        <v>42.25</v>
      </c>
      <c r="V112" s="345"/>
      <c r="W112" s="345"/>
      <c r="X112" s="345"/>
      <c r="Y112" s="345"/>
    </row>
    <row r="113" spans="14:37">
      <c r="N113" s="345">
        <v>16</v>
      </c>
      <c r="O113" s="345"/>
      <c r="P113" s="345"/>
      <c r="Q113" s="345"/>
      <c r="R113" s="345"/>
      <c r="S113" s="345"/>
      <c r="T113" s="345"/>
      <c r="U113" s="345">
        <v>38.9</v>
      </c>
      <c r="V113" s="345"/>
      <c r="W113" s="345"/>
      <c r="X113" s="345"/>
      <c r="Y113" s="345"/>
    </row>
    <row r="114" spans="14:37">
      <c r="N114" s="345">
        <v>17</v>
      </c>
      <c r="O114" s="345"/>
      <c r="P114" s="345"/>
      <c r="Q114" s="345"/>
      <c r="R114" s="345"/>
      <c r="S114" s="345"/>
      <c r="T114" s="345"/>
      <c r="U114" s="345">
        <v>38.9</v>
      </c>
      <c r="V114" s="345"/>
      <c r="W114" s="345"/>
      <c r="X114" s="345"/>
      <c r="Y114" s="345"/>
    </row>
    <row r="115" spans="14:37">
      <c r="N115" s="345">
        <v>18</v>
      </c>
      <c r="O115" s="345"/>
      <c r="P115" s="345"/>
      <c r="Q115" s="345"/>
      <c r="R115" s="345"/>
      <c r="S115" s="345"/>
      <c r="T115" s="345"/>
      <c r="U115" s="345">
        <v>38.9</v>
      </c>
      <c r="V115" s="345"/>
      <c r="W115" s="345"/>
      <c r="X115" s="345"/>
      <c r="Y115" s="345"/>
    </row>
    <row r="116" spans="14:37">
      <c r="N116" s="345">
        <v>19</v>
      </c>
      <c r="O116" s="345"/>
      <c r="P116" s="345"/>
      <c r="Q116" s="345"/>
      <c r="R116" s="345"/>
      <c r="S116" s="345"/>
      <c r="T116" s="345"/>
      <c r="U116" s="345">
        <v>38.9</v>
      </c>
      <c r="V116" s="345"/>
      <c r="W116" s="345"/>
      <c r="X116" s="345"/>
      <c r="Y116" s="345"/>
    </row>
    <row r="117" spans="14:37">
      <c r="N117" s="345">
        <v>20</v>
      </c>
      <c r="O117" s="345"/>
      <c r="P117" s="345"/>
      <c r="Q117" s="345"/>
      <c r="R117" s="345"/>
      <c r="S117" s="345"/>
      <c r="T117" s="345"/>
      <c r="U117" s="345">
        <v>38.9</v>
      </c>
      <c r="V117" s="345"/>
      <c r="W117" s="345"/>
      <c r="X117" s="345"/>
      <c r="Y117" s="345"/>
    </row>
    <row r="118" spans="14:37">
      <c r="N118" s="345">
        <v>21</v>
      </c>
      <c r="O118" s="345"/>
      <c r="P118" s="345"/>
      <c r="Q118" s="345"/>
      <c r="R118" s="345"/>
      <c r="S118" s="345"/>
      <c r="T118" s="345"/>
      <c r="U118" s="345">
        <v>38.9</v>
      </c>
      <c r="V118" s="345"/>
      <c r="W118" s="345"/>
      <c r="X118" s="345"/>
      <c r="Y118" s="345"/>
    </row>
    <row r="119" spans="14:37">
      <c r="N119" s="345">
        <v>22</v>
      </c>
      <c r="O119" s="345"/>
      <c r="P119" s="345"/>
      <c r="Q119" s="345"/>
      <c r="R119" s="345"/>
      <c r="S119" s="345"/>
      <c r="T119" s="345"/>
      <c r="U119" s="345">
        <v>38.9</v>
      </c>
      <c r="V119" s="345"/>
      <c r="W119" s="345"/>
      <c r="X119" s="345"/>
      <c r="Y119" s="345"/>
    </row>
    <row r="120" spans="14:37">
      <c r="N120" s="345">
        <v>23</v>
      </c>
      <c r="O120" s="345"/>
      <c r="P120" s="345"/>
      <c r="Q120" s="345"/>
      <c r="R120" s="345"/>
      <c r="S120" s="345"/>
      <c r="T120" s="345"/>
      <c r="U120" s="345">
        <v>38.9</v>
      </c>
      <c r="V120" s="345"/>
      <c r="W120" s="345"/>
      <c r="X120" s="345"/>
      <c r="Y120" s="345"/>
    </row>
    <row r="121" spans="14:37">
      <c r="N121" s="345">
        <v>24</v>
      </c>
      <c r="O121" s="345"/>
      <c r="P121" s="345"/>
      <c r="Q121" s="345"/>
      <c r="R121" s="345"/>
      <c r="S121" s="345"/>
      <c r="T121" s="345"/>
      <c r="U121" s="345">
        <v>38.9</v>
      </c>
      <c r="V121" s="345"/>
      <c r="W121" s="345"/>
      <c r="X121" s="345"/>
      <c r="Y121" s="345"/>
    </row>
    <row r="122" spans="14:37">
      <c r="N122" s="345">
        <v>25</v>
      </c>
      <c r="O122" s="345"/>
      <c r="P122" s="345"/>
      <c r="Q122" s="345"/>
      <c r="R122" s="345"/>
      <c r="S122" s="345"/>
      <c r="T122" s="345"/>
      <c r="U122" s="345">
        <v>38.9</v>
      </c>
      <c r="V122" s="345"/>
      <c r="W122" s="345"/>
      <c r="X122" s="345"/>
      <c r="Y122" s="345"/>
    </row>
    <row r="123" spans="14:37">
      <c r="N123" s="345">
        <v>26</v>
      </c>
      <c r="O123" s="345"/>
      <c r="P123" s="345"/>
      <c r="Q123" s="345"/>
      <c r="R123" s="345"/>
      <c r="S123" s="345"/>
      <c r="T123" s="345"/>
      <c r="U123" s="345">
        <v>38.9</v>
      </c>
      <c r="V123" s="345"/>
      <c r="W123" s="345"/>
      <c r="X123" s="345"/>
      <c r="Y123" s="345"/>
    </row>
    <row r="124" spans="14:37">
      <c r="N124" s="345">
        <v>27</v>
      </c>
      <c r="O124" s="345"/>
      <c r="P124" s="345"/>
      <c r="Q124" s="345"/>
      <c r="R124" s="345"/>
      <c r="S124" s="345"/>
      <c r="T124" s="345"/>
      <c r="U124" s="345">
        <v>38.9</v>
      </c>
      <c r="V124" s="345"/>
      <c r="W124" s="345"/>
      <c r="X124" s="345"/>
      <c r="Y124" s="345"/>
    </row>
    <row r="125" spans="14:37">
      <c r="N125" s="345">
        <v>28</v>
      </c>
      <c r="O125" s="345"/>
      <c r="P125" s="345"/>
      <c r="Q125" s="345"/>
      <c r="R125" s="345"/>
      <c r="S125" s="345"/>
      <c r="T125" s="345"/>
      <c r="U125" s="345">
        <v>38.9</v>
      </c>
      <c r="V125" s="345"/>
      <c r="W125" s="345"/>
      <c r="X125" s="345"/>
      <c r="Y125" s="345"/>
    </row>
    <row r="126" spans="14:37" ht="13.5" thickBot="1">
      <c r="N126" s="345">
        <v>29</v>
      </c>
      <c r="O126" s="345"/>
      <c r="P126" s="345"/>
      <c r="Q126" s="345"/>
      <c r="R126" s="345"/>
      <c r="S126" s="345"/>
      <c r="T126" s="345"/>
      <c r="U126" s="345">
        <v>38.9</v>
      </c>
      <c r="V126" s="345"/>
      <c r="W126" s="345"/>
      <c r="X126" s="345"/>
      <c r="Y126" s="345"/>
    </row>
    <row r="127" spans="14:37">
      <c r="N127" s="345">
        <v>30</v>
      </c>
      <c r="O127" s="345"/>
      <c r="P127" s="345"/>
      <c r="Q127" s="345"/>
      <c r="R127" s="345"/>
      <c r="S127" s="345"/>
      <c r="T127" s="345"/>
      <c r="U127" s="345">
        <v>38.9</v>
      </c>
      <c r="V127" s="345"/>
      <c r="W127" s="345"/>
      <c r="X127" s="345"/>
      <c r="Y127" s="345"/>
      <c r="Z127" s="420"/>
      <c r="AA127" s="420" t="s">
        <v>664</v>
      </c>
      <c r="AB127" s="420" t="s">
        <v>665</v>
      </c>
      <c r="AC127" s="421" t="s">
        <v>666</v>
      </c>
      <c r="AE127" s="419"/>
      <c r="AF127" s="421" t="s">
        <v>667</v>
      </c>
      <c r="AG127" s="422" t="s">
        <v>668</v>
      </c>
    </row>
    <row r="128" spans="14:37" ht="13.5" thickBot="1">
      <c r="N128" s="345">
        <v>31</v>
      </c>
      <c r="O128" s="345"/>
      <c r="P128" s="345"/>
      <c r="Q128" s="345"/>
      <c r="R128" s="345"/>
      <c r="S128" s="345"/>
      <c r="T128" s="345"/>
      <c r="U128" s="345">
        <v>34.200000000000003</v>
      </c>
      <c r="V128" s="345"/>
      <c r="W128" s="345"/>
      <c r="X128" s="345"/>
      <c r="Y128" s="345"/>
      <c r="Z128" s="403" t="s">
        <v>674</v>
      </c>
      <c r="AA128" s="403">
        <v>430.64</v>
      </c>
      <c r="AB128" s="403">
        <v>205.83</v>
      </c>
      <c r="AC128" s="404">
        <v>146.16</v>
      </c>
      <c r="AE128" s="402" t="s">
        <v>675</v>
      </c>
      <c r="AF128" s="404">
        <f>'Bldg. Construction'!D9*'Bldg. Construction'!U9</f>
        <v>0</v>
      </c>
      <c r="AG128" s="340">
        <f>IF(AK128=TRUE,'Bldg. Construction'!D23*'Bldg. Construction'!U9,0)</f>
        <v>0</v>
      </c>
      <c r="AK128" s="345" t="b">
        <f>IF(Tables!$E$37=2,FALSE,TRUE)</f>
        <v>1</v>
      </c>
    </row>
    <row r="129" spans="1:37" ht="16" thickBot="1">
      <c r="A129" s="495" t="s">
        <v>669</v>
      </c>
      <c r="B129" s="459"/>
      <c r="C129" s="459"/>
      <c r="D129" s="459"/>
      <c r="E129" s="459"/>
      <c r="F129" s="459"/>
      <c r="G129" s="459"/>
      <c r="H129" s="464"/>
      <c r="Y129" s="419"/>
      <c r="Z129" s="403" t="s">
        <v>678</v>
      </c>
      <c r="AA129" s="403">
        <v>503.75</v>
      </c>
      <c r="AB129" s="403">
        <v>211.22</v>
      </c>
      <c r="AC129" s="404">
        <v>149.43</v>
      </c>
      <c r="AE129" s="402" t="s">
        <v>679</v>
      </c>
      <c r="AF129" s="404">
        <f>'Bldg. Construction'!D10*'Bldg. Construction'!U10</f>
        <v>0</v>
      </c>
      <c r="AG129" s="340">
        <f>IF(AK129=TRUE,'Bldg. Construction'!D24*'Bldg. Construction'!U10,0)</f>
        <v>0</v>
      </c>
      <c r="AK129" s="345" t="b">
        <f>IF(Tables!$E$37=2,FALSE,TRUE)</f>
        <v>1</v>
      </c>
    </row>
    <row r="130" spans="1:37">
      <c r="O130" s="423" t="s">
        <v>670</v>
      </c>
      <c r="P130" s="424"/>
      <c r="Q130" s="423" t="s">
        <v>671</v>
      </c>
      <c r="R130" s="424"/>
      <c r="S130" s="423" t="s">
        <v>672</v>
      </c>
      <c r="T130" s="424"/>
      <c r="U130" s="423" t="s">
        <v>673</v>
      </c>
      <c r="V130" s="424"/>
      <c r="X130" s="345">
        <v>1</v>
      </c>
      <c r="Y130" s="402">
        <v>1</v>
      </c>
      <c r="Z130" s="403" t="s">
        <v>682</v>
      </c>
      <c r="AA130" s="403">
        <v>1785.27</v>
      </c>
      <c r="AB130" s="403">
        <v>245.62</v>
      </c>
      <c r="AC130" s="404">
        <v>263.85000000000002</v>
      </c>
      <c r="AE130" s="402" t="s">
        <v>683</v>
      </c>
      <c r="AF130" s="404">
        <f>'Bldg. Construction'!D11*'Bldg. Construction'!U11</f>
        <v>0</v>
      </c>
      <c r="AG130" s="340">
        <f>IF(AK130=TRUE,'Bldg. Construction'!D25*'Bldg. Construction'!U11,0)</f>
        <v>0</v>
      </c>
      <c r="AK130" s="345" t="b">
        <f>IF(Tables!$E$37=2,FALSE,TRUE)</f>
        <v>1</v>
      </c>
    </row>
    <row r="131" spans="1:37">
      <c r="B131" s="340" t="s">
        <v>680</v>
      </c>
      <c r="E131" s="340" t="s">
        <v>681</v>
      </c>
      <c r="N131" s="340" t="s">
        <v>676</v>
      </c>
      <c r="O131" s="425" t="s">
        <v>599</v>
      </c>
      <c r="P131" s="426" t="s">
        <v>677</v>
      </c>
      <c r="Q131" s="425" t="s">
        <v>599</v>
      </c>
      <c r="R131" s="426" t="s">
        <v>677</v>
      </c>
      <c r="S131" s="425" t="s">
        <v>599</v>
      </c>
      <c r="T131" s="426" t="s">
        <v>677</v>
      </c>
      <c r="U131" s="425" t="s">
        <v>599</v>
      </c>
      <c r="V131" s="426" t="s">
        <v>677</v>
      </c>
      <c r="X131" s="345">
        <v>1</v>
      </c>
      <c r="Y131" s="402">
        <v>2</v>
      </c>
      <c r="Z131" s="403" t="s">
        <v>684</v>
      </c>
      <c r="AA131" s="403">
        <v>2007.8</v>
      </c>
      <c r="AB131" s="403">
        <v>252.01</v>
      </c>
      <c r="AC131" s="404">
        <v>339.11</v>
      </c>
      <c r="AE131" s="402" t="s">
        <v>685</v>
      </c>
      <c r="AF131" s="404">
        <f>'Bldg. Construction'!D12*'Bldg. Construction'!U12</f>
        <v>0</v>
      </c>
      <c r="AG131" s="340">
        <f>IF(AK131=TRUE,'Bldg. Construction'!D26*'Bldg. Construction'!U12,0)</f>
        <v>0</v>
      </c>
      <c r="AK131" s="345" t="b">
        <f>IF(Tables!$E$37=2,FALSE,TRUE)</f>
        <v>1</v>
      </c>
    </row>
    <row r="132" spans="1:37">
      <c r="N132" s="340">
        <v>1</v>
      </c>
      <c r="O132" s="427">
        <v>6920</v>
      </c>
      <c r="P132" s="405">
        <v>1324</v>
      </c>
      <c r="Q132" s="427">
        <v>5190</v>
      </c>
      <c r="R132" s="405">
        <v>993</v>
      </c>
      <c r="S132" s="427">
        <v>4460</v>
      </c>
      <c r="T132" s="405">
        <v>895</v>
      </c>
      <c r="U132" s="427"/>
      <c r="V132" s="405"/>
      <c r="Y132" s="402">
        <v>3</v>
      </c>
      <c r="Z132" s="403" t="s">
        <v>686</v>
      </c>
      <c r="AA132" s="403">
        <v>3467.81</v>
      </c>
      <c r="AB132" s="403">
        <v>714.34</v>
      </c>
      <c r="AC132" s="404">
        <v>339.11</v>
      </c>
      <c r="AE132" s="402" t="s">
        <v>687</v>
      </c>
      <c r="AF132" s="404">
        <f>'Bldg. Construction'!D13*'Bldg. Construction'!U13</f>
        <v>0</v>
      </c>
      <c r="AG132" s="340">
        <f>IF(AK132=TRUE,'Bldg. Construction'!D27*'Bldg. Construction'!U13,0)</f>
        <v>0</v>
      </c>
      <c r="AK132" s="345" t="b">
        <f>IF(Tables!$E$37=2,FALSE,TRUE)</f>
        <v>1</v>
      </c>
    </row>
    <row r="133" spans="1:37">
      <c r="N133" s="340">
        <v>2</v>
      </c>
      <c r="O133" s="427">
        <v>8650</v>
      </c>
      <c r="P133" s="406">
        <v>1655</v>
      </c>
      <c r="Q133" s="427">
        <v>6920</v>
      </c>
      <c r="R133" s="406">
        <v>1324</v>
      </c>
      <c r="S133" s="427">
        <v>5940</v>
      </c>
      <c r="T133" s="406">
        <v>1195</v>
      </c>
      <c r="U133" s="427"/>
      <c r="V133" s="406"/>
      <c r="Y133" s="402">
        <v>4</v>
      </c>
      <c r="Z133" s="403" t="s">
        <v>688</v>
      </c>
      <c r="AA133" s="403">
        <v>4928</v>
      </c>
      <c r="AB133" s="403">
        <v>714.34</v>
      </c>
      <c r="AC133" s="404">
        <v>350.8</v>
      </c>
      <c r="AE133" s="402" t="s">
        <v>689</v>
      </c>
      <c r="AF133" s="404">
        <f>'Bldg. Construction'!D14*'Bldg. Construction'!U14</f>
        <v>0</v>
      </c>
      <c r="AG133" s="340">
        <f>IF(AK133=TRUE,'Bldg. Construction'!D28*'Bldg. Construction'!U14,0)</f>
        <v>0</v>
      </c>
      <c r="AK133" s="345" t="b">
        <f>IF(Tables!$E$37=2,FALSE,TRUE)</f>
        <v>1</v>
      </c>
    </row>
    <row r="134" spans="1:37">
      <c r="N134" s="340">
        <v>3</v>
      </c>
      <c r="O134" s="427">
        <v>8650</v>
      </c>
      <c r="P134" s="406">
        <v>1655</v>
      </c>
      <c r="Q134" s="427">
        <v>8650</v>
      </c>
      <c r="R134" s="406">
        <v>1655</v>
      </c>
      <c r="S134" s="427">
        <v>7425</v>
      </c>
      <c r="T134" s="406">
        <v>1490</v>
      </c>
      <c r="U134" s="427"/>
      <c r="V134" s="406"/>
      <c r="Y134" s="402">
        <v>5</v>
      </c>
      <c r="Z134" s="403" t="s">
        <v>692</v>
      </c>
      <c r="AA134" s="403">
        <v>6390</v>
      </c>
      <c r="AB134" s="403">
        <v>714.34</v>
      </c>
      <c r="AC134" s="404">
        <v>414.23</v>
      </c>
      <c r="AE134" s="402" t="s">
        <v>693</v>
      </c>
      <c r="AF134" s="404">
        <f>'Bldg. Construction'!D15*'Bldg. Construction'!U15</f>
        <v>0</v>
      </c>
      <c r="AG134" s="340">
        <f>IF(AK134=TRUE,'Bldg. Construction'!D29*'Bldg. Construction'!U15,0)</f>
        <v>0</v>
      </c>
      <c r="AK134" s="345" t="b">
        <f>IF(Tables!$E$37=2,FALSE,TRUE)</f>
        <v>1</v>
      </c>
    </row>
    <row r="135" spans="1:37">
      <c r="B135" s="342" t="s">
        <v>690</v>
      </c>
      <c r="E135" s="342" t="s">
        <v>691</v>
      </c>
      <c r="N135" s="340">
        <v>4</v>
      </c>
      <c r="O135" s="425">
        <v>10380</v>
      </c>
      <c r="P135" s="415">
        <v>1986</v>
      </c>
      <c r="Q135" s="425">
        <v>10380</v>
      </c>
      <c r="R135" s="415">
        <v>1986</v>
      </c>
      <c r="S135" s="425">
        <v>7864</v>
      </c>
      <c r="T135" s="415">
        <v>1563</v>
      </c>
      <c r="U135" s="425"/>
      <c r="V135" s="415"/>
      <c r="Y135" s="402">
        <v>6</v>
      </c>
      <c r="Z135" s="403" t="s">
        <v>696</v>
      </c>
      <c r="AA135" s="403">
        <v>7850</v>
      </c>
      <c r="AB135" s="403">
        <v>714.34</v>
      </c>
      <c r="AC135" s="404">
        <v>505.64</v>
      </c>
      <c r="AE135" s="402" t="s">
        <v>697</v>
      </c>
      <c r="AF135" s="404">
        <f>'Bldg. Construction'!D16*'Bldg. Construction'!U16</f>
        <v>0</v>
      </c>
      <c r="AG135" s="340">
        <f>IF(AK135=TRUE,'Bldg. Construction'!D30*'Bldg. Construction'!U16,0)</f>
        <v>0</v>
      </c>
      <c r="AK135" s="345" t="b">
        <f>IF(Tables!$E$37=2,FALSE,TRUE)</f>
        <v>1</v>
      </c>
    </row>
    <row r="136" spans="1:37" ht="15" thickBot="1">
      <c r="B136" s="417" t="s">
        <v>694</v>
      </c>
      <c r="C136" s="372">
        <f>IF(N6=1,0,IF(M6=3,234,IF(M6=2,117.5*F6/F8,14*F6)))</f>
        <v>0</v>
      </c>
      <c r="F136" s="417" t="s">
        <v>695</v>
      </c>
      <c r="G136" s="372">
        <f>IF(N6=1,0,IF(M6=3,235,IF(M6=1,14,117.5)))</f>
        <v>0</v>
      </c>
      <c r="Y136" s="402">
        <v>7</v>
      </c>
      <c r="Z136" s="430" t="s">
        <v>700</v>
      </c>
      <c r="AA136" s="430">
        <v>10770</v>
      </c>
      <c r="AB136" s="430">
        <v>1035</v>
      </c>
      <c r="AC136" s="412">
        <v>679.82</v>
      </c>
      <c r="AE136" s="402" t="s">
        <v>719</v>
      </c>
      <c r="AF136" s="404">
        <f>'Bldg. Construction'!D17*'Bldg. Construction'!U17</f>
        <v>0</v>
      </c>
      <c r="AG136" s="340">
        <f>IF(AK136=TRUE,'Bldg. Construction'!D31*'Bldg. Construction'!U17,0)</f>
        <v>0</v>
      </c>
      <c r="AK136" s="345" t="b">
        <f>IF(Tables!$E$37=2,FALSE,TRUE)</f>
        <v>1</v>
      </c>
    </row>
    <row r="137" spans="1:37" ht="14.5">
      <c r="B137" s="417" t="s">
        <v>698</v>
      </c>
      <c r="C137" s="428">
        <f>IF(N6=1,0,99)</f>
        <v>0</v>
      </c>
      <c r="F137" s="417" t="s">
        <v>699</v>
      </c>
      <c r="G137" s="372">
        <f>IF(N6=1,0,120)</f>
        <v>0</v>
      </c>
      <c r="Y137" s="402">
        <v>8</v>
      </c>
      <c r="AE137" s="402" t="s">
        <v>720</v>
      </c>
      <c r="AF137" s="404">
        <f>'Bldg. Construction'!D18*'Bldg. Construction'!U18</f>
        <v>0</v>
      </c>
      <c r="AG137" s="340">
        <f>IF(AK137=TRUE,'Bldg. Construction'!D32*'Bldg. Construction'!U18,0)</f>
        <v>0</v>
      </c>
      <c r="AK137" s="345" t="b">
        <f>IF(Tables!$E$37=2,FALSE,TRUE)</f>
        <v>1</v>
      </c>
    </row>
    <row r="138" spans="1:37" ht="15" thickBot="1">
      <c r="B138" s="417" t="s">
        <v>701</v>
      </c>
      <c r="C138" s="372">
        <f>IF(N6=1,0,VLOOKUP(X130,Y128:AA136,3))</f>
        <v>0</v>
      </c>
      <c r="F138" s="417" t="s">
        <v>702</v>
      </c>
      <c r="G138" s="372">
        <f>IF(N6=1,0,VLOOKUP(X131,Y138:AA142,3))</f>
        <v>0</v>
      </c>
      <c r="Y138" s="429">
        <v>9</v>
      </c>
      <c r="Z138" s="340" t="s">
        <v>705</v>
      </c>
      <c r="AA138" s="340">
        <v>110.63</v>
      </c>
      <c r="AE138" s="402" t="s">
        <v>721</v>
      </c>
      <c r="AF138" s="404">
        <f>'Bldg. Construction'!D19*'Bldg. Construction'!U19</f>
        <v>0</v>
      </c>
      <c r="AG138" s="340">
        <f>IF(AK138=TRUE,'Bldg. Construction'!D33*'Bldg. Construction'!U19,0)</f>
        <v>0</v>
      </c>
      <c r="AK138" s="345" t="b">
        <f>IF(Tables!$E$37=2,FALSE,TRUE)</f>
        <v>1</v>
      </c>
    </row>
    <row r="139" spans="1:37" ht="14.5">
      <c r="B139" s="417" t="s">
        <v>703</v>
      </c>
      <c r="C139" s="372">
        <f>IF(N6=1,0,VLOOKUP(X130,Y128:AB136,4))</f>
        <v>0</v>
      </c>
      <c r="F139" s="431" t="s">
        <v>704</v>
      </c>
      <c r="G139" s="432">
        <f>SUM(G136:G138)</f>
        <v>0</v>
      </c>
      <c r="Z139" s="340" t="s">
        <v>707</v>
      </c>
      <c r="AA139" s="340">
        <v>159.4</v>
      </c>
      <c r="AE139" s="402" t="s">
        <v>722</v>
      </c>
      <c r="AF139" s="404">
        <f>'Bldg. Construction'!D20*'Bldg. Construction'!U20</f>
        <v>0</v>
      </c>
      <c r="AG139" s="340">
        <f>IF(AK139=TRUE,'Bldg. Construction'!D34*'Bldg. Construction'!U20,0)</f>
        <v>0</v>
      </c>
      <c r="AK139" s="345" t="b">
        <f>IF(Tables!$E$37=2,FALSE,TRUE)</f>
        <v>1</v>
      </c>
    </row>
    <row r="140" spans="1:37" ht="15" thickBot="1">
      <c r="B140" s="417" t="s">
        <v>706</v>
      </c>
      <c r="C140" s="372">
        <f>IF(N6=1,0,VLOOKUP(X130,Y128:AC136,5))</f>
        <v>0</v>
      </c>
      <c r="F140" s="417"/>
      <c r="Y140" s="340">
        <v>1</v>
      </c>
      <c r="Z140" s="340" t="s">
        <v>708</v>
      </c>
      <c r="AA140" s="340">
        <v>149.25</v>
      </c>
      <c r="AE140" s="429"/>
      <c r="AF140" s="433">
        <f>SUM(AF128:AF139)+SUM(AG128:AG139)</f>
        <v>0</v>
      </c>
    </row>
    <row r="141" spans="1:37">
      <c r="B141" s="431" t="s">
        <v>704</v>
      </c>
      <c r="C141" s="432">
        <f>SUM(C136:C140)</f>
        <v>0</v>
      </c>
      <c r="F141" s="417"/>
      <c r="Y141" s="340">
        <v>2</v>
      </c>
      <c r="Z141" s="340" t="s">
        <v>711</v>
      </c>
      <c r="AA141" s="340">
        <v>196.87</v>
      </c>
    </row>
    <row r="142" spans="1:37" ht="14.5">
      <c r="B142" s="417" t="s">
        <v>709</v>
      </c>
      <c r="C142" s="372">
        <f>IF(M6=3,IF(AF140=0,0,((AF140-18)*481)+8650),0)</f>
        <v>0</v>
      </c>
      <c r="F142" s="417" t="s">
        <v>710</v>
      </c>
      <c r="G142" s="372">
        <f>IF(M6=3,IF(AF140=0,0,(AF140-18)*92),0)</f>
        <v>0</v>
      </c>
      <c r="Y142" s="340">
        <v>3</v>
      </c>
      <c r="Z142" s="340" t="s">
        <v>714</v>
      </c>
      <c r="AA142" s="340">
        <v>432.95</v>
      </c>
    </row>
    <row r="143" spans="1:37" ht="14.5">
      <c r="B143" s="417" t="s">
        <v>712</v>
      </c>
      <c r="C143" s="372">
        <f>IF(M6=1,VLOOKUP(F7,N132:P135,2)*F6,IF(M6=3,0,VLOOKUP(F7,N132:R135,4)*F6))</f>
        <v>0</v>
      </c>
      <c r="F143" s="417" t="s">
        <v>713</v>
      </c>
      <c r="G143" s="372">
        <f>IF(M6=1,VLOOKUP(F7,N132:P135,3)*F6,IF(M6=3,0,VLOOKUP(F7,N132:R135,5)*F6))</f>
        <v>0</v>
      </c>
      <c r="Y143" s="340">
        <v>4</v>
      </c>
    </row>
    <row r="144" spans="1:37">
      <c r="B144" s="431" t="s">
        <v>715</v>
      </c>
      <c r="C144" s="432">
        <f>SUM(C142:C143)</f>
        <v>0</v>
      </c>
      <c r="F144" s="431" t="s">
        <v>715</v>
      </c>
      <c r="G144" s="432">
        <f>SUM(G142:G143)</f>
        <v>0</v>
      </c>
      <c r="Y144" s="340">
        <v>5</v>
      </c>
    </row>
  </sheetData>
  <mergeCells count="10">
    <mergeCell ref="M72:O72"/>
    <mergeCell ref="M74:O74"/>
    <mergeCell ref="N96:Y96"/>
    <mergeCell ref="M69:O69"/>
    <mergeCell ref="C4:D4"/>
    <mergeCell ref="F19:G19"/>
    <mergeCell ref="M43:R43"/>
    <mergeCell ref="M58:R58"/>
    <mergeCell ref="T58:Y58"/>
    <mergeCell ref="M55:O55"/>
  </mergeCells>
  <dataValidations disablePrompts="1" count="1">
    <dataValidation type="list" allowBlank="1" showInputMessage="1" showErrorMessage="1" promptTitle="Number of Baths" prompt="Input the number of baths in whole numbers.  For more than 4 baths per unit, use 4 baths." sqref="F7">
      <formula1>$N$98:$N$101</formula1>
    </dataValidation>
  </dataValidation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Drop Down 1">
              <controlPr defaultSize="0" autoLine="0" autoPict="0">
                <anchor moveWithCells="1">
                  <from>
                    <xdr:col>2</xdr:col>
                    <xdr:colOff>285750</xdr:colOff>
                    <xdr:row>5</xdr:row>
                    <xdr:rowOff>19050</xdr:rowOff>
                  </from>
                  <to>
                    <xdr:col>3</xdr:col>
                    <xdr:colOff>927100</xdr:colOff>
                    <xdr:row>6</xdr:row>
                    <xdr:rowOff>57150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1574800</xdr:colOff>
                    <xdr:row>9</xdr:row>
                    <xdr:rowOff>146050</xdr:rowOff>
                  </from>
                  <to>
                    <xdr:col>3</xdr:col>
                    <xdr:colOff>590550</xdr:colOff>
                    <xdr:row>11</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241300</xdr:colOff>
                    <xdr:row>6</xdr:row>
                    <xdr:rowOff>133350</xdr:rowOff>
                  </from>
                  <to>
                    <xdr:col>3</xdr:col>
                    <xdr:colOff>552450</xdr:colOff>
                    <xdr:row>8</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1581150</xdr:colOff>
                    <xdr:row>10</xdr:row>
                    <xdr:rowOff>133350</xdr:rowOff>
                  </from>
                  <to>
                    <xdr:col>3</xdr:col>
                    <xdr:colOff>361950</xdr:colOff>
                    <xdr:row>12</xdr:row>
                    <xdr:rowOff>31750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1574800</xdr:colOff>
                    <xdr:row>11</xdr:row>
                    <xdr:rowOff>133350</xdr:rowOff>
                  </from>
                  <to>
                    <xdr:col>3</xdr:col>
                    <xdr:colOff>304800</xdr:colOff>
                    <xdr:row>13</xdr:row>
                    <xdr:rowOff>31750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1574800</xdr:colOff>
                    <xdr:row>12</xdr:row>
                    <xdr:rowOff>133350</xdr:rowOff>
                  </from>
                  <to>
                    <xdr:col>3</xdr:col>
                    <xdr:colOff>546100</xdr:colOff>
                    <xdr:row>14</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1581150</xdr:colOff>
                    <xdr:row>13</xdr:row>
                    <xdr:rowOff>146050</xdr:rowOff>
                  </from>
                  <to>
                    <xdr:col>3</xdr:col>
                    <xdr:colOff>527050</xdr:colOff>
                    <xdr:row>15</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1593850</xdr:colOff>
                    <xdr:row>14</xdr:row>
                    <xdr:rowOff>152400</xdr:rowOff>
                  </from>
                  <to>
                    <xdr:col>3</xdr:col>
                    <xdr:colOff>609600</xdr:colOff>
                    <xdr:row>16</xdr:row>
                    <xdr:rowOff>50800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552450</xdr:colOff>
                    <xdr:row>9</xdr:row>
                    <xdr:rowOff>133350</xdr:rowOff>
                  </from>
                  <to>
                    <xdr:col>5</xdr:col>
                    <xdr:colOff>400050</xdr:colOff>
                    <xdr:row>11</xdr:row>
                    <xdr:rowOff>31750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457200</xdr:colOff>
                    <xdr:row>76</xdr:row>
                    <xdr:rowOff>146050</xdr:rowOff>
                  </from>
                  <to>
                    <xdr:col>3</xdr:col>
                    <xdr:colOff>209550</xdr:colOff>
                    <xdr:row>77</xdr:row>
                    <xdr:rowOff>184150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457200</xdr:colOff>
                    <xdr:row>77</xdr:row>
                    <xdr:rowOff>133350</xdr:rowOff>
                  </from>
                  <to>
                    <xdr:col>3</xdr:col>
                    <xdr:colOff>146050</xdr:colOff>
                    <xdr:row>78</xdr:row>
                    <xdr:rowOff>165100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457200</xdr:colOff>
                    <xdr:row>78</xdr:row>
                    <xdr:rowOff>146050</xdr:rowOff>
                  </from>
                  <to>
                    <xdr:col>2</xdr:col>
                    <xdr:colOff>584200</xdr:colOff>
                    <xdr:row>79</xdr:row>
                    <xdr:rowOff>165100</xdr:rowOff>
                  </to>
                </anchor>
              </controlPr>
            </control>
          </mc:Choice>
        </mc:AlternateContent>
        <mc:AlternateContent xmlns:mc="http://schemas.openxmlformats.org/markup-compatibility/2006">
          <mc:Choice Requires="x14">
            <control shapeId="8205" r:id="rId16" name="Drop Down 13">
              <controlPr defaultSize="0" autoLine="0" autoPict="0">
                <anchor moveWithCells="1">
                  <from>
                    <xdr:col>1</xdr:col>
                    <xdr:colOff>1333500</xdr:colOff>
                    <xdr:row>87</xdr:row>
                    <xdr:rowOff>146050</xdr:rowOff>
                  </from>
                  <to>
                    <xdr:col>3</xdr:col>
                    <xdr:colOff>419100</xdr:colOff>
                    <xdr:row>89</xdr:row>
                    <xdr:rowOff>19050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xdr:col>
                    <xdr:colOff>552450</xdr:colOff>
                    <xdr:row>10</xdr:row>
                    <xdr:rowOff>146050</xdr:rowOff>
                  </from>
                  <to>
                    <xdr:col>4</xdr:col>
                    <xdr:colOff>889000</xdr:colOff>
                    <xdr:row>12</xdr:row>
                    <xdr:rowOff>38100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xdr:col>
                    <xdr:colOff>552450</xdr:colOff>
                    <xdr:row>11</xdr:row>
                    <xdr:rowOff>152400</xdr:rowOff>
                  </from>
                  <to>
                    <xdr:col>5</xdr:col>
                    <xdr:colOff>76200</xdr:colOff>
                    <xdr:row>13</xdr:row>
                    <xdr:rowOff>50800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xdr:col>
                    <xdr:colOff>565150</xdr:colOff>
                    <xdr:row>13</xdr:row>
                    <xdr:rowOff>152400</xdr:rowOff>
                  </from>
                  <to>
                    <xdr:col>4</xdr:col>
                    <xdr:colOff>736600</xdr:colOff>
                    <xdr:row>15</xdr:row>
                    <xdr:rowOff>50800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457200</xdr:colOff>
                    <xdr:row>80</xdr:row>
                    <xdr:rowOff>133350</xdr:rowOff>
                  </from>
                  <to>
                    <xdr:col>2</xdr:col>
                    <xdr:colOff>222250</xdr:colOff>
                    <xdr:row>82</xdr:row>
                    <xdr:rowOff>31750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457200</xdr:colOff>
                    <xdr:row>82</xdr:row>
                    <xdr:rowOff>127000</xdr:rowOff>
                  </from>
                  <to>
                    <xdr:col>2</xdr:col>
                    <xdr:colOff>488950</xdr:colOff>
                    <xdr:row>84</xdr:row>
                    <xdr:rowOff>12700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457200</xdr:colOff>
                    <xdr:row>81</xdr:row>
                    <xdr:rowOff>127000</xdr:rowOff>
                  </from>
                  <to>
                    <xdr:col>2</xdr:col>
                    <xdr:colOff>279400</xdr:colOff>
                    <xdr:row>83</xdr:row>
                    <xdr:rowOff>19050</xdr:rowOff>
                  </to>
                </anchor>
              </controlPr>
            </control>
          </mc:Choice>
        </mc:AlternateContent>
        <mc:AlternateContent xmlns:mc="http://schemas.openxmlformats.org/markup-compatibility/2006">
          <mc:Choice Requires="x14">
            <control shapeId="8212" r:id="rId23" name="Drop Down 20">
              <controlPr defaultSize="0" autoLine="0" autoPict="0">
                <anchor moveWithCells="1">
                  <from>
                    <xdr:col>2</xdr:col>
                    <xdr:colOff>304800</xdr:colOff>
                    <xdr:row>8</xdr:row>
                    <xdr:rowOff>31750</xdr:rowOff>
                  </from>
                  <to>
                    <xdr:col>3</xdr:col>
                    <xdr:colOff>927100</xdr:colOff>
                    <xdr:row>9</xdr:row>
                    <xdr:rowOff>69850</xdr:rowOff>
                  </to>
                </anchor>
              </controlPr>
            </control>
          </mc:Choice>
        </mc:AlternateContent>
        <mc:AlternateContent xmlns:mc="http://schemas.openxmlformats.org/markup-compatibility/2006">
          <mc:Choice Requires="x14">
            <control shapeId="8213" r:id="rId24" name="Drop Down 21">
              <controlPr defaultSize="0" autoLine="0" autoPict="0">
                <anchor moveWithCells="1">
                  <from>
                    <xdr:col>1</xdr:col>
                    <xdr:colOff>1212850</xdr:colOff>
                    <xdr:row>129</xdr:row>
                    <xdr:rowOff>133350</xdr:rowOff>
                  </from>
                  <to>
                    <xdr:col>2</xdr:col>
                    <xdr:colOff>279400</xdr:colOff>
                    <xdr:row>131</xdr:row>
                    <xdr:rowOff>12700</xdr:rowOff>
                  </to>
                </anchor>
              </controlPr>
            </control>
          </mc:Choice>
        </mc:AlternateContent>
        <mc:AlternateContent xmlns:mc="http://schemas.openxmlformats.org/markup-compatibility/2006">
          <mc:Choice Requires="x14">
            <control shapeId="8214" r:id="rId25" name="Drop Down 22">
              <controlPr defaultSize="0" autoLine="0" autoPict="0">
                <anchor moveWithCells="1">
                  <from>
                    <xdr:col>5</xdr:col>
                    <xdr:colOff>641350</xdr:colOff>
                    <xdr:row>129</xdr:row>
                    <xdr:rowOff>133350</xdr:rowOff>
                  </from>
                  <to>
                    <xdr:col>6</xdr:col>
                    <xdr:colOff>800100</xdr:colOff>
                    <xdr:row>131</xdr:row>
                    <xdr:rowOff>19050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33</xdr:col>
                    <xdr:colOff>0</xdr:colOff>
                    <xdr:row>126</xdr:row>
                    <xdr:rowOff>146050</xdr:rowOff>
                  </from>
                  <to>
                    <xdr:col>35</xdr:col>
                    <xdr:colOff>228600</xdr:colOff>
                    <xdr:row>128</xdr:row>
                    <xdr:rowOff>31750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33</xdr:col>
                    <xdr:colOff>0</xdr:colOff>
                    <xdr:row>127</xdr:row>
                    <xdr:rowOff>165100</xdr:rowOff>
                  </from>
                  <to>
                    <xdr:col>35</xdr:col>
                    <xdr:colOff>241300</xdr:colOff>
                    <xdr:row>129</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33</xdr:col>
                    <xdr:colOff>0</xdr:colOff>
                    <xdr:row>128</xdr:row>
                    <xdr:rowOff>133350</xdr:rowOff>
                  </from>
                  <to>
                    <xdr:col>35</xdr:col>
                    <xdr:colOff>355600</xdr:colOff>
                    <xdr:row>129</xdr:row>
                    <xdr:rowOff>146050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33</xdr:col>
                    <xdr:colOff>0</xdr:colOff>
                    <xdr:row>129</xdr:row>
                    <xdr:rowOff>133350</xdr:rowOff>
                  </from>
                  <to>
                    <xdr:col>35</xdr:col>
                    <xdr:colOff>508000</xdr:colOff>
                    <xdr:row>131</xdr:row>
                    <xdr:rowOff>31750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33</xdr:col>
                    <xdr:colOff>0</xdr:colOff>
                    <xdr:row>130</xdr:row>
                    <xdr:rowOff>127000</xdr:rowOff>
                  </from>
                  <to>
                    <xdr:col>36</xdr:col>
                    <xdr:colOff>57150</xdr:colOff>
                    <xdr:row>132</xdr:row>
                    <xdr:rowOff>19050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33</xdr:col>
                    <xdr:colOff>0</xdr:colOff>
                    <xdr:row>131</xdr:row>
                    <xdr:rowOff>127000</xdr:rowOff>
                  </from>
                  <to>
                    <xdr:col>35</xdr:col>
                    <xdr:colOff>266700</xdr:colOff>
                    <xdr:row>133</xdr:row>
                    <xdr:rowOff>38100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33</xdr:col>
                    <xdr:colOff>0</xdr:colOff>
                    <xdr:row>132</xdr:row>
                    <xdr:rowOff>133350</xdr:rowOff>
                  </from>
                  <to>
                    <xdr:col>35</xdr:col>
                    <xdr:colOff>514350</xdr:colOff>
                    <xdr:row>134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64"/>
  <sheetViews>
    <sheetView view="pageBreakPreview" topLeftCell="A25" zoomScaleNormal="100" zoomScaleSheetLayoutView="100" workbookViewId="0">
      <selection activeCell="E22" sqref="E22"/>
    </sheetView>
  </sheetViews>
  <sheetFormatPr defaultRowHeight="14.5"/>
  <cols>
    <col min="1" max="3" width="5.453125" customWidth="1"/>
    <col min="6" max="6" width="2" customWidth="1"/>
    <col min="7" max="9" width="5.81640625" customWidth="1"/>
    <col min="12" max="12" width="3.7265625" customWidth="1"/>
    <col min="13" max="13" width="5.1796875" customWidth="1"/>
    <col min="14" max="14" width="5.26953125" customWidth="1"/>
    <col min="19" max="19" width="3.7265625" customWidth="1"/>
    <col min="20" max="20" width="10.453125" customWidth="1"/>
    <col min="21" max="21" width="10.26953125" customWidth="1"/>
    <col min="22" max="22" width="11.7265625" customWidth="1"/>
    <col min="25" max="25" width="5.1796875" customWidth="1"/>
    <col min="26" max="26" width="13.453125" customWidth="1"/>
  </cols>
  <sheetData>
    <row r="1" spans="1:26" ht="18.5">
      <c r="A1" s="157" t="s">
        <v>166</v>
      </c>
    </row>
    <row r="2" spans="1:26" ht="18.5">
      <c r="A2" s="157" t="s">
        <v>167</v>
      </c>
    </row>
    <row r="3" spans="1:26">
      <c r="A3" s="189" t="s">
        <v>573</v>
      </c>
    </row>
    <row r="4" spans="1:26">
      <c r="A4" s="338" t="s">
        <v>574</v>
      </c>
    </row>
    <row r="7" spans="1:26">
      <c r="A7" s="972" t="s">
        <v>175</v>
      </c>
      <c r="B7" s="973"/>
      <c r="C7" s="973"/>
      <c r="D7" s="973"/>
      <c r="E7" s="974"/>
      <c r="G7" s="972" t="s">
        <v>169</v>
      </c>
      <c r="H7" s="973"/>
      <c r="I7" s="973"/>
      <c r="J7" s="973"/>
      <c r="K7" s="974"/>
      <c r="N7" s="964" t="s">
        <v>205</v>
      </c>
      <c r="O7" s="965"/>
      <c r="P7" s="965"/>
      <c r="Q7" s="965"/>
      <c r="R7" s="966"/>
      <c r="T7" s="964" t="s">
        <v>533</v>
      </c>
      <c r="U7" s="965"/>
      <c r="V7" s="965"/>
      <c r="W7" s="966"/>
      <c r="X7" s="269"/>
      <c r="Y7" s="964" t="s">
        <v>757</v>
      </c>
      <c r="Z7" s="966"/>
    </row>
    <row r="8" spans="1:26">
      <c r="A8" s="136">
        <v>1</v>
      </c>
      <c r="B8" s="137" t="s">
        <v>182</v>
      </c>
      <c r="C8" s="137"/>
      <c r="D8" s="137"/>
      <c r="E8" s="138"/>
      <c r="G8" s="136">
        <v>1</v>
      </c>
      <c r="H8" s="137" t="s">
        <v>170</v>
      </c>
      <c r="I8" s="137"/>
      <c r="J8" s="137"/>
      <c r="K8" s="138"/>
      <c r="N8" s="143">
        <v>1</v>
      </c>
      <c r="O8" s="144" t="s">
        <v>196</v>
      </c>
      <c r="P8" s="145">
        <v>1.07</v>
      </c>
      <c r="Q8" s="137"/>
      <c r="R8" s="138"/>
      <c r="T8" s="136" t="s">
        <v>534</v>
      </c>
      <c r="U8" s="137" t="s">
        <v>535</v>
      </c>
      <c r="V8" s="137" t="s">
        <v>536</v>
      </c>
      <c r="W8" s="138"/>
      <c r="Y8" s="628">
        <v>1</v>
      </c>
      <c r="Z8" s="138" t="s">
        <v>758</v>
      </c>
    </row>
    <row r="9" spans="1:26">
      <c r="A9" s="136">
        <v>2</v>
      </c>
      <c r="B9" s="137" t="s">
        <v>181</v>
      </c>
      <c r="C9" s="137"/>
      <c r="D9" s="137"/>
      <c r="E9" s="138"/>
      <c r="G9" s="136">
        <v>2</v>
      </c>
      <c r="H9" s="137" t="s">
        <v>183</v>
      </c>
      <c r="I9" s="137"/>
      <c r="J9" s="137"/>
      <c r="K9" s="138"/>
      <c r="N9" s="143">
        <v>2</v>
      </c>
      <c r="O9" s="144" t="s">
        <v>197</v>
      </c>
      <c r="P9" s="145">
        <v>1.05</v>
      </c>
      <c r="Q9" s="137"/>
      <c r="R9" s="138"/>
      <c r="T9" s="307">
        <v>1</v>
      </c>
      <c r="U9" s="308">
        <v>250000</v>
      </c>
      <c r="V9" s="309">
        <v>0.1</v>
      </c>
      <c r="W9" s="310">
        <f>IF($V$27-T9&gt;0,IF($V$27-U9&lt;0,V9,0),0)</f>
        <v>0</v>
      </c>
      <c r="Y9" s="282">
        <v>2</v>
      </c>
      <c r="Z9" s="138" t="s">
        <v>759</v>
      </c>
    </row>
    <row r="10" spans="1:26">
      <c r="A10" s="136">
        <v>3</v>
      </c>
      <c r="B10" s="137" t="s">
        <v>179</v>
      </c>
      <c r="C10" s="137"/>
      <c r="D10" s="137"/>
      <c r="E10" s="138"/>
      <c r="G10" s="136">
        <v>3</v>
      </c>
      <c r="H10" s="137" t="s">
        <v>184</v>
      </c>
      <c r="I10" s="137"/>
      <c r="J10" s="137"/>
      <c r="K10" s="138"/>
      <c r="N10" s="143">
        <v>3</v>
      </c>
      <c r="O10" s="144" t="s">
        <v>198</v>
      </c>
      <c r="P10" s="145">
        <v>1</v>
      </c>
      <c r="Q10" s="137"/>
      <c r="R10" s="138"/>
      <c r="T10" s="307">
        <v>250001</v>
      </c>
      <c r="U10" s="308">
        <v>500000</v>
      </c>
      <c r="V10" s="309">
        <v>0.09</v>
      </c>
      <c r="W10" s="310">
        <f t="shared" ref="W10:W25" si="0">IF($V$27-T10&gt;0,IF($V$27-U10&lt;0,V10,0),0)</f>
        <v>0</v>
      </c>
      <c r="Y10" s="282">
        <v>3</v>
      </c>
      <c r="Z10" s="138" t="s">
        <v>760</v>
      </c>
    </row>
    <row r="11" spans="1:26">
      <c r="A11" s="139">
        <v>4</v>
      </c>
      <c r="B11" s="140" t="s">
        <v>180</v>
      </c>
      <c r="C11" s="140"/>
      <c r="D11" s="140"/>
      <c r="E11" s="141"/>
      <c r="G11" s="136">
        <v>4</v>
      </c>
      <c r="H11" s="137" t="s">
        <v>171</v>
      </c>
      <c r="I11" s="137"/>
      <c r="J11" s="137"/>
      <c r="K11" s="138"/>
      <c r="N11" s="143">
        <v>4</v>
      </c>
      <c r="O11" s="144" t="s">
        <v>199</v>
      </c>
      <c r="P11" s="145">
        <v>0.95</v>
      </c>
      <c r="Q11" s="137"/>
      <c r="R11" s="138"/>
      <c r="T11" s="307">
        <v>500001</v>
      </c>
      <c r="U11" s="308">
        <v>1000000</v>
      </c>
      <c r="V11" s="309">
        <v>7.0000000000000007E-2</v>
      </c>
      <c r="W11" s="310">
        <f t="shared" si="0"/>
        <v>0</v>
      </c>
      <c r="Y11" s="282">
        <v>4</v>
      </c>
      <c r="Z11" s="138" t="s">
        <v>761</v>
      </c>
    </row>
    <row r="12" spans="1:26">
      <c r="G12" s="136">
        <v>5</v>
      </c>
      <c r="H12" s="137" t="s">
        <v>173</v>
      </c>
      <c r="I12" s="137"/>
      <c r="J12" s="137"/>
      <c r="K12" s="138"/>
      <c r="N12" s="143">
        <v>5</v>
      </c>
      <c r="O12" s="144" t="s">
        <v>200</v>
      </c>
      <c r="P12" s="145">
        <v>0.97</v>
      </c>
      <c r="Q12" s="137"/>
      <c r="R12" s="138"/>
      <c r="T12" s="307">
        <v>1000001</v>
      </c>
      <c r="U12" s="308">
        <v>2000000</v>
      </c>
      <c r="V12" s="309">
        <v>5.7500000000000002E-2</v>
      </c>
      <c r="W12" s="310">
        <f t="shared" si="0"/>
        <v>0</v>
      </c>
      <c r="Y12" s="282">
        <v>5</v>
      </c>
      <c r="Z12" s="138" t="s">
        <v>762</v>
      </c>
    </row>
    <row r="13" spans="1:26">
      <c r="G13" s="139">
        <v>6</v>
      </c>
      <c r="H13" s="140" t="s">
        <v>172</v>
      </c>
      <c r="I13" s="140"/>
      <c r="J13" s="140"/>
      <c r="K13" s="141"/>
      <c r="N13" s="143">
        <v>6</v>
      </c>
      <c r="O13" s="144" t="s">
        <v>201</v>
      </c>
      <c r="P13" s="145">
        <v>0.93</v>
      </c>
      <c r="Q13" s="137"/>
      <c r="R13" s="138"/>
      <c r="T13" s="307">
        <v>2000001</v>
      </c>
      <c r="U13" s="308">
        <v>4000000</v>
      </c>
      <c r="V13" s="309">
        <v>0.05</v>
      </c>
      <c r="W13" s="310">
        <f t="shared" si="0"/>
        <v>0</v>
      </c>
      <c r="Y13" s="282">
        <v>6</v>
      </c>
      <c r="Z13" s="138" t="s">
        <v>763</v>
      </c>
    </row>
    <row r="14" spans="1:26">
      <c r="A14" s="972" t="s">
        <v>176</v>
      </c>
      <c r="B14" s="973"/>
      <c r="C14" s="973"/>
      <c r="D14" s="973"/>
      <c r="E14" s="974"/>
      <c r="N14" s="143">
        <v>7</v>
      </c>
      <c r="O14" s="144" t="s">
        <v>202</v>
      </c>
      <c r="P14" s="145">
        <v>0.9</v>
      </c>
      <c r="Q14" s="137"/>
      <c r="R14" s="138"/>
      <c r="T14" s="307">
        <v>4000001</v>
      </c>
      <c r="U14" s="308">
        <v>6000000</v>
      </c>
      <c r="V14" s="309">
        <v>3.7499999999999999E-2</v>
      </c>
      <c r="W14" s="310">
        <f t="shared" si="0"/>
        <v>0</v>
      </c>
      <c r="Y14" s="282">
        <v>7</v>
      </c>
      <c r="Z14" s="138" t="s">
        <v>764</v>
      </c>
    </row>
    <row r="15" spans="1:26">
      <c r="B15" t="s">
        <v>177</v>
      </c>
      <c r="E15" s="156" t="b">
        <v>1</v>
      </c>
      <c r="G15" s="972" t="s">
        <v>189</v>
      </c>
      <c r="H15" s="973"/>
      <c r="I15" s="973"/>
      <c r="J15" s="973"/>
      <c r="K15" s="974"/>
      <c r="N15" s="143">
        <v>8</v>
      </c>
      <c r="O15" s="144" t="s">
        <v>203</v>
      </c>
      <c r="P15" s="145">
        <v>0.85</v>
      </c>
      <c r="Q15" s="137"/>
      <c r="R15" s="138"/>
      <c r="T15" s="307">
        <v>6000001</v>
      </c>
      <c r="U15" s="308">
        <v>9000000</v>
      </c>
      <c r="V15" s="309">
        <v>3.3500000000000002E-2</v>
      </c>
      <c r="W15" s="310">
        <f t="shared" si="0"/>
        <v>0</v>
      </c>
      <c r="Y15" s="282">
        <v>8</v>
      </c>
      <c r="Z15" s="138" t="s">
        <v>765</v>
      </c>
    </row>
    <row r="16" spans="1:26">
      <c r="B16" t="s">
        <v>518</v>
      </c>
      <c r="E16" s="155" t="b">
        <v>1</v>
      </c>
      <c r="G16" s="136"/>
      <c r="H16" s="137" t="s">
        <v>190</v>
      </c>
      <c r="I16" s="137"/>
      <c r="J16" s="137"/>
      <c r="K16" s="138"/>
      <c r="N16" s="143">
        <v>9</v>
      </c>
      <c r="O16" s="144" t="s">
        <v>204</v>
      </c>
      <c r="P16" s="145">
        <v>0.7</v>
      </c>
      <c r="Q16" s="137"/>
      <c r="R16" s="138"/>
      <c r="T16" s="307">
        <v>9000001</v>
      </c>
      <c r="U16" s="308">
        <v>12000000</v>
      </c>
      <c r="V16" s="309">
        <v>0.03</v>
      </c>
      <c r="W16" s="310">
        <f t="shared" si="0"/>
        <v>0</v>
      </c>
      <c r="Y16" s="282">
        <v>9</v>
      </c>
      <c r="Z16" s="138" t="s">
        <v>766</v>
      </c>
    </row>
    <row r="17" spans="2:26">
      <c r="B17" t="s">
        <v>532</v>
      </c>
      <c r="E17" s="218" t="b">
        <f>Assumptions!J24&lt;&gt;Tables!W26</f>
        <v>0</v>
      </c>
      <c r="G17" s="136"/>
      <c r="H17" s="137" t="s">
        <v>148</v>
      </c>
      <c r="I17" s="137"/>
      <c r="J17" s="137"/>
      <c r="K17" s="138"/>
      <c r="N17" s="146"/>
      <c r="O17" s="147"/>
      <c r="P17" s="147"/>
      <c r="Q17" s="140"/>
      <c r="R17" s="141"/>
      <c r="T17" s="307">
        <v>12000001</v>
      </c>
      <c r="U17" s="308">
        <v>16000000</v>
      </c>
      <c r="V17" s="309">
        <v>2.75E-2</v>
      </c>
      <c r="W17" s="310">
        <f t="shared" si="0"/>
        <v>0</v>
      </c>
      <c r="Y17" s="282">
        <v>10</v>
      </c>
      <c r="Z17" s="138" t="s">
        <v>767</v>
      </c>
    </row>
    <row r="18" spans="2:26">
      <c r="E18" s="155"/>
      <c r="G18" s="136"/>
      <c r="H18" s="137" t="s">
        <v>191</v>
      </c>
      <c r="I18" s="137"/>
      <c r="J18" s="137"/>
      <c r="K18" s="138"/>
      <c r="T18" s="307">
        <v>16000001</v>
      </c>
      <c r="U18" s="308">
        <v>25000000</v>
      </c>
      <c r="V18" s="309">
        <v>2.5000000000000001E-2</v>
      </c>
      <c r="W18" s="310">
        <f t="shared" si="0"/>
        <v>0</v>
      </c>
      <c r="Y18" s="282">
        <v>11</v>
      </c>
      <c r="Z18" s="138" t="s">
        <v>768</v>
      </c>
    </row>
    <row r="19" spans="2:26">
      <c r="E19" s="155"/>
      <c r="G19" s="136"/>
      <c r="H19" s="137" t="s">
        <v>192</v>
      </c>
      <c r="I19" s="137"/>
      <c r="J19" s="137"/>
      <c r="K19" s="138"/>
      <c r="N19" s="975" t="s">
        <v>209</v>
      </c>
      <c r="O19" s="976"/>
      <c r="P19" s="976"/>
      <c r="Q19" s="976"/>
      <c r="R19" s="977"/>
      <c r="T19" s="307">
        <v>25000001</v>
      </c>
      <c r="U19" s="308">
        <v>50000000</v>
      </c>
      <c r="V19" s="309">
        <v>2.2499999999999999E-2</v>
      </c>
      <c r="W19" s="310">
        <f t="shared" si="0"/>
        <v>0</v>
      </c>
      <c r="Y19" s="282">
        <v>12</v>
      </c>
      <c r="Z19" s="138" t="s">
        <v>769</v>
      </c>
    </row>
    <row r="20" spans="2:26">
      <c r="E20" s="155"/>
      <c r="G20" s="136"/>
      <c r="H20" s="137" t="s">
        <v>193</v>
      </c>
      <c r="I20" s="137"/>
      <c r="J20" s="137"/>
      <c r="K20" s="138"/>
      <c r="N20" s="143">
        <v>1</v>
      </c>
      <c r="O20" s="144" t="s">
        <v>210</v>
      </c>
      <c r="P20" s="149">
        <v>0.1</v>
      </c>
      <c r="Q20" s="144"/>
      <c r="R20" s="151"/>
      <c r="T20" s="307">
        <v>50000001</v>
      </c>
      <c r="U20" s="308">
        <v>75000000</v>
      </c>
      <c r="V20" s="309">
        <v>0.02</v>
      </c>
      <c r="W20" s="310">
        <f t="shared" si="0"/>
        <v>0</v>
      </c>
      <c r="Y20" s="282">
        <v>13</v>
      </c>
      <c r="Z20" s="138" t="s">
        <v>770</v>
      </c>
    </row>
    <row r="21" spans="2:26">
      <c r="E21" s="155"/>
      <c r="G21" s="136"/>
      <c r="H21" s="137" t="s">
        <v>194</v>
      </c>
      <c r="I21" s="137"/>
      <c r="J21" s="137"/>
      <c r="K21" s="138"/>
      <c r="N21" s="143">
        <v>2</v>
      </c>
      <c r="O21" s="144" t="s">
        <v>211</v>
      </c>
      <c r="P21" s="149">
        <v>0.12</v>
      </c>
      <c r="Q21" s="144"/>
      <c r="R21" s="151"/>
      <c r="T21" s="307">
        <v>75000001</v>
      </c>
      <c r="U21" s="308">
        <v>100000000</v>
      </c>
      <c r="V21" s="309">
        <v>1.7500000000000002E-2</v>
      </c>
      <c r="W21" s="310">
        <f t="shared" si="0"/>
        <v>0</v>
      </c>
      <c r="Y21" s="282">
        <v>14</v>
      </c>
      <c r="Z21" s="138" t="s">
        <v>771</v>
      </c>
    </row>
    <row r="22" spans="2:26">
      <c r="E22" s="155"/>
      <c r="G22" s="136"/>
      <c r="H22" s="137"/>
      <c r="I22" s="137"/>
      <c r="J22" s="137"/>
      <c r="K22" s="138"/>
      <c r="N22" s="143">
        <v>3</v>
      </c>
      <c r="O22" s="144" t="s">
        <v>213</v>
      </c>
      <c r="P22" s="149">
        <v>0.25</v>
      </c>
      <c r="Q22" s="144"/>
      <c r="R22" s="151"/>
      <c r="T22" s="307">
        <v>100000001</v>
      </c>
      <c r="U22" s="308">
        <v>140000000</v>
      </c>
      <c r="V22" s="309">
        <v>1.4999999999999999E-2</v>
      </c>
      <c r="W22" s="310">
        <f t="shared" si="0"/>
        <v>0</v>
      </c>
      <c r="Y22" s="282">
        <v>15</v>
      </c>
      <c r="Z22" s="138" t="s">
        <v>772</v>
      </c>
    </row>
    <row r="23" spans="2:26">
      <c r="E23" s="155"/>
      <c r="G23" s="136"/>
      <c r="H23" s="137"/>
      <c r="I23" s="137"/>
      <c r="J23" s="137"/>
      <c r="K23" s="138"/>
      <c r="N23" s="143">
        <v>4</v>
      </c>
      <c r="O23" s="144" t="s">
        <v>214</v>
      </c>
      <c r="P23" s="149">
        <v>0.15</v>
      </c>
      <c r="Q23" s="144"/>
      <c r="R23" s="151"/>
      <c r="T23" s="307">
        <v>140000001</v>
      </c>
      <c r="U23" s="308">
        <v>170000000</v>
      </c>
      <c r="V23" s="309">
        <v>1.2500000000000001E-2</v>
      </c>
      <c r="W23" s="310">
        <f t="shared" si="0"/>
        <v>0</v>
      </c>
      <c r="Y23" s="282">
        <v>16</v>
      </c>
      <c r="Z23" s="138" t="s">
        <v>773</v>
      </c>
    </row>
    <row r="24" spans="2:26">
      <c r="E24" s="155"/>
      <c r="G24" s="139"/>
      <c r="H24" s="140"/>
      <c r="I24" s="140"/>
      <c r="J24" s="140"/>
      <c r="K24" s="141"/>
      <c r="N24" s="143">
        <v>5</v>
      </c>
      <c r="O24" s="144" t="s">
        <v>215</v>
      </c>
      <c r="P24" s="149">
        <v>0.1</v>
      </c>
      <c r="Q24" s="144"/>
      <c r="R24" s="151"/>
      <c r="T24" s="307">
        <v>170000001</v>
      </c>
      <c r="U24" s="308">
        <v>200000000</v>
      </c>
      <c r="V24" s="309">
        <v>1.0999999999999999E-2</v>
      </c>
      <c r="W24" s="310">
        <f t="shared" si="0"/>
        <v>0</v>
      </c>
      <c r="Y24" s="282">
        <v>17</v>
      </c>
      <c r="Z24" s="138" t="s">
        <v>774</v>
      </c>
    </row>
    <row r="25" spans="2:26">
      <c r="E25" s="155"/>
      <c r="N25" s="143">
        <v>6</v>
      </c>
      <c r="O25" s="144" t="s">
        <v>216</v>
      </c>
      <c r="P25" s="149">
        <v>7.0000000000000007E-2</v>
      </c>
      <c r="Q25" s="144"/>
      <c r="R25" s="151"/>
      <c r="T25" s="307">
        <v>200000001</v>
      </c>
      <c r="U25" s="308">
        <v>500000000</v>
      </c>
      <c r="V25" s="309">
        <v>1.0699999999999999E-2</v>
      </c>
      <c r="W25" s="310">
        <f t="shared" si="0"/>
        <v>0</v>
      </c>
      <c r="Y25" s="282">
        <v>18</v>
      </c>
      <c r="Z25" s="138" t="s">
        <v>775</v>
      </c>
    </row>
    <row r="26" spans="2:26">
      <c r="E26" s="155"/>
      <c r="G26" s="964" t="s">
        <v>723</v>
      </c>
      <c r="H26" s="965"/>
      <c r="I26" s="965"/>
      <c r="J26" s="965"/>
      <c r="K26" s="966"/>
      <c r="N26" s="143">
        <v>7</v>
      </c>
      <c r="O26" s="144" t="s">
        <v>217</v>
      </c>
      <c r="P26" s="149">
        <v>0.04</v>
      </c>
      <c r="Q26" s="144"/>
      <c r="R26" s="151"/>
      <c r="T26" s="998" t="s">
        <v>539</v>
      </c>
      <c r="U26" s="999"/>
      <c r="V26" s="999"/>
      <c r="W26" s="311">
        <f>MAX(W9:W25)</f>
        <v>0</v>
      </c>
      <c r="Y26" s="282">
        <v>19</v>
      </c>
      <c r="Z26" s="138" t="s">
        <v>776</v>
      </c>
    </row>
    <row r="27" spans="2:26">
      <c r="E27" s="155"/>
      <c r="G27" s="136">
        <v>1</v>
      </c>
      <c r="H27" s="137" t="s">
        <v>724</v>
      </c>
      <c r="I27" s="137"/>
      <c r="J27" s="137"/>
      <c r="K27" s="138"/>
      <c r="N27" s="143">
        <v>8</v>
      </c>
      <c r="O27" s="144" t="s">
        <v>218</v>
      </c>
      <c r="P27" s="149">
        <v>0.02</v>
      </c>
      <c r="Q27" s="144"/>
      <c r="R27" s="151"/>
      <c r="T27" s="985" t="s">
        <v>537</v>
      </c>
      <c r="U27" s="986"/>
      <c r="V27" s="996">
        <f>Detail!F12+Detail!F20+Detail!F43+Detail!F54+Detail!F69+Detail!F80+Detail!F91+Detail!F157+Detail!F201+Detail!F211</f>
        <v>0</v>
      </c>
      <c r="W27" s="997"/>
      <c r="Y27" s="282">
        <v>20</v>
      </c>
      <c r="Z27" s="138" t="s">
        <v>777</v>
      </c>
    </row>
    <row r="28" spans="2:26" ht="15" customHeight="1">
      <c r="E28" s="155"/>
      <c r="G28" s="136">
        <v>2</v>
      </c>
      <c r="H28" s="137" t="s">
        <v>725</v>
      </c>
      <c r="I28" s="137"/>
      <c r="J28" s="137"/>
      <c r="K28" s="138"/>
      <c r="N28" s="143">
        <v>9</v>
      </c>
      <c r="O28" s="144" t="s">
        <v>219</v>
      </c>
      <c r="P28" s="149">
        <v>0</v>
      </c>
      <c r="Q28" s="144"/>
      <c r="R28" s="151"/>
      <c r="T28" s="987" t="s">
        <v>538</v>
      </c>
      <c r="U28" s="988"/>
      <c r="V28" s="988"/>
      <c r="W28" s="989"/>
      <c r="Y28" s="282">
        <v>21</v>
      </c>
      <c r="Z28" s="138" t="s">
        <v>778</v>
      </c>
    </row>
    <row r="29" spans="2:26">
      <c r="E29" s="155"/>
      <c r="G29" s="139">
        <v>3</v>
      </c>
      <c r="H29" s="140" t="s">
        <v>726</v>
      </c>
      <c r="I29" s="140"/>
      <c r="J29" s="140"/>
      <c r="K29" s="141"/>
      <c r="N29" s="143">
        <v>10</v>
      </c>
      <c r="O29" s="144" t="s">
        <v>220</v>
      </c>
      <c r="P29" s="149">
        <v>-1.67E-2</v>
      </c>
      <c r="Q29" s="144"/>
      <c r="R29" s="151"/>
      <c r="T29" s="990"/>
      <c r="U29" s="991"/>
      <c r="V29" s="991"/>
      <c r="W29" s="992"/>
      <c r="Y29" s="282">
        <v>22</v>
      </c>
      <c r="Z29" s="138" t="s">
        <v>779</v>
      </c>
    </row>
    <row r="30" spans="2:26">
      <c r="E30" s="155"/>
      <c r="N30" s="143">
        <v>11</v>
      </c>
      <c r="O30" s="144" t="s">
        <v>221</v>
      </c>
      <c r="P30" s="149">
        <v>-3.3329999999999999E-2</v>
      </c>
      <c r="Q30" s="144"/>
      <c r="R30" s="151"/>
      <c r="T30" s="993"/>
      <c r="U30" s="994"/>
      <c r="V30" s="994"/>
      <c r="W30" s="995"/>
      <c r="Y30" s="282">
        <v>23</v>
      </c>
      <c r="Z30" s="138" t="s">
        <v>780</v>
      </c>
    </row>
    <row r="31" spans="2:26">
      <c r="E31" s="155"/>
      <c r="N31" s="143">
        <v>12</v>
      </c>
      <c r="O31" s="144" t="s">
        <v>222</v>
      </c>
      <c r="P31" s="149">
        <v>-0.05</v>
      </c>
      <c r="Q31" s="144"/>
      <c r="R31" s="151"/>
      <c r="T31" s="280"/>
      <c r="U31" s="280"/>
      <c r="V31" s="272"/>
      <c r="Y31" s="282">
        <v>24</v>
      </c>
      <c r="Z31" s="138" t="s">
        <v>781</v>
      </c>
    </row>
    <row r="32" spans="2:26">
      <c r="E32" s="155"/>
      <c r="N32" s="143">
        <v>13</v>
      </c>
      <c r="O32" s="144" t="s">
        <v>223</v>
      </c>
      <c r="P32" s="149">
        <v>-0.06</v>
      </c>
      <c r="Q32" s="144"/>
      <c r="R32" s="151"/>
      <c r="T32" s="280"/>
      <c r="U32" s="280"/>
      <c r="V32" s="272"/>
      <c r="Y32" s="629">
        <v>25</v>
      </c>
      <c r="Z32" s="141" t="s">
        <v>782</v>
      </c>
    </row>
    <row r="33" spans="1:22">
      <c r="N33" s="143">
        <v>14</v>
      </c>
      <c r="O33" s="144" t="s">
        <v>224</v>
      </c>
      <c r="P33" s="149">
        <v>-7.0000000000000007E-2</v>
      </c>
      <c r="Q33" s="144"/>
      <c r="R33" s="151"/>
      <c r="T33" s="280"/>
      <c r="U33" s="280"/>
      <c r="V33" s="272"/>
    </row>
    <row r="34" spans="1:22">
      <c r="A34" s="972" t="s">
        <v>206</v>
      </c>
      <c r="B34" s="973"/>
      <c r="C34" s="973"/>
      <c r="D34" s="973"/>
      <c r="E34" s="974"/>
      <c r="G34" s="964" t="s">
        <v>809</v>
      </c>
      <c r="H34" s="965"/>
      <c r="I34" s="965"/>
      <c r="J34" s="965"/>
      <c r="K34" s="966"/>
      <c r="N34" s="143">
        <v>15</v>
      </c>
      <c r="O34" s="144" t="s">
        <v>225</v>
      </c>
      <c r="P34" s="149">
        <v>-0.08</v>
      </c>
      <c r="Q34" s="144"/>
      <c r="R34" s="151"/>
      <c r="T34" s="280"/>
      <c r="U34" s="280"/>
      <c r="V34" s="272"/>
    </row>
    <row r="35" spans="1:22">
      <c r="B35" t="s">
        <v>205</v>
      </c>
      <c r="E35" s="156">
        <v>3</v>
      </c>
      <c r="G35" s="136">
        <v>1</v>
      </c>
      <c r="H35" s="137">
        <v>300</v>
      </c>
      <c r="I35" s="978" t="s">
        <v>811</v>
      </c>
      <c r="J35" s="978"/>
      <c r="K35" s="979"/>
      <c r="N35" s="143">
        <v>16</v>
      </c>
      <c r="O35" s="144" t="s">
        <v>226</v>
      </c>
      <c r="P35" s="149">
        <v>-0.09</v>
      </c>
      <c r="Q35" s="144"/>
      <c r="R35" s="151"/>
      <c r="T35" s="280"/>
      <c r="U35" s="280"/>
      <c r="V35" s="272"/>
    </row>
    <row r="36" spans="1:22">
      <c r="B36" t="s">
        <v>228</v>
      </c>
      <c r="E36" s="155">
        <v>9</v>
      </c>
      <c r="G36" s="136">
        <v>2</v>
      </c>
      <c r="H36" s="137">
        <v>325</v>
      </c>
      <c r="I36" s="980" t="s">
        <v>812</v>
      </c>
      <c r="J36" s="980"/>
      <c r="K36" s="981"/>
      <c r="N36" s="143">
        <v>17</v>
      </c>
      <c r="O36" s="144" t="s">
        <v>227</v>
      </c>
      <c r="P36" s="149">
        <v>-0.1</v>
      </c>
      <c r="Q36" s="144"/>
      <c r="R36" s="151"/>
      <c r="T36" s="280"/>
      <c r="U36" s="280"/>
      <c r="V36" s="272"/>
    </row>
    <row r="37" spans="1:22">
      <c r="B37" s="871" t="s">
        <v>727</v>
      </c>
      <c r="C37" s="871"/>
      <c r="D37" s="871"/>
      <c r="E37" s="155">
        <v>1</v>
      </c>
      <c r="G37" s="136">
        <v>3</v>
      </c>
      <c r="H37" s="137">
        <v>335</v>
      </c>
      <c r="I37" s="980" t="s">
        <v>813</v>
      </c>
      <c r="J37" s="980"/>
      <c r="K37" s="981"/>
      <c r="N37" s="154">
        <v>18</v>
      </c>
      <c r="O37" s="622" t="s">
        <v>229</v>
      </c>
      <c r="P37" s="155"/>
      <c r="Q37" s="152"/>
      <c r="R37" s="153"/>
      <c r="T37" s="280"/>
      <c r="U37" s="280"/>
      <c r="V37" s="272"/>
    </row>
    <row r="38" spans="1:22">
      <c r="B38" t="s">
        <v>730</v>
      </c>
      <c r="E38" s="155">
        <v>1</v>
      </c>
      <c r="G38" s="136">
        <v>4</v>
      </c>
      <c r="H38" s="137">
        <v>350</v>
      </c>
      <c r="I38" s="980" t="s">
        <v>814</v>
      </c>
      <c r="J38" s="980"/>
      <c r="K38" s="981"/>
      <c r="N38" s="150" t="s">
        <v>212</v>
      </c>
      <c r="O38" s="142"/>
      <c r="P38" s="142"/>
      <c r="Q38" s="142"/>
      <c r="R38" s="148"/>
    </row>
    <row r="39" spans="1:22">
      <c r="B39" t="s">
        <v>175</v>
      </c>
      <c r="E39" s="155">
        <v>3</v>
      </c>
      <c r="G39" s="139">
        <v>5</v>
      </c>
      <c r="H39" s="155"/>
      <c r="I39" s="982" t="s">
        <v>810</v>
      </c>
      <c r="J39" s="983"/>
      <c r="K39" s="984"/>
    </row>
    <row r="40" spans="1:22">
      <c r="B40" s="871" t="s">
        <v>757</v>
      </c>
      <c r="C40" s="871"/>
      <c r="D40" s="969"/>
      <c r="E40" s="155">
        <v>3</v>
      </c>
      <c r="N40" s="964" t="s">
        <v>1034</v>
      </c>
      <c r="O40" s="965"/>
      <c r="P40" s="965"/>
      <c r="Q40" s="965"/>
      <c r="R40" s="965"/>
      <c r="S40" s="965"/>
      <c r="T40" s="965"/>
      <c r="U40" s="965"/>
      <c r="V40" s="966"/>
    </row>
    <row r="41" spans="1:22">
      <c r="B41" t="s">
        <v>787</v>
      </c>
      <c r="E41" s="155">
        <v>2</v>
      </c>
      <c r="G41" s="695" t="s">
        <v>1010</v>
      </c>
      <c r="H41" s="696"/>
      <c r="I41" s="696"/>
      <c r="J41" s="696"/>
      <c r="K41" s="697"/>
      <c r="N41" s="705" t="s">
        <v>1023</v>
      </c>
      <c r="O41" s="706" t="s">
        <v>1024</v>
      </c>
      <c r="P41" s="706"/>
      <c r="Q41" s="706" t="s">
        <v>696</v>
      </c>
      <c r="R41" s="706" t="s">
        <v>1047</v>
      </c>
      <c r="S41" s="706" t="s">
        <v>1048</v>
      </c>
      <c r="T41" s="706" t="s">
        <v>1049</v>
      </c>
      <c r="U41" s="706"/>
      <c r="V41" s="707"/>
    </row>
    <row r="42" spans="1:22">
      <c r="A42" s="967" t="s">
        <v>1005</v>
      </c>
      <c r="B42" s="693" t="s">
        <v>809</v>
      </c>
      <c r="C42" s="693"/>
      <c r="D42" s="694"/>
      <c r="E42" s="155">
        <v>2</v>
      </c>
      <c r="G42" s="136">
        <v>1</v>
      </c>
      <c r="H42" s="750" t="s">
        <v>1006</v>
      </c>
      <c r="I42" s="750"/>
      <c r="J42" s="750"/>
      <c r="K42" s="969"/>
      <c r="N42" s="136">
        <v>1</v>
      </c>
      <c r="O42" s="137" t="s">
        <v>962</v>
      </c>
      <c r="P42" s="137"/>
      <c r="Q42" s="716">
        <v>6.3</v>
      </c>
      <c r="R42" s="716">
        <v>30.32</v>
      </c>
      <c r="S42" s="717">
        <v>39.32</v>
      </c>
      <c r="T42" s="717">
        <v>58</v>
      </c>
      <c r="U42" s="137"/>
      <c r="V42" s="138"/>
    </row>
    <row r="43" spans="1:22">
      <c r="A43" s="968"/>
      <c r="B43" s="970" t="s">
        <v>980</v>
      </c>
      <c r="C43" s="970"/>
      <c r="D43" s="971"/>
      <c r="E43" s="155">
        <f>IF(E42&lt;3,2,1)</f>
        <v>2</v>
      </c>
      <c r="G43" s="136">
        <v>2</v>
      </c>
      <c r="H43" s="750" t="s">
        <v>1007</v>
      </c>
      <c r="I43" s="750"/>
      <c r="J43" s="750"/>
      <c r="K43" s="969"/>
      <c r="N43" s="136">
        <v>2</v>
      </c>
      <c r="O43" s="137" t="s">
        <v>963</v>
      </c>
      <c r="P43" s="137"/>
      <c r="Q43" s="716">
        <v>11.01</v>
      </c>
      <c r="R43" s="716">
        <v>31.15</v>
      </c>
      <c r="S43" s="717">
        <v>42.85</v>
      </c>
      <c r="T43" s="717">
        <v>92.53</v>
      </c>
      <c r="U43" s="137"/>
      <c r="V43" s="138"/>
    </row>
    <row r="44" spans="1:22">
      <c r="B44" t="s">
        <v>981</v>
      </c>
      <c r="E44" s="666">
        <v>1</v>
      </c>
      <c r="G44" s="136">
        <v>3</v>
      </c>
      <c r="H44" s="750" t="s">
        <v>1008</v>
      </c>
      <c r="I44" s="750"/>
      <c r="J44" s="750"/>
      <c r="K44" s="969"/>
      <c r="N44" s="136">
        <v>3</v>
      </c>
      <c r="O44" s="137" t="s">
        <v>1021</v>
      </c>
      <c r="P44" s="137"/>
      <c r="Q44" s="716">
        <v>18.38</v>
      </c>
      <c r="R44" s="716">
        <v>62.36</v>
      </c>
      <c r="S44" s="717">
        <v>65.930000000000007</v>
      </c>
      <c r="T44" s="717">
        <v>77</v>
      </c>
      <c r="U44" s="137"/>
      <c r="V44" s="138"/>
    </row>
    <row r="45" spans="1:22">
      <c r="G45" s="136">
        <v>4</v>
      </c>
      <c r="H45" s="750" t="s">
        <v>1013</v>
      </c>
      <c r="I45" s="750"/>
      <c r="J45" s="750"/>
      <c r="K45" s="969"/>
      <c r="N45" s="136">
        <v>4</v>
      </c>
      <c r="O45" s="137" t="s">
        <v>1022</v>
      </c>
      <c r="P45" s="137"/>
      <c r="Q45" s="716">
        <v>16.68</v>
      </c>
      <c r="R45" s="716">
        <v>29.85</v>
      </c>
      <c r="S45" s="716">
        <v>41.06</v>
      </c>
      <c r="T45" s="716">
        <v>95.48</v>
      </c>
      <c r="U45" s="137"/>
      <c r="V45" s="138"/>
    </row>
    <row r="46" spans="1:22">
      <c r="G46" s="139">
        <v>5</v>
      </c>
      <c r="H46" s="961" t="s">
        <v>1009</v>
      </c>
      <c r="I46" s="962"/>
      <c r="J46" s="962"/>
      <c r="K46" s="963"/>
      <c r="N46" s="139">
        <v>5</v>
      </c>
      <c r="O46" s="155" t="s">
        <v>1009</v>
      </c>
      <c r="P46" s="155"/>
      <c r="Q46" s="718"/>
      <c r="R46" s="718"/>
      <c r="S46" s="718"/>
      <c r="T46" s="718"/>
      <c r="U46" s="155"/>
      <c r="V46" s="155"/>
    </row>
    <row r="48" spans="1:22">
      <c r="G48" s="695" t="s">
        <v>1015</v>
      </c>
      <c r="H48" s="696"/>
      <c r="I48" s="696"/>
      <c r="J48" s="696"/>
      <c r="K48" s="697"/>
      <c r="N48" s="695" t="s">
        <v>1028</v>
      </c>
      <c r="O48" s="696"/>
      <c r="P48" s="696"/>
      <c r="Q48" s="696"/>
      <c r="R48" s="696"/>
      <c r="S48" s="696"/>
      <c r="T48" s="696"/>
      <c r="U48" s="696"/>
      <c r="V48" s="697"/>
    </row>
    <row r="49" spans="7:22">
      <c r="G49" s="136">
        <v>1</v>
      </c>
      <c r="H49" s="137"/>
      <c r="I49" s="137" t="s">
        <v>1016</v>
      </c>
      <c r="J49" s="137"/>
      <c r="K49" s="138"/>
      <c r="N49" s="704" t="s">
        <v>1011</v>
      </c>
      <c r="O49" s="704" t="s">
        <v>1024</v>
      </c>
      <c r="P49" s="704" t="s">
        <v>1029</v>
      </c>
      <c r="Q49" s="704" t="s">
        <v>1030</v>
      </c>
      <c r="R49" s="704" t="s">
        <v>1031</v>
      </c>
      <c r="S49" s="704"/>
      <c r="T49" s="704"/>
      <c r="U49" s="704"/>
      <c r="V49" s="704"/>
    </row>
    <row r="50" spans="7:22">
      <c r="G50" s="136">
        <v>2</v>
      </c>
      <c r="H50" s="137"/>
      <c r="I50" s="137" t="s">
        <v>1017</v>
      </c>
      <c r="J50" s="137"/>
      <c r="K50" s="138"/>
      <c r="N50" s="698">
        <v>1</v>
      </c>
      <c r="O50" s="156">
        <v>1</v>
      </c>
      <c r="P50" s="156">
        <v>1</v>
      </c>
      <c r="Q50" s="156">
        <v>1</v>
      </c>
      <c r="R50" s="155"/>
    </row>
    <row r="51" spans="7:22">
      <c r="G51" s="136">
        <v>3</v>
      </c>
      <c r="H51" s="137"/>
      <c r="I51" s="137" t="s">
        <v>1018</v>
      </c>
      <c r="J51" s="137"/>
      <c r="K51" s="138"/>
      <c r="N51" s="698">
        <v>2</v>
      </c>
      <c r="O51" s="155">
        <v>2</v>
      </c>
      <c r="P51" s="155">
        <v>1</v>
      </c>
      <c r="Q51" s="155">
        <v>1</v>
      </c>
      <c r="R51" s="155"/>
    </row>
    <row r="52" spans="7:22">
      <c r="G52" s="136">
        <v>4</v>
      </c>
      <c r="H52" s="137"/>
      <c r="I52" s="137" t="s">
        <v>1019</v>
      </c>
      <c r="J52" s="137"/>
      <c r="K52" s="138"/>
      <c r="N52" s="698">
        <v>3</v>
      </c>
      <c r="O52" s="155">
        <v>3</v>
      </c>
      <c r="P52" s="155">
        <v>3</v>
      </c>
      <c r="Q52" s="155">
        <v>2</v>
      </c>
      <c r="R52" s="155"/>
    </row>
    <row r="53" spans="7:22">
      <c r="G53" s="139">
        <v>5</v>
      </c>
      <c r="H53" s="155"/>
      <c r="I53" s="701" t="s">
        <v>1009</v>
      </c>
      <c r="J53" s="699"/>
      <c r="K53" s="700"/>
      <c r="N53" s="698">
        <v>4</v>
      </c>
      <c r="O53" s="155">
        <v>4</v>
      </c>
      <c r="P53" s="155">
        <v>3</v>
      </c>
      <c r="Q53" s="155">
        <v>2</v>
      </c>
      <c r="R53" s="155"/>
    </row>
    <row r="54" spans="7:22">
      <c r="N54" s="698">
        <v>5</v>
      </c>
      <c r="O54" s="155"/>
      <c r="P54" s="155"/>
      <c r="Q54" s="155"/>
      <c r="R54" s="155"/>
    </row>
    <row r="55" spans="7:22">
      <c r="N55" s="698">
        <v>6</v>
      </c>
      <c r="O55" s="155"/>
      <c r="P55" s="155"/>
      <c r="Q55" s="155"/>
      <c r="R55" s="155"/>
    </row>
    <row r="56" spans="7:22">
      <c r="N56" s="698">
        <v>7</v>
      </c>
      <c r="O56" s="155"/>
      <c r="P56" s="155"/>
      <c r="Q56" s="155"/>
      <c r="R56" s="155"/>
    </row>
    <row r="57" spans="7:22">
      <c r="N57" s="698">
        <v>8</v>
      </c>
      <c r="O57" s="155"/>
      <c r="P57" s="155"/>
      <c r="Q57" s="155"/>
      <c r="R57" s="155"/>
    </row>
    <row r="59" spans="7:22">
      <c r="N59" s="958" t="s">
        <v>1073</v>
      </c>
      <c r="O59" s="959"/>
      <c r="P59" s="959"/>
      <c r="Q59" s="959"/>
      <c r="R59" s="959"/>
      <c r="S59" s="959"/>
      <c r="T59" s="959"/>
      <c r="U59" s="959"/>
      <c r="V59" s="960"/>
    </row>
    <row r="60" spans="7:22">
      <c r="N60" s="166" t="s">
        <v>1011</v>
      </c>
      <c r="O60" s="166" t="s">
        <v>1074</v>
      </c>
      <c r="P60" s="166" t="s">
        <v>1075</v>
      </c>
      <c r="Q60" s="166" t="s">
        <v>1030</v>
      </c>
      <c r="R60" s="166" t="s">
        <v>1031</v>
      </c>
    </row>
    <row r="61" spans="7:22">
      <c r="N61" s="166">
        <v>1</v>
      </c>
      <c r="O61" s="155"/>
      <c r="P61" s="155"/>
      <c r="Q61" s="155"/>
      <c r="R61" s="155"/>
    </row>
    <row r="62" spans="7:22">
      <c r="N62" s="166">
        <v>2</v>
      </c>
      <c r="O62" s="155"/>
      <c r="P62" s="155"/>
      <c r="Q62" s="155"/>
      <c r="R62" s="155"/>
    </row>
    <row r="63" spans="7:22">
      <c r="N63" s="166">
        <v>3</v>
      </c>
      <c r="O63" s="155"/>
      <c r="P63" s="155"/>
      <c r="Q63" s="155"/>
      <c r="R63" s="155"/>
    </row>
    <row r="64" spans="7:22">
      <c r="N64" s="166">
        <v>4</v>
      </c>
      <c r="O64" s="155"/>
      <c r="P64" s="155"/>
      <c r="Q64" s="155"/>
      <c r="R64" s="155"/>
    </row>
  </sheetData>
  <mergeCells count="31">
    <mergeCell ref="I39:K39"/>
    <mergeCell ref="T7:W7"/>
    <mergeCell ref="T27:U27"/>
    <mergeCell ref="T28:W30"/>
    <mergeCell ref="V27:W27"/>
    <mergeCell ref="T26:V26"/>
    <mergeCell ref="Y7:Z7"/>
    <mergeCell ref="B40:D40"/>
    <mergeCell ref="B37:D37"/>
    <mergeCell ref="A34:E34"/>
    <mergeCell ref="N19:R19"/>
    <mergeCell ref="A7:E7"/>
    <mergeCell ref="G7:K7"/>
    <mergeCell ref="A14:E14"/>
    <mergeCell ref="G15:K15"/>
    <mergeCell ref="N7:R7"/>
    <mergeCell ref="G26:K26"/>
    <mergeCell ref="G34:K34"/>
    <mergeCell ref="I35:K35"/>
    <mergeCell ref="I36:K36"/>
    <mergeCell ref="I37:K37"/>
    <mergeCell ref="I38:K38"/>
    <mergeCell ref="N59:V59"/>
    <mergeCell ref="H46:K46"/>
    <mergeCell ref="N40:V40"/>
    <mergeCell ref="A42:A43"/>
    <mergeCell ref="H42:K42"/>
    <mergeCell ref="H43:K43"/>
    <mergeCell ref="H44:K44"/>
    <mergeCell ref="H45:K45"/>
    <mergeCell ref="B43:D43"/>
  </mergeCells>
  <pageMargins left="0.7" right="0.7" top="0.75" bottom="0.75" header="0.3" footer="0.3"/>
  <pageSetup scale="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Assumptions</vt:lpstr>
      <vt:lpstr>Bldg. Construction</vt:lpstr>
      <vt:lpstr>Site Construction</vt:lpstr>
      <vt:lpstr>Site Utilities</vt:lpstr>
      <vt:lpstr>Detail</vt:lpstr>
      <vt:lpstr>CC-C </vt:lpstr>
      <vt:lpstr>CC-IT </vt:lpstr>
      <vt:lpstr>City Fees</vt:lpstr>
      <vt:lpstr>Tables</vt:lpstr>
      <vt:lpstr>Sheet1</vt:lpstr>
      <vt:lpstr>Assumptions!Print_Area</vt:lpstr>
      <vt:lpstr>'Bldg. Construction'!Print_Area</vt:lpstr>
      <vt:lpstr>'CC-C '!Print_Area</vt:lpstr>
      <vt:lpstr>'CC-IT '!Print_Area</vt:lpstr>
      <vt:lpstr>Detail!Print_Area</vt:lpstr>
      <vt:lpstr>'Site Construction'!Print_Area</vt:lpstr>
      <vt:lpstr>'Site Utilities'!Print_Area</vt:lpstr>
      <vt:lpstr>Tables!Print_Area</vt:lpstr>
      <vt:lpstr>'CC-IT '!Print_Titles</vt:lpstr>
      <vt:lpstr>Detail!Print_Titles</vt:lpstr>
      <vt:lpstr>'Site Construction'!Print_Titles</vt:lpstr>
      <vt:lpstr>ProjectLocation</vt:lpstr>
      <vt:lpstr>ProjectPhase</vt:lpstr>
      <vt:lpstr>ProjectType</vt:lpstr>
      <vt:lpstr>ProjectType4</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steven.thweatt@colorado.edu</dc:creator>
  <cp:lastModifiedBy>steven.thweatt@colorado.edu</cp:lastModifiedBy>
  <cp:lastPrinted>2013-12-04T19:39:21Z</cp:lastPrinted>
  <dcterms:created xsi:type="dcterms:W3CDTF">2011-04-05T22:41:44Z</dcterms:created>
  <dcterms:modified xsi:type="dcterms:W3CDTF">2016-03-15T16:08:20Z</dcterms:modified>
</cp:coreProperties>
</file>