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.sharepoint.com/sites/finaid/Shared Documents/Student Employment/Forms/26-27/"/>
    </mc:Choice>
  </mc:AlternateContent>
  <xr:revisionPtr revIDLastSave="265" documentId="8_{BC31BCFA-7E33-4A26-8EF4-3D13FDE85130}" xr6:coauthVersionLast="47" xr6:coauthVersionMax="47" xr10:uidLastSave="{5326BEEE-0DB2-4564-B940-5E01EE00513F}"/>
  <bookViews>
    <workbookView xWindow="29925" yWindow="660" windowWidth="25785" windowHeight="13545" xr2:uid="{00000000-000D-0000-FFFF-FFFF00000000}"/>
  </bookViews>
  <sheets>
    <sheet name="Blank" sheetId="1" r:id="rId1"/>
    <sheet name="Sample Complete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27" i="2"/>
  <c r="D28" i="2"/>
  <c r="D26" i="2"/>
  <c r="D24" i="2"/>
  <c r="D23" i="2"/>
  <c r="D22" i="2"/>
  <c r="D21" i="2"/>
  <c r="D20" i="2"/>
  <c r="D19" i="2"/>
  <c r="E19" i="2" s="1"/>
  <c r="F19" i="2" s="1"/>
  <c r="D13" i="2"/>
  <c r="D12" i="2"/>
  <c r="D11" i="2"/>
  <c r="D10" i="2"/>
  <c r="D9" i="2"/>
  <c r="D8" i="2"/>
  <c r="D7" i="2"/>
  <c r="D6" i="2"/>
  <c r="D5" i="2"/>
  <c r="E5" i="2" s="1"/>
  <c r="F5" i="2" s="1"/>
  <c r="F13" i="1"/>
  <c r="F28" i="1"/>
  <c r="B20" i="1"/>
  <c r="B21" i="1"/>
  <c r="B22" i="1"/>
  <c r="B23" i="1"/>
  <c r="B24" i="1"/>
  <c r="B25" i="1"/>
  <c r="B26" i="1"/>
  <c r="B27" i="1"/>
  <c r="B28" i="1"/>
  <c r="F20" i="1"/>
  <c r="F21" i="1"/>
  <c r="F22" i="1"/>
  <c r="E20" i="2" l="1"/>
  <c r="H19" i="2"/>
  <c r="I19" i="2" s="1"/>
  <c r="G19" i="2"/>
  <c r="E6" i="2"/>
  <c r="G5" i="2"/>
  <c r="H5" i="2"/>
  <c r="I5" i="2" s="1"/>
  <c r="F20" i="2" l="1"/>
  <c r="E21" i="2"/>
  <c r="F6" i="2"/>
  <c r="E7" i="2"/>
  <c r="F21" i="2" l="1"/>
  <c r="E22" i="2"/>
  <c r="H20" i="2"/>
  <c r="I20" i="2" s="1"/>
  <c r="G20" i="2"/>
  <c r="F7" i="2"/>
  <c r="E8" i="2"/>
  <c r="H6" i="2"/>
  <c r="I6" i="2" s="1"/>
  <c r="G6" i="2"/>
  <c r="G21" i="2" l="1"/>
  <c r="H21" i="2"/>
  <c r="I21" i="2" s="1"/>
  <c r="F22" i="2"/>
  <c r="E23" i="2"/>
  <c r="F8" i="2"/>
  <c r="E9" i="2"/>
  <c r="H7" i="2"/>
  <c r="I7" i="2" s="1"/>
  <c r="G7" i="2"/>
  <c r="G22" i="2" l="1"/>
  <c r="H22" i="2"/>
  <c r="I22" i="2" s="1"/>
  <c r="F23" i="2"/>
  <c r="E24" i="2"/>
  <c r="F9" i="2"/>
  <c r="E10" i="2"/>
  <c r="H8" i="2"/>
  <c r="I8" i="2" s="1"/>
  <c r="G8" i="2"/>
  <c r="F10" i="2" l="1"/>
  <c r="E11" i="2"/>
  <c r="F24" i="2"/>
  <c r="E25" i="2"/>
  <c r="H23" i="2"/>
  <c r="I23" i="2" s="1"/>
  <c r="G23" i="2"/>
  <c r="H10" i="2"/>
  <c r="I10" i="2" s="1"/>
  <c r="G10" i="2"/>
  <c r="G9" i="2"/>
  <c r="H9" i="2"/>
  <c r="I9" i="2" s="1"/>
  <c r="F11" i="2" l="1"/>
  <c r="E12" i="2"/>
  <c r="G24" i="2"/>
  <c r="H24" i="2"/>
  <c r="I24" i="2" s="1"/>
  <c r="F25" i="2"/>
  <c r="E26" i="2"/>
  <c r="F12" i="2" l="1"/>
  <c r="E13" i="2"/>
  <c r="H11" i="2"/>
  <c r="I11" i="2" s="1"/>
  <c r="G11" i="2"/>
  <c r="F26" i="2"/>
  <c r="E27" i="2"/>
  <c r="F27" i="2" s="1"/>
  <c r="F28" i="2" s="1"/>
  <c r="E28" i="2"/>
  <c r="G25" i="2"/>
  <c r="H25" i="2"/>
  <c r="I25" i="2" s="1"/>
  <c r="H12" i="2" l="1"/>
  <c r="I12" i="2" s="1"/>
  <c r="F13" i="2"/>
  <c r="G12" i="2"/>
  <c r="H26" i="2"/>
  <c r="I26" i="2" s="1"/>
  <c r="G26" i="2"/>
  <c r="G27" i="2"/>
  <c r="H27" i="2"/>
  <c r="I27" i="2" s="1"/>
  <c r="H13" i="2" l="1"/>
  <c r="I13" i="2" s="1"/>
  <c r="G13" i="2"/>
  <c r="H28" i="2"/>
  <c r="I28" i="2" s="1"/>
  <c r="G28" i="2"/>
  <c r="B6" i="1" l="1"/>
  <c r="B7" i="1"/>
  <c r="B8" i="1"/>
  <c r="B9" i="1"/>
  <c r="B10" i="1"/>
  <c r="B11" i="1"/>
  <c r="B12" i="1"/>
  <c r="B13" i="1"/>
  <c r="F5" i="1"/>
  <c r="D27" i="1"/>
  <c r="E27" i="1" s="1"/>
  <c r="F27" i="1" s="1"/>
  <c r="D26" i="1"/>
  <c r="E26" i="1" s="1"/>
  <c r="F26" i="1" s="1"/>
  <c r="D25" i="1"/>
  <c r="E25" i="1" s="1"/>
  <c r="F25" i="1" s="1"/>
  <c r="E24" i="1"/>
  <c r="F24" i="1" s="1"/>
  <c r="D24" i="1"/>
  <c r="E23" i="1"/>
  <c r="F23" i="1" s="1"/>
  <c r="D23" i="1"/>
  <c r="E22" i="1"/>
  <c r="D22" i="1"/>
  <c r="D21" i="1"/>
  <c r="E21" i="1" s="1"/>
  <c r="D20" i="1"/>
  <c r="E20" i="1" s="1"/>
  <c r="D19" i="1"/>
  <c r="E19" i="1" s="1"/>
  <c r="F19" i="1" s="1"/>
  <c r="D13" i="1"/>
  <c r="D12" i="1"/>
  <c r="D11" i="1"/>
  <c r="D10" i="1"/>
  <c r="D9" i="1"/>
  <c r="D8" i="1"/>
  <c r="D7" i="1"/>
  <c r="D6" i="1"/>
  <c r="E6" i="1" s="1"/>
  <c r="F6" i="1" s="1"/>
  <c r="D5" i="1"/>
  <c r="E5" i="1" s="1"/>
  <c r="D28" i="1"/>
  <c r="E28" i="1" s="1"/>
  <c r="H28" i="1" l="1"/>
  <c r="I28" i="1" s="1"/>
  <c r="G28" i="1"/>
  <c r="H27" i="1"/>
  <c r="I27" i="1" s="1"/>
  <c r="G27" i="1"/>
  <c r="G26" i="1"/>
  <c r="H26" i="1"/>
  <c r="I26" i="1" s="1"/>
  <c r="H25" i="1"/>
  <c r="I25" i="1" s="1"/>
  <c r="G25" i="1"/>
  <c r="G24" i="1"/>
  <c r="H24" i="1"/>
  <c r="I24" i="1" s="1"/>
  <c r="H23" i="1"/>
  <c r="I23" i="1" s="1"/>
  <c r="G23" i="1"/>
  <c r="H22" i="1"/>
  <c r="I22" i="1" s="1"/>
  <c r="G22" i="1"/>
  <c r="H21" i="1"/>
  <c r="I21" i="1" s="1"/>
  <c r="G21" i="1"/>
  <c r="G20" i="1"/>
  <c r="H20" i="1"/>
  <c r="I20" i="1" s="1"/>
  <c r="E7" i="1"/>
  <c r="H6" i="1"/>
  <c r="I6" i="1" s="1"/>
  <c r="G6" i="1"/>
  <c r="G19" i="1"/>
  <c r="H19" i="1"/>
  <c r="I19" i="1" s="1"/>
  <c r="G5" i="1"/>
  <c r="H5" i="1"/>
  <c r="I5" i="1" s="1"/>
  <c r="F7" i="1" l="1"/>
  <c r="H7" i="1" s="1"/>
  <c r="I7" i="1" s="1"/>
  <c r="E8" i="1"/>
  <c r="E9" i="1"/>
  <c r="F9" i="1" s="1"/>
  <c r="G7" i="1" l="1"/>
  <c r="F8" i="1"/>
  <c r="H8" i="1" s="1"/>
  <c r="I8" i="1" s="1"/>
  <c r="E10" i="1"/>
  <c r="F10" i="1" s="1"/>
  <c r="G8" i="1" l="1"/>
  <c r="E11" i="1"/>
  <c r="G9" i="1"/>
  <c r="H9" i="1"/>
  <c r="I9" i="1" s="1"/>
  <c r="F11" i="1" l="1"/>
  <c r="E12" i="1"/>
  <c r="H10" i="1"/>
  <c r="I10" i="1" s="1"/>
  <c r="G10" i="1"/>
  <c r="F12" i="1" l="1"/>
  <c r="E13" i="1"/>
  <c r="H11" i="1"/>
  <c r="I11" i="1" s="1"/>
  <c r="G11" i="1"/>
  <c r="H13" i="1" l="1"/>
  <c r="I13" i="1" s="1"/>
  <c r="G13" i="1"/>
  <c r="H12" i="1"/>
  <c r="I12" i="1" s="1"/>
  <c r="G12" i="1"/>
</calcChain>
</file>

<file path=xl/sharedStrings.xml><?xml version="1.0" encoding="utf-8"?>
<sst xmlns="http://schemas.openxmlformats.org/spreadsheetml/2006/main" count="112" uniqueCount="51">
  <si>
    <t>2026-27 Remaining Work-Study Tracker</t>
  </si>
  <si>
    <t>Student name</t>
  </si>
  <si>
    <t xml:space="preserve">Employee ID </t>
  </si>
  <si>
    <t>Fall total:</t>
  </si>
  <si>
    <t>Remaining Work-Study:</t>
  </si>
  <si>
    <t>End of Pay Period</t>
  </si>
  <si>
    <t>Pay Rate</t>
  </si>
  <si>
    <t>Hours Worked</t>
  </si>
  <si>
    <t>Gross Pay</t>
  </si>
  <si>
    <t>Semester Earnings</t>
  </si>
  <si>
    <t>Remaining Work-Study</t>
  </si>
  <si>
    <t>Total</t>
  </si>
  <si>
    <t>Remaining Hours</t>
  </si>
  <si>
    <t>Weekly</t>
  </si>
  <si>
    <t>Biweekly</t>
  </si>
  <si>
    <t>Aug. 29</t>
  </si>
  <si>
    <t>Sept. 12</t>
  </si>
  <si>
    <t>Sept. 26</t>
  </si>
  <si>
    <t>Oct. 10</t>
  </si>
  <si>
    <t>Oct. 24</t>
  </si>
  <si>
    <t>Nov. 7</t>
  </si>
  <si>
    <t>Nov. 21</t>
  </si>
  <si>
    <t>Dec. 5</t>
  </si>
  <si>
    <t>Dec. 19</t>
  </si>
  <si>
    <t>Spring total:</t>
  </si>
  <si>
    <t>Jan. 2</t>
  </si>
  <si>
    <t>Jan. 16</t>
  </si>
  <si>
    <t>Jan. 30</t>
  </si>
  <si>
    <t>Feb. 13</t>
  </si>
  <si>
    <t>Feb. 27</t>
  </si>
  <si>
    <t>March 13</t>
  </si>
  <si>
    <t>March 27</t>
  </si>
  <si>
    <t>April 10</t>
  </si>
  <si>
    <t>April 24</t>
  </si>
  <si>
    <t>May 8</t>
  </si>
  <si>
    <t>Instructions</t>
  </si>
  <si>
    <r>
      <rPr>
        <b/>
        <sz val="10"/>
        <rFont val="Arial"/>
        <family val="2"/>
      </rPr>
      <t xml:space="preserve">Total: </t>
    </r>
    <r>
      <rPr>
        <sz val="10"/>
        <rFont val="Arial"/>
        <family val="2"/>
      </rPr>
      <t>How much in dollars the student has left to earn until the end of fall or spring term</t>
    </r>
  </si>
  <si>
    <r>
      <rPr>
        <b/>
        <sz val="10"/>
        <rFont val="Arial"/>
        <family val="2"/>
      </rPr>
      <t>Weekly:</t>
    </r>
    <r>
      <rPr>
        <sz val="10"/>
        <rFont val="Arial"/>
        <family val="2"/>
      </rPr>
      <t xml:space="preserve"> How many hours a student should work in a week to not go over their award and go until the end of fall or spring term</t>
    </r>
  </si>
  <si>
    <r>
      <rPr>
        <b/>
        <sz val="10"/>
        <rFont val="Arial"/>
        <family val="2"/>
      </rPr>
      <t xml:space="preserve">Biweekly: </t>
    </r>
    <r>
      <rPr>
        <sz val="10"/>
        <rFont val="Arial"/>
        <family val="2"/>
      </rPr>
      <t>How many hours a student should work in a bi-weekly pay period to not go over their award and go until the end of fall or spring term</t>
    </r>
  </si>
  <si>
    <t>Working for multiple employers</t>
  </si>
  <si>
    <t>Student must inform supervisor of 2nd employer so student doesn’t violate the student work hours policy and this helps track the hours to not exceed work-study</t>
  </si>
  <si>
    <r>
      <t xml:space="preserve">If the student is earning work-study from more than one employer, enter the dollar amount in Gross Pay. </t>
    </r>
    <r>
      <rPr>
        <i/>
        <sz val="10"/>
        <rFont val="Arial"/>
        <family val="2"/>
      </rPr>
      <t>Example on tab below.</t>
    </r>
    <r>
      <rPr>
        <sz val="10"/>
        <rFont val="Arial"/>
        <family val="2"/>
      </rPr>
      <t xml:space="preserve"> </t>
    </r>
  </si>
  <si>
    <t>Unused fall work-study</t>
  </si>
  <si>
    <t>If you have unused work-study, you may need to add your remaining fall amount back into formula for the last pay period in December. Or, you can adjust the work-study amounts once totals are updated online. Any usused spring work-study is cancelled and will not carry over to summer.</t>
  </si>
  <si>
    <t>Review important work-study dates</t>
  </si>
  <si>
    <t>Minnie Mouse</t>
  </si>
  <si>
    <t>Donald Duck</t>
  </si>
  <si>
    <t>went over work-study limit</t>
  </si>
  <si>
    <t>To add 2nd employer earnings to each pay period, in cell D, press F2 or couble click on cell to add earnings from additional work-study employer.</t>
  </si>
  <si>
    <t>You can just click on cell to view the formula and 2nd employer earnings calculation</t>
  </si>
  <si>
    <t>F2 sample of formula and earnings from 2nd employer added to column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</si>
</sst>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_);[Red]\(0.00\)"/>
  </numFmts>
  <fonts count="15">
    <font>
      <sz val="10"/>
      <name val="Arial"/>
    </font>
    <font>
      <sz val="10"/>
      <name val="Arial"/>
      <family val="2"/>
    </font>
    <font>
      <sz val="10"/>
      <color indexed="12"/>
      <name val="Helv"/>
      <family val="2"/>
    </font>
    <font>
      <sz val="8"/>
      <name val="Arial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9.5"/>
      <name val="Arial"/>
      <family val="2"/>
    </font>
    <font>
      <sz val="10"/>
      <color rgb="FF00610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Helv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FB87C"/>
        <bgColor indexed="64"/>
      </patternFill>
    </fill>
  </fills>
  <borders count="43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5" fillId="0" borderId="0" xfId="0" applyFont="1"/>
    <xf numFmtId="2" fontId="6" fillId="0" borderId="0" xfId="0" applyNumberFormat="1" applyFont="1"/>
    <xf numFmtId="0" fontId="1" fillId="0" borderId="0" xfId="0" applyFont="1" applyAlignment="1">
      <alignment vertical="center"/>
    </xf>
    <xf numFmtId="7" fontId="1" fillId="3" borderId="0" xfId="0" applyNumberFormat="1" applyFont="1" applyFill="1" applyAlignment="1">
      <alignment horizontal="center"/>
    </xf>
    <xf numFmtId="2" fontId="1" fillId="0" borderId="2" xfId="0" applyNumberFormat="1" applyFont="1" applyBorder="1" applyAlignment="1">
      <alignment horizontal="center"/>
    </xf>
    <xf numFmtId="8" fontId="1" fillId="0" borderId="2" xfId="0" applyNumberFormat="1" applyFont="1" applyBorder="1" applyAlignment="1">
      <alignment horizontal="center"/>
    </xf>
    <xf numFmtId="8" fontId="1" fillId="0" borderId="3" xfId="0" applyNumberFormat="1" applyFont="1" applyBorder="1" applyAlignment="1">
      <alignment horizontal="center"/>
    </xf>
    <xf numFmtId="8" fontId="1" fillId="0" borderId="13" xfId="0" applyNumberFormat="1" applyFont="1" applyBorder="1" applyAlignment="1">
      <alignment horizontal="center"/>
    </xf>
    <xf numFmtId="0" fontId="4" fillId="0" borderId="0" xfId="0" applyFont="1"/>
    <xf numFmtId="8" fontId="1" fillId="0" borderId="7" xfId="0" applyNumberFormat="1" applyFont="1" applyBorder="1" applyAlignment="1">
      <alignment horizontal="center"/>
    </xf>
    <xf numFmtId="8" fontId="1" fillId="0" borderId="14" xfId="0" applyNumberFormat="1" applyFont="1" applyBorder="1" applyAlignment="1">
      <alignment horizontal="center"/>
    </xf>
    <xf numFmtId="8" fontId="1" fillId="0" borderId="15" xfId="0" applyNumberFormat="1" applyFont="1" applyBorder="1" applyAlignment="1">
      <alignment horizontal="center"/>
    </xf>
    <xf numFmtId="8" fontId="1" fillId="0" borderId="26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8" fontId="1" fillId="0" borderId="12" xfId="0" applyNumberFormat="1" applyFont="1" applyBorder="1" applyAlignment="1">
      <alignment horizontal="center"/>
    </xf>
    <xf numFmtId="8" fontId="1" fillId="0" borderId="16" xfId="0" applyNumberFormat="1" applyFont="1" applyBorder="1" applyAlignment="1">
      <alignment horizontal="center"/>
    </xf>
    <xf numFmtId="8" fontId="1" fillId="0" borderId="27" xfId="0" applyNumberFormat="1" applyFont="1" applyBorder="1" applyAlignment="1">
      <alignment horizontal="center"/>
    </xf>
    <xf numFmtId="8" fontId="1" fillId="0" borderId="28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8" fontId="1" fillId="0" borderId="19" xfId="0" applyNumberFormat="1" applyFont="1" applyBorder="1" applyAlignment="1">
      <alignment horizontal="center"/>
    </xf>
    <xf numFmtId="8" fontId="1" fillId="0" borderId="29" xfId="0" applyNumberFormat="1" applyFont="1" applyBorder="1" applyAlignment="1">
      <alignment horizontal="center"/>
    </xf>
    <xf numFmtId="8" fontId="1" fillId="0" borderId="30" xfId="0" applyNumberFormat="1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8" fontId="1" fillId="0" borderId="0" xfId="0" applyNumberFormat="1" applyFont="1"/>
    <xf numFmtId="0" fontId="10" fillId="0" borderId="0" xfId="2" applyFont="1"/>
    <xf numFmtId="0" fontId="10" fillId="0" borderId="0" xfId="3" applyNumberFormat="1" applyFont="1" applyFill="1"/>
    <xf numFmtId="14" fontId="1" fillId="0" borderId="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8" fillId="5" borderId="0" xfId="0" applyFont="1" applyFill="1"/>
    <xf numFmtId="0" fontId="1" fillId="5" borderId="0" xfId="0" applyFont="1" applyFill="1"/>
    <xf numFmtId="7" fontId="9" fillId="4" borderId="21" xfId="1" applyNumberFormat="1" applyFont="1" applyFill="1" applyBorder="1" applyAlignment="1" applyProtection="1">
      <alignment vertical="center" wrapText="1"/>
    </xf>
    <xf numFmtId="4" fontId="9" fillId="4" borderId="36" xfId="1" applyNumberFormat="1" applyFont="1" applyFill="1" applyBorder="1" applyAlignment="1" applyProtection="1">
      <alignment vertical="center" wrapText="1"/>
    </xf>
    <xf numFmtId="0" fontId="1" fillId="0" borderId="0" xfId="0" applyFont="1" applyAlignment="1">
      <alignment vertical="top" wrapText="1"/>
    </xf>
    <xf numFmtId="0" fontId="13" fillId="6" borderId="18" xfId="1" applyNumberFormat="1" applyFont="1" applyFill="1" applyBorder="1" applyAlignment="1" applyProtection="1">
      <alignment horizontal="left"/>
    </xf>
    <xf numFmtId="0" fontId="13" fillId="6" borderId="39" xfId="1" applyNumberFormat="1" applyFont="1" applyFill="1" applyBorder="1" applyAlignment="1" applyProtection="1"/>
    <xf numFmtId="0" fontId="13" fillId="6" borderId="25" xfId="1" applyNumberFormat="1" applyFont="1" applyFill="1" applyBorder="1" applyAlignment="1" applyProtection="1"/>
    <xf numFmtId="8" fontId="13" fillId="6" borderId="25" xfId="1" applyNumberFormat="1" applyFont="1" applyFill="1" applyBorder="1" applyAlignment="1" applyProtection="1"/>
    <xf numFmtId="7" fontId="13" fillId="6" borderId="25" xfId="1" applyNumberFormat="1" applyFont="1" applyFill="1" applyBorder="1" applyAlignment="1" applyProtection="1"/>
    <xf numFmtId="7" fontId="13" fillId="6" borderId="24" xfId="1" applyNumberFormat="1" applyFont="1" applyFill="1" applyBorder="1" applyAlignment="1" applyProtection="1"/>
    <xf numFmtId="0" fontId="14" fillId="6" borderId="0" xfId="0" applyFont="1" applyFill="1"/>
    <xf numFmtId="49" fontId="1" fillId="0" borderId="6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49" fontId="1" fillId="0" borderId="0" xfId="0" applyNumberFormat="1" applyFont="1" applyAlignment="1">
      <alignment horizontal="center"/>
    </xf>
    <xf numFmtId="8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8" fontId="1" fillId="0" borderId="40" xfId="0" applyNumberFormat="1" applyFont="1" applyBorder="1" applyAlignment="1">
      <alignment horizontal="center"/>
    </xf>
    <xf numFmtId="2" fontId="1" fillId="0" borderId="41" xfId="0" applyNumberFormat="1" applyFont="1" applyBorder="1" applyAlignment="1">
      <alignment horizontal="center"/>
    </xf>
    <xf numFmtId="2" fontId="1" fillId="0" borderId="40" xfId="0" applyNumberFormat="1" applyFont="1" applyBorder="1" applyAlignment="1">
      <alignment horizontal="center"/>
    </xf>
    <xf numFmtId="2" fontId="1" fillId="0" borderId="42" xfId="0" applyNumberFormat="1" applyFont="1" applyBorder="1" applyAlignment="1">
      <alignment horizontal="center"/>
    </xf>
    <xf numFmtId="8" fontId="9" fillId="4" borderId="35" xfId="1" applyNumberFormat="1" applyFont="1" applyFill="1" applyBorder="1" applyAlignment="1" applyProtection="1">
      <alignment horizontal="center" vertical="center" wrapText="1"/>
    </xf>
    <xf numFmtId="8" fontId="9" fillId="4" borderId="22" xfId="1" applyNumberFormat="1" applyFont="1" applyFill="1" applyBorder="1" applyAlignment="1" applyProtection="1">
      <alignment horizontal="center" vertical="center" wrapText="1"/>
    </xf>
    <xf numFmtId="7" fontId="13" fillId="6" borderId="31" xfId="1" applyNumberFormat="1" applyFont="1" applyFill="1" applyBorder="1" applyAlignment="1" applyProtection="1">
      <alignment horizontal="center"/>
    </xf>
    <xf numFmtId="7" fontId="13" fillId="6" borderId="0" xfId="1" applyNumberFormat="1" applyFont="1" applyFill="1" applyBorder="1" applyAlignment="1" applyProtection="1">
      <alignment horizontal="center"/>
    </xf>
    <xf numFmtId="7" fontId="13" fillId="6" borderId="20" xfId="1" applyNumberFormat="1" applyFont="1" applyFill="1" applyBorder="1" applyAlignment="1" applyProtection="1">
      <alignment horizontal="center"/>
    </xf>
    <xf numFmtId="0" fontId="9" fillId="4" borderId="32" xfId="1" applyNumberFormat="1" applyFont="1" applyFill="1" applyBorder="1" applyAlignment="1" applyProtection="1">
      <alignment horizontal="center" vertical="center"/>
    </xf>
    <xf numFmtId="0" fontId="9" fillId="4" borderId="18" xfId="1" applyNumberFormat="1" applyFont="1" applyFill="1" applyBorder="1" applyAlignment="1" applyProtection="1">
      <alignment horizontal="center" vertical="center"/>
    </xf>
    <xf numFmtId="8" fontId="9" fillId="4" borderId="33" xfId="1" applyNumberFormat="1" applyFont="1" applyFill="1" applyBorder="1" applyAlignment="1" applyProtection="1">
      <alignment horizontal="center" vertical="center"/>
    </xf>
    <xf numFmtId="8" fontId="9" fillId="4" borderId="23" xfId="1" applyNumberFormat="1" applyFont="1" applyFill="1" applyBorder="1" applyAlignment="1" applyProtection="1">
      <alignment horizontal="center" vertical="center"/>
    </xf>
    <xf numFmtId="0" fontId="9" fillId="4" borderId="34" xfId="1" applyNumberFormat="1" applyFont="1" applyFill="1" applyBorder="1" applyAlignment="1" applyProtection="1">
      <alignment horizontal="center" vertical="center" wrapText="1"/>
    </xf>
    <xf numFmtId="0" fontId="9" fillId="4" borderId="21" xfId="1" applyNumberFormat="1" applyFont="1" applyFill="1" applyBorder="1" applyAlignment="1" applyProtection="1">
      <alignment horizontal="center" vertical="center" wrapText="1"/>
    </xf>
    <xf numFmtId="8" fontId="9" fillId="4" borderId="34" xfId="1" applyNumberFormat="1" applyFont="1" applyFill="1" applyBorder="1" applyAlignment="1" applyProtection="1">
      <alignment horizontal="center" vertical="center" wrapText="1"/>
    </xf>
    <xf numFmtId="8" fontId="9" fillId="4" borderId="21" xfId="1" applyNumberFormat="1" applyFont="1" applyFill="1" applyBorder="1" applyAlignment="1" applyProtection="1">
      <alignment horizontal="center" vertical="center" wrapText="1"/>
    </xf>
    <xf numFmtId="7" fontId="9" fillId="4" borderId="33" xfId="1" applyNumberFormat="1" applyFont="1" applyFill="1" applyBorder="1" applyAlignment="1" applyProtection="1">
      <alignment horizontal="center" vertical="center" wrapText="1"/>
    </xf>
    <xf numFmtId="7" fontId="9" fillId="4" borderId="23" xfId="1" applyNumberFormat="1" applyFont="1" applyFill="1" applyBorder="1" applyAlignment="1" applyProtection="1">
      <alignment horizontal="center" vertical="center" wrapText="1"/>
    </xf>
    <xf numFmtId="7" fontId="9" fillId="4" borderId="37" xfId="1" applyNumberFormat="1" applyFont="1" applyFill="1" applyBorder="1" applyAlignment="1" applyProtection="1">
      <alignment horizontal="center" vertical="center" wrapText="1"/>
    </xf>
    <xf numFmtId="7" fontId="9" fillId="4" borderId="38" xfId="1" applyNumberFormat="1" applyFont="1" applyFill="1" applyBorder="1" applyAlignment="1" applyProtection="1">
      <alignment horizontal="center" vertical="center" wrapText="1"/>
    </xf>
    <xf numFmtId="0" fontId="12" fillId="0" borderId="0" xfId="4" applyAlignment="1">
      <alignment horizontal="left" vertical="center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1" fillId="0" borderId="0" xfId="0" applyFont="1" applyAlignment="1"/>
    <xf numFmtId="0" fontId="1" fillId="0" borderId="0" xfId="0" applyFont="1" applyAlignment="1"/>
  </cellXfs>
  <cellStyles count="5">
    <cellStyle name="Currency 2" xfId="3" xr:uid="{24C30833-C71C-4072-B94B-50DE8A121D3B}"/>
    <cellStyle name="Good" xfId="1" builtinId="26"/>
    <cellStyle name="Hyperlink" xfId="4" builtinId="8"/>
    <cellStyle name="Normal" xfId="0" builtinId="0"/>
    <cellStyle name="Normal 2" xfId="2" xr:uid="{016D8BA9-8916-41A8-8B29-215723A56FFF}"/>
  </cellStyles>
  <dxfs count="0"/>
  <tableStyles count="0" defaultTableStyle="TableStyleMedium9" defaultPivotStyle="PivotStyleLight16"/>
  <colors>
    <mruColors>
      <color rgb="FFCFB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20053</xdr:colOff>
      <xdr:row>17</xdr:row>
      <xdr:rowOff>110290</xdr:rowOff>
    </xdr:from>
    <xdr:to>
      <xdr:col>3</xdr:col>
      <xdr:colOff>798596</xdr:colOff>
      <xdr:row>19</xdr:row>
      <xdr:rowOff>100263</xdr:rowOff>
    </xdr:to>
    <xdr:sp macro="" textlink="">
      <xdr:nvSpPr>
        <xdr:cNvPr id="5" name="Oval 4" descr="Press F2 or select cell and it will take you into that cell and you can see how the other employers earnings were added " title="How to see cacluation">
          <a:extLst>
            <a:ext uri="{FF2B5EF4-FFF2-40B4-BE49-F238E27FC236}">
              <a16:creationId xmlns:a16="http://schemas.microsoft.com/office/drawing/2014/main" id="{720FA5CA-CC71-498B-91A4-75254C1F15ED}"/>
            </a:ext>
          </a:extLst>
        </xdr:cNvPr>
        <xdr:cNvSpPr/>
      </xdr:nvSpPr>
      <xdr:spPr>
        <a:xfrm>
          <a:off x="2977816" y="2927685"/>
          <a:ext cx="778543" cy="310815"/>
        </a:xfrm>
        <a:prstGeom prst="ellipse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1</xdr:col>
      <xdr:colOff>40105</xdr:colOff>
      <xdr:row>33</xdr:row>
      <xdr:rowOff>40105</xdr:rowOff>
    </xdr:from>
    <xdr:to>
      <xdr:col>3</xdr:col>
      <xdr:colOff>739793</xdr:colOff>
      <xdr:row>36</xdr:row>
      <xdr:rowOff>25632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38D74-415F-D7B5-D851-8F938CA21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3079" y="5434263"/>
          <a:ext cx="2524477" cy="466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lorado.edu/financialaid/workstudy-dat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Normal="100" zoomScaleSheetLayoutView="50" workbookViewId="0">
      <selection activeCell="K21" sqref="K21"/>
    </sheetView>
  </sheetViews>
  <sheetFormatPr defaultColWidth="8.85546875" defaultRowHeight="12.75"/>
  <cols>
    <col min="1" max="1" width="19.28515625" bestFit="1" customWidth="1"/>
    <col min="2" max="2" width="10.7109375" bestFit="1" customWidth="1"/>
    <col min="3" max="3" width="9" bestFit="1" customWidth="1"/>
    <col min="4" max="4" width="10.7109375" bestFit="1" customWidth="1"/>
    <col min="5" max="5" width="12.140625" customWidth="1"/>
    <col min="6" max="6" width="12.28515625" bestFit="1" customWidth="1"/>
    <col min="7" max="7" width="11" customWidth="1"/>
    <col min="8" max="8" width="12.5703125" customWidth="1"/>
    <col min="9" max="9" width="13.7109375" customWidth="1"/>
    <col min="10" max="10" width="9.7109375" bestFit="1" customWidth="1"/>
  </cols>
  <sheetData>
    <row r="1" spans="1:16" s="1" customFormat="1" ht="15.95" customHeight="1">
      <c r="A1" s="65" t="s">
        <v>0</v>
      </c>
      <c r="B1" s="66"/>
      <c r="C1" s="66"/>
      <c r="D1" s="66"/>
      <c r="E1" s="66"/>
      <c r="F1" s="66"/>
      <c r="G1" s="66"/>
      <c r="H1" s="66"/>
      <c r="I1" s="67"/>
      <c r="J1" s="2"/>
      <c r="K1" s="2"/>
      <c r="L1" s="2"/>
      <c r="M1" s="2"/>
      <c r="N1" s="2"/>
      <c r="O1" s="2"/>
      <c r="P1" s="2"/>
    </row>
    <row r="2" spans="1:16" s="54" customFormat="1" ht="13.35" customHeight="1" thickBot="1">
      <c r="A2" s="44" t="s">
        <v>1</v>
      </c>
      <c r="B2" s="45" t="s">
        <v>2</v>
      </c>
      <c r="C2" s="46"/>
      <c r="D2" s="46" t="s">
        <v>3</v>
      </c>
      <c r="E2" s="47">
        <v>2500</v>
      </c>
      <c r="F2" s="47"/>
      <c r="G2" s="47"/>
      <c r="H2" s="48" t="s">
        <v>4</v>
      </c>
      <c r="I2" s="49"/>
      <c r="J2" s="53"/>
      <c r="K2" s="53"/>
      <c r="L2" s="53"/>
      <c r="M2" s="53"/>
      <c r="N2" s="53"/>
      <c r="O2" s="53"/>
      <c r="P2" s="53"/>
    </row>
    <row r="3" spans="1:16" s="1" customFormat="1" ht="13.35" customHeight="1">
      <c r="A3" s="68" t="s">
        <v>5</v>
      </c>
      <c r="B3" s="70" t="s">
        <v>6</v>
      </c>
      <c r="C3" s="72" t="s">
        <v>7</v>
      </c>
      <c r="D3" s="74" t="s">
        <v>8</v>
      </c>
      <c r="E3" s="74" t="s">
        <v>9</v>
      </c>
      <c r="F3" s="63" t="s">
        <v>10</v>
      </c>
      <c r="G3" s="76" t="s">
        <v>11</v>
      </c>
      <c r="H3" s="78" t="s">
        <v>12</v>
      </c>
      <c r="I3" s="79"/>
      <c r="J3" s="2"/>
      <c r="K3" s="2"/>
      <c r="L3" s="2"/>
      <c r="M3" s="2"/>
      <c r="N3" s="2"/>
      <c r="O3" s="2"/>
      <c r="P3" s="2"/>
    </row>
    <row r="4" spans="1:16" s="1" customFormat="1" ht="13.35" customHeight="1" thickBot="1">
      <c r="A4" s="69"/>
      <c r="B4" s="71"/>
      <c r="C4" s="73"/>
      <c r="D4" s="75"/>
      <c r="E4" s="75"/>
      <c r="F4" s="64"/>
      <c r="G4" s="77"/>
      <c r="H4" s="41" t="s">
        <v>13</v>
      </c>
      <c r="I4" s="42" t="s">
        <v>14</v>
      </c>
      <c r="J4" s="2"/>
      <c r="K4" s="2"/>
      <c r="L4" s="2"/>
      <c r="M4" s="2"/>
      <c r="N4" s="2"/>
      <c r="O4" s="2"/>
      <c r="P4" s="2"/>
    </row>
    <row r="5" spans="1:16" s="10" customFormat="1" ht="13.35" customHeight="1">
      <c r="A5" s="29" t="s">
        <v>15</v>
      </c>
      <c r="B5" s="5"/>
      <c r="C5" s="6"/>
      <c r="D5" s="7" t="str">
        <f t="shared" ref="D5:D12" si="0">IF(C5="","",B5*C5)</f>
        <v/>
      </c>
      <c r="E5" s="8" t="str">
        <f>IF(C5="","",D5)</f>
        <v/>
      </c>
      <c r="F5" s="9" t="str">
        <f>IF(C5="","",E2-E5)</f>
        <v/>
      </c>
      <c r="G5" s="30" t="str">
        <f t="shared" ref="G5:G13" si="1">IF(C5="","",F5/B5)</f>
        <v/>
      </c>
      <c r="H5" s="30" t="str">
        <f>IF(C5="","",F5/(B5*18))</f>
        <v/>
      </c>
      <c r="I5" s="31" t="str">
        <f t="shared" ref="I5:I13" si="2">IF(C5="","",H5*2)</f>
        <v/>
      </c>
      <c r="J5" s="24"/>
      <c r="K5" s="24"/>
      <c r="L5" s="3"/>
      <c r="M5" s="28"/>
      <c r="N5" s="24"/>
      <c r="O5" s="24"/>
      <c r="P5" s="24"/>
    </row>
    <row r="6" spans="1:16" s="10" customFormat="1" ht="13.35" customHeight="1">
      <c r="A6" s="32" t="s">
        <v>16</v>
      </c>
      <c r="B6" s="11" t="str">
        <f ca="1">IF(TODAY()&gt;DATEVALUE("9/07/2026"),B5,"")</f>
        <v/>
      </c>
      <c r="C6" s="6"/>
      <c r="D6" s="7" t="str">
        <f t="shared" si="0"/>
        <v/>
      </c>
      <c r="E6" s="12" t="str">
        <f>IF(C6="","",E5+D6)</f>
        <v/>
      </c>
      <c r="F6" s="13" t="str">
        <f>IF(C6="","",E2-E6)</f>
        <v/>
      </c>
      <c r="G6" s="33" t="str">
        <f t="shared" si="1"/>
        <v/>
      </c>
      <c r="H6" s="20" t="str">
        <f>IF(C6="","",F6/(B6*16))</f>
        <v/>
      </c>
      <c r="I6" s="34" t="str">
        <f t="shared" si="2"/>
        <v/>
      </c>
      <c r="J6" s="24"/>
      <c r="K6" s="24"/>
      <c r="L6" s="3"/>
      <c r="M6" s="27"/>
      <c r="N6" s="24"/>
      <c r="O6" s="24"/>
      <c r="P6" s="24"/>
    </row>
    <row r="7" spans="1:16" s="10" customFormat="1" ht="13.35" customHeight="1">
      <c r="A7" s="32" t="s">
        <v>17</v>
      </c>
      <c r="B7" s="11" t="str">
        <f ca="1">IF(TODAY()&gt;DATEVALUE("9/21/2026"),B6,"")</f>
        <v/>
      </c>
      <c r="C7" s="6"/>
      <c r="D7" s="7" t="str">
        <f t="shared" si="0"/>
        <v/>
      </c>
      <c r="E7" s="12" t="str">
        <f>IF(C7="","",E6+D7)</f>
        <v/>
      </c>
      <c r="F7" s="13" t="str">
        <f>IF(C7="","",E2-E7)</f>
        <v/>
      </c>
      <c r="G7" s="33" t="str">
        <f t="shared" si="1"/>
        <v/>
      </c>
      <c r="H7" s="20" t="str">
        <f>IF(C7="","",F7/(B7*14))</f>
        <v/>
      </c>
      <c r="I7" s="34" t="str">
        <f t="shared" si="2"/>
        <v/>
      </c>
      <c r="J7" s="24"/>
      <c r="K7" s="24"/>
      <c r="L7" s="24"/>
      <c r="M7" s="25"/>
      <c r="N7" s="24"/>
      <c r="O7" s="24"/>
      <c r="P7" s="24"/>
    </row>
    <row r="8" spans="1:16" s="10" customFormat="1" ht="13.35" customHeight="1">
      <c r="A8" s="32" t="s">
        <v>18</v>
      </c>
      <c r="B8" s="11" t="str">
        <f ca="1">IF(TODAY()&gt;DATEVALUE("10/05/2026"),B7,"")</f>
        <v/>
      </c>
      <c r="C8" s="6"/>
      <c r="D8" s="7" t="str">
        <f t="shared" si="0"/>
        <v/>
      </c>
      <c r="E8" s="12" t="str">
        <f t="shared" ref="E8:E9" si="3">IF(C8="","",E7+D8)</f>
        <v/>
      </c>
      <c r="F8" s="13" t="str">
        <f>IF(C8="","",E2-E8)</f>
        <v/>
      </c>
      <c r="G8" s="33" t="str">
        <f t="shared" si="1"/>
        <v/>
      </c>
      <c r="H8" s="20" t="str">
        <f>IF(C8="","",F8/(B8*12))</f>
        <v/>
      </c>
      <c r="I8" s="34" t="str">
        <f t="shared" si="2"/>
        <v/>
      </c>
      <c r="J8" s="24"/>
      <c r="K8" s="24"/>
      <c r="L8" s="24"/>
      <c r="M8" s="25"/>
      <c r="N8" s="24"/>
      <c r="O8" s="24"/>
      <c r="P8" s="24"/>
    </row>
    <row r="9" spans="1:16" s="10" customFormat="1" ht="13.35" customHeight="1">
      <c r="A9" s="32" t="s">
        <v>19</v>
      </c>
      <c r="B9" s="11" t="str">
        <f ca="1">IF(TODAY()&gt;DATEVALUE("10/19/2026"),B8,"")</f>
        <v/>
      </c>
      <c r="C9" s="6"/>
      <c r="D9" s="7" t="str">
        <f t="shared" si="0"/>
        <v/>
      </c>
      <c r="E9" s="12" t="str">
        <f t="shared" si="3"/>
        <v/>
      </c>
      <c r="F9" s="13" t="str">
        <f>IF(C9="","",E2-E9)</f>
        <v/>
      </c>
      <c r="G9" s="33" t="str">
        <f t="shared" si="1"/>
        <v/>
      </c>
      <c r="H9" s="20" t="str">
        <f>IF(C9="","",F9/(B9*10))</f>
        <v/>
      </c>
      <c r="I9" s="34" t="str">
        <f t="shared" si="2"/>
        <v/>
      </c>
      <c r="J9" s="24"/>
      <c r="K9" s="24"/>
      <c r="L9" s="24"/>
      <c r="M9" s="25"/>
      <c r="N9" s="24"/>
      <c r="O9" s="24"/>
      <c r="P9" s="24"/>
    </row>
    <row r="10" spans="1:16" s="10" customFormat="1" ht="13.35" customHeight="1">
      <c r="A10" s="32" t="s">
        <v>20</v>
      </c>
      <c r="B10" s="11" t="str">
        <f ca="1">IF(TODAY()&gt;DATEVALUE("11/02/2026"),B9,"")</f>
        <v/>
      </c>
      <c r="C10" s="6"/>
      <c r="D10" s="7" t="str">
        <f t="shared" si="0"/>
        <v/>
      </c>
      <c r="E10" s="12" t="str">
        <f>IF(C10="","",E9+D10)</f>
        <v/>
      </c>
      <c r="F10" s="13" t="str">
        <f>IF(C10="","",E2-E10)</f>
        <v/>
      </c>
      <c r="G10" s="33" t="str">
        <f t="shared" si="1"/>
        <v/>
      </c>
      <c r="H10" s="20" t="str">
        <f>IF(C10="","",F10/(B10*8))</f>
        <v/>
      </c>
      <c r="I10" s="34" t="str">
        <f t="shared" si="2"/>
        <v/>
      </c>
      <c r="J10" s="24"/>
      <c r="K10" s="24"/>
      <c r="L10" s="24"/>
      <c r="M10" s="25"/>
      <c r="N10" s="24"/>
      <c r="O10" s="24"/>
      <c r="P10" s="24"/>
    </row>
    <row r="11" spans="1:16" s="10" customFormat="1" ht="13.35" customHeight="1">
      <c r="A11" s="32" t="s">
        <v>21</v>
      </c>
      <c r="B11" s="11" t="str">
        <f ca="1">IF(TODAY()&gt;DATEVALUE("11/16/2026"),B10,"")</f>
        <v/>
      </c>
      <c r="C11" s="6"/>
      <c r="D11" s="7" t="str">
        <f t="shared" si="0"/>
        <v/>
      </c>
      <c r="E11" s="12" t="str">
        <f>IF(C11="","",E10+D11)</f>
        <v/>
      </c>
      <c r="F11" s="13" t="str">
        <f>IF(C11="","",E2-E11)</f>
        <v/>
      </c>
      <c r="G11" s="33" t="str">
        <f t="shared" si="1"/>
        <v/>
      </c>
      <c r="H11" s="20" t="str">
        <f>IF(C11="","",F11/(B11*6))</f>
        <v/>
      </c>
      <c r="I11" s="34" t="str">
        <f t="shared" si="2"/>
        <v/>
      </c>
      <c r="J11" s="24"/>
      <c r="K11" s="24"/>
      <c r="L11" s="24"/>
      <c r="M11" s="25"/>
      <c r="N11" s="24"/>
      <c r="O11" s="24"/>
      <c r="P11" s="24"/>
    </row>
    <row r="12" spans="1:16" s="10" customFormat="1" ht="13.35" customHeight="1">
      <c r="A12" s="32" t="s">
        <v>22</v>
      </c>
      <c r="B12" s="11" t="str">
        <f ca="1">IF(TODAY()&gt;DATEVALUE("11/30/2026"),B10,"")</f>
        <v/>
      </c>
      <c r="C12" s="6"/>
      <c r="D12" s="7" t="str">
        <f t="shared" si="0"/>
        <v/>
      </c>
      <c r="E12" s="12" t="str">
        <f>IF(C12="","",E11+D12)</f>
        <v/>
      </c>
      <c r="F12" s="13" t="str">
        <f>IF(C12="","",E2-E12)</f>
        <v/>
      </c>
      <c r="G12" s="33" t="str">
        <f t="shared" si="1"/>
        <v/>
      </c>
      <c r="H12" s="20" t="str">
        <f>IF(C12="","",F12/(B12*4))</f>
        <v/>
      </c>
      <c r="I12" s="34" t="str">
        <f t="shared" si="2"/>
        <v/>
      </c>
      <c r="J12" s="26"/>
      <c r="K12" s="24"/>
      <c r="L12" s="24"/>
      <c r="M12" s="25"/>
      <c r="N12" s="24"/>
      <c r="O12" s="24"/>
      <c r="P12" s="24"/>
    </row>
    <row r="13" spans="1:16" s="10" customFormat="1" ht="13.35" customHeight="1" thickBot="1">
      <c r="A13" s="35" t="s">
        <v>23</v>
      </c>
      <c r="B13" s="14" t="str">
        <f ca="1">IF(TODAY()&gt;DATEVALUE("12/28/2026"),B12,"")</f>
        <v/>
      </c>
      <c r="C13" s="15"/>
      <c r="D13" s="16" t="str">
        <f>IF(C13="","",B13*C13)</f>
        <v/>
      </c>
      <c r="E13" s="16" t="str">
        <f>IF(C13="","",E12+D13)</f>
        <v/>
      </c>
      <c r="F13" s="17" t="str">
        <f>IF(C13="","",F12-D13)</f>
        <v/>
      </c>
      <c r="G13" s="36" t="str">
        <f t="shared" si="1"/>
        <v/>
      </c>
      <c r="H13" s="37" t="str">
        <f>IF(C13="","",F13/(B13*0))</f>
        <v/>
      </c>
      <c r="I13" s="38" t="str">
        <f t="shared" si="2"/>
        <v/>
      </c>
      <c r="J13" s="26"/>
      <c r="K13" s="24"/>
      <c r="L13" s="24"/>
      <c r="M13" s="24"/>
      <c r="N13" s="24"/>
      <c r="O13" s="24"/>
      <c r="P13" s="24"/>
    </row>
    <row r="14" spans="1:16" s="24" customFormat="1" ht="13.5" thickTop="1">
      <c r="A14" s="58"/>
      <c r="B14" s="56"/>
      <c r="C14" s="57"/>
      <c r="D14" s="56"/>
      <c r="E14" s="56"/>
      <c r="F14" s="56"/>
      <c r="G14" s="57"/>
      <c r="H14" s="57"/>
      <c r="I14" s="57"/>
    </row>
    <row r="15" spans="1:16" s="1" customFormat="1" ht="15.95" customHeight="1">
      <c r="A15" s="65" t="s">
        <v>0</v>
      </c>
      <c r="B15" s="66"/>
      <c r="C15" s="66"/>
      <c r="D15" s="66"/>
      <c r="E15" s="66"/>
      <c r="F15" s="66"/>
      <c r="G15" s="66"/>
      <c r="H15" s="66"/>
      <c r="I15" s="67"/>
      <c r="J15" s="2"/>
      <c r="K15" s="2"/>
      <c r="L15" s="2"/>
      <c r="M15" s="2"/>
      <c r="N15" s="2"/>
      <c r="O15" s="2"/>
      <c r="P15" s="2"/>
    </row>
    <row r="16" spans="1:16" s="54" customFormat="1" ht="13.35" customHeight="1" thickBot="1">
      <c r="A16" s="44" t="s">
        <v>1</v>
      </c>
      <c r="B16" s="45" t="s">
        <v>2</v>
      </c>
      <c r="C16" s="46"/>
      <c r="D16" s="47" t="s">
        <v>24</v>
      </c>
      <c r="E16" s="47">
        <v>2500</v>
      </c>
      <c r="F16" s="50"/>
      <c r="G16" s="47"/>
      <c r="H16" s="48" t="s">
        <v>4</v>
      </c>
      <c r="I16" s="49"/>
      <c r="J16" s="53"/>
      <c r="K16" s="53"/>
      <c r="L16" s="53"/>
      <c r="M16" s="53"/>
      <c r="N16" s="53"/>
      <c r="O16" s="53"/>
      <c r="P16" s="53"/>
    </row>
    <row r="17" spans="1:16" s="1" customFormat="1" ht="13.35" customHeight="1">
      <c r="A17" s="68" t="s">
        <v>5</v>
      </c>
      <c r="B17" s="70" t="s">
        <v>6</v>
      </c>
      <c r="C17" s="72" t="s">
        <v>7</v>
      </c>
      <c r="D17" s="74" t="s">
        <v>8</v>
      </c>
      <c r="E17" s="74" t="s">
        <v>9</v>
      </c>
      <c r="F17" s="63" t="s">
        <v>10</v>
      </c>
      <c r="G17" s="76" t="s">
        <v>11</v>
      </c>
      <c r="H17" s="78" t="s">
        <v>12</v>
      </c>
      <c r="I17" s="79"/>
      <c r="J17" s="2"/>
      <c r="K17" s="2"/>
      <c r="L17" s="2"/>
      <c r="M17" s="2"/>
      <c r="N17" s="2"/>
      <c r="O17" s="2"/>
      <c r="P17" s="2"/>
    </row>
    <row r="18" spans="1:16" s="1" customFormat="1" ht="13.35" customHeight="1" thickBot="1">
      <c r="A18" s="69"/>
      <c r="B18" s="71"/>
      <c r="C18" s="73"/>
      <c r="D18" s="75"/>
      <c r="E18" s="75"/>
      <c r="F18" s="64"/>
      <c r="G18" s="77"/>
      <c r="H18" s="41" t="s">
        <v>13</v>
      </c>
      <c r="I18" s="42" t="s">
        <v>14</v>
      </c>
      <c r="J18" s="2"/>
      <c r="K18" s="2"/>
      <c r="L18" s="2"/>
      <c r="M18" s="2"/>
      <c r="N18" s="2"/>
      <c r="O18" s="2"/>
      <c r="P18" s="2"/>
    </row>
    <row r="19" spans="1:16" s="10" customFormat="1" ht="13.35" customHeight="1" thickTop="1">
      <c r="A19" s="29" t="s">
        <v>25</v>
      </c>
      <c r="B19" s="18"/>
      <c r="C19" s="6"/>
      <c r="D19" s="7" t="str">
        <f t="shared" ref="D19:D26" si="4">IF(C19="","",B19*C19)</f>
        <v/>
      </c>
      <c r="E19" s="8" t="str">
        <f>IF(C19="","",D19)</f>
        <v/>
      </c>
      <c r="F19" s="9" t="str">
        <f>IF(C19="","",E16-E19)</f>
        <v/>
      </c>
      <c r="G19" s="30" t="str">
        <f t="shared" ref="G19:G28" si="5">IF(C19="","",F19/B19)</f>
        <v/>
      </c>
      <c r="H19" s="30" t="str">
        <f>IF(C19="","",F19/(B19*18))</f>
        <v/>
      </c>
      <c r="I19" s="31" t="str">
        <f t="shared" ref="I19:I28" si="6">IF(C19="","",H19*2)</f>
        <v/>
      </c>
      <c r="J19" s="24"/>
      <c r="K19" s="24"/>
      <c r="L19" s="3"/>
      <c r="M19" s="28"/>
      <c r="N19" s="24"/>
      <c r="O19" s="24"/>
      <c r="P19" s="24"/>
    </row>
    <row r="20" spans="1:16" s="10" customFormat="1" ht="13.35" customHeight="1">
      <c r="A20" s="32" t="s">
        <v>26</v>
      </c>
      <c r="B20" s="19" t="str">
        <f ca="1">IF(TODAY()&gt;DATEVALUE("01/11/2027"),B19,"")</f>
        <v/>
      </c>
      <c r="C20" s="6"/>
      <c r="D20" s="7" t="str">
        <f t="shared" si="4"/>
        <v/>
      </c>
      <c r="E20" s="12" t="str">
        <f>IF(C20="","",E19+D20)</f>
        <v/>
      </c>
      <c r="F20" s="13" t="str">
        <f>IF(C20="","",E16-E20)</f>
        <v/>
      </c>
      <c r="G20" s="33" t="str">
        <f t="shared" si="5"/>
        <v/>
      </c>
      <c r="H20" s="20" t="str">
        <f>IF(C20="","",F20/(B20*16))</f>
        <v/>
      </c>
      <c r="I20" s="34" t="str">
        <f t="shared" si="6"/>
        <v/>
      </c>
      <c r="J20" s="24"/>
      <c r="K20" s="24"/>
      <c r="L20" s="3"/>
      <c r="M20" s="27"/>
      <c r="N20" s="24"/>
      <c r="O20" s="24"/>
      <c r="P20" s="24"/>
    </row>
    <row r="21" spans="1:16" s="10" customFormat="1" ht="13.35" customHeight="1">
      <c r="A21" s="32" t="s">
        <v>27</v>
      </c>
      <c r="B21" s="19" t="str">
        <f ca="1">IF(TODAY()&gt;DATEVALUE("01/29/2027"),B20,"")</f>
        <v/>
      </c>
      <c r="C21" s="6"/>
      <c r="D21" s="7" t="str">
        <f t="shared" si="4"/>
        <v/>
      </c>
      <c r="E21" s="12" t="str">
        <f>IF(C21="","",E20+D21)</f>
        <v/>
      </c>
      <c r="F21" s="13" t="str">
        <f>IF(C21="","",E16-E21)</f>
        <v/>
      </c>
      <c r="G21" s="33" t="str">
        <f t="shared" si="5"/>
        <v/>
      </c>
      <c r="H21" s="20" t="str">
        <f>IF(C21="","",F21/(B21*14))</f>
        <v/>
      </c>
      <c r="I21" s="34" t="str">
        <f t="shared" si="6"/>
        <v/>
      </c>
      <c r="J21" s="24"/>
      <c r="K21" s="24"/>
      <c r="L21" s="24"/>
      <c r="M21" s="25"/>
      <c r="N21" s="24"/>
      <c r="O21" s="24"/>
      <c r="P21" s="24"/>
    </row>
    <row r="22" spans="1:16" s="10" customFormat="1" ht="13.35" customHeight="1">
      <c r="A22" s="32" t="s">
        <v>28</v>
      </c>
      <c r="B22" s="21" t="str">
        <f ca="1">IF(TODAY()&gt;DATEVALUE("02/8/2027"),B21,"")</f>
        <v/>
      </c>
      <c r="C22" s="6"/>
      <c r="D22" s="7" t="str">
        <f t="shared" si="4"/>
        <v/>
      </c>
      <c r="E22" s="12" t="str">
        <f t="shared" ref="E22:E23" si="7">IF(C22="","",E21+D22)</f>
        <v/>
      </c>
      <c r="F22" s="13" t="str">
        <f>IF(C22="","",E16-E22)</f>
        <v/>
      </c>
      <c r="G22" s="33" t="str">
        <f t="shared" si="5"/>
        <v/>
      </c>
      <c r="H22" s="20" t="str">
        <f>IF(C22="","",F22/(B22*12))</f>
        <v/>
      </c>
      <c r="I22" s="34" t="str">
        <f t="shared" si="6"/>
        <v/>
      </c>
      <c r="J22" s="24"/>
      <c r="K22" s="24"/>
      <c r="L22" s="24"/>
      <c r="M22" s="25"/>
      <c r="N22" s="24"/>
      <c r="O22" s="24"/>
      <c r="P22" s="24"/>
    </row>
    <row r="23" spans="1:16" s="10" customFormat="1" ht="13.35" customHeight="1">
      <c r="A23" s="32" t="s">
        <v>29</v>
      </c>
      <c r="B23" s="19" t="str">
        <f ca="1">IF(TODAY()&gt;DATEVALUE("02/22/2027"),B22,"")</f>
        <v/>
      </c>
      <c r="C23" s="6"/>
      <c r="D23" s="7" t="str">
        <f t="shared" si="4"/>
        <v/>
      </c>
      <c r="E23" s="12" t="str">
        <f t="shared" si="7"/>
        <v/>
      </c>
      <c r="F23" s="13" t="str">
        <f>IF(C23="","",E16-E23)</f>
        <v/>
      </c>
      <c r="G23" s="33" t="str">
        <f t="shared" si="5"/>
        <v/>
      </c>
      <c r="H23" s="20" t="str">
        <f>IF(C23="","",F23/(B23*10))</f>
        <v/>
      </c>
      <c r="I23" s="34" t="str">
        <f t="shared" si="6"/>
        <v/>
      </c>
      <c r="J23" s="24"/>
      <c r="K23" s="24"/>
      <c r="L23" s="24"/>
      <c r="M23" s="25"/>
      <c r="N23" s="24"/>
      <c r="O23" s="24"/>
      <c r="P23" s="24"/>
    </row>
    <row r="24" spans="1:16" s="10" customFormat="1" ht="13.35" customHeight="1">
      <c r="A24" s="51" t="s">
        <v>30</v>
      </c>
      <c r="B24" s="19" t="str">
        <f ca="1">IF(TODAY()&gt;DATEVALUE("03/8/2027"),B23,"")</f>
        <v/>
      </c>
      <c r="C24" s="6"/>
      <c r="D24" s="7" t="str">
        <f t="shared" si="4"/>
        <v/>
      </c>
      <c r="E24" s="12" t="str">
        <f>IF(C24="","",E23+D24)</f>
        <v/>
      </c>
      <c r="F24" s="13" t="str">
        <f>IF(C24="","",E16-E24)</f>
        <v/>
      </c>
      <c r="G24" s="33" t="str">
        <f t="shared" si="5"/>
        <v/>
      </c>
      <c r="H24" s="20" t="str">
        <f>IF(C24="","",F24/(B24*8))</f>
        <v/>
      </c>
      <c r="I24" s="34" t="str">
        <f t="shared" si="6"/>
        <v/>
      </c>
      <c r="J24" s="24"/>
      <c r="K24" s="24"/>
      <c r="L24" s="24"/>
      <c r="M24" s="25"/>
      <c r="N24" s="24"/>
      <c r="O24" s="24"/>
      <c r="P24" s="24"/>
    </row>
    <row r="25" spans="1:16" s="10" customFormat="1" ht="13.35" customHeight="1">
      <c r="A25" s="51" t="s">
        <v>31</v>
      </c>
      <c r="B25" s="22" t="str">
        <f ca="1">IF(TODAY()&gt;DATEVALUE("03/22/2027"),B24,"")</f>
        <v/>
      </c>
      <c r="C25" s="6"/>
      <c r="D25" s="7" t="str">
        <f t="shared" si="4"/>
        <v/>
      </c>
      <c r="E25" s="12" t="str">
        <f>IF(C25="","",E24+D25)</f>
        <v/>
      </c>
      <c r="F25" s="13" t="str">
        <f>IF(C25="","",E16-E25)</f>
        <v/>
      </c>
      <c r="G25" s="33" t="str">
        <f t="shared" si="5"/>
        <v/>
      </c>
      <c r="H25" s="20" t="str">
        <f>IF(C25="","",F25/(B25*6))</f>
        <v/>
      </c>
      <c r="I25" s="34" t="str">
        <f t="shared" si="6"/>
        <v/>
      </c>
      <c r="J25" s="24"/>
      <c r="K25" s="24"/>
      <c r="L25" s="24"/>
      <c r="M25" s="25"/>
      <c r="N25" s="24"/>
      <c r="O25" s="24"/>
      <c r="P25" s="24"/>
    </row>
    <row r="26" spans="1:16" s="10" customFormat="1" ht="13.35" customHeight="1">
      <c r="A26" s="51" t="s">
        <v>32</v>
      </c>
      <c r="B26" s="22" t="str">
        <f ca="1">IF(TODAY()&gt;DATEVALUE("04/12/2027"),B25,"")</f>
        <v/>
      </c>
      <c r="C26" s="6"/>
      <c r="D26" s="7" t="str">
        <f t="shared" si="4"/>
        <v/>
      </c>
      <c r="E26" s="12" t="str">
        <f>IF(C26="","",E25+D26)</f>
        <v/>
      </c>
      <c r="F26" s="13" t="str">
        <f>IF(C26="","",E16-E26)</f>
        <v/>
      </c>
      <c r="G26" s="33" t="str">
        <f t="shared" si="5"/>
        <v/>
      </c>
      <c r="H26" s="20" t="str">
        <f>IF(C26="","",F26/(B26*4))</f>
        <v/>
      </c>
      <c r="I26" s="34" t="str">
        <f t="shared" si="6"/>
        <v/>
      </c>
      <c r="J26" s="24"/>
      <c r="K26" s="24"/>
      <c r="L26" s="24"/>
      <c r="M26" s="25"/>
      <c r="N26" s="24"/>
      <c r="O26" s="24"/>
      <c r="P26" s="24"/>
    </row>
    <row r="27" spans="1:16" s="10" customFormat="1" ht="13.35" customHeight="1">
      <c r="A27" s="51" t="s">
        <v>33</v>
      </c>
      <c r="B27" s="21" t="str">
        <f ca="1">IF(TODAY()&gt;DATEVALUE("04/19/2027"),B26,"")</f>
        <v/>
      </c>
      <c r="C27" s="6"/>
      <c r="D27" s="7" t="str">
        <f>IF(C27="","",B27*C27)</f>
        <v/>
      </c>
      <c r="E27" s="12" t="str">
        <f>IF(C27="","",E26+D27)</f>
        <v/>
      </c>
      <c r="F27" s="13" t="str">
        <f>IF(C27="","",E16-E27+G16)</f>
        <v/>
      </c>
      <c r="G27" s="33" t="str">
        <f t="shared" ref="G27" si="8">IF(C27="","",F27/B27)</f>
        <v/>
      </c>
      <c r="H27" s="20" t="str">
        <f>IF(C27="","",F27/(B27*0))</f>
        <v/>
      </c>
      <c r="I27" s="34" t="str">
        <f t="shared" ref="I27" si="9">IF(C27="","",H27*2)</f>
        <v/>
      </c>
      <c r="J27" s="24"/>
      <c r="K27" s="24"/>
      <c r="L27" s="24"/>
      <c r="M27" s="25"/>
      <c r="N27" s="24"/>
      <c r="O27" s="24"/>
      <c r="P27" s="24"/>
    </row>
    <row r="28" spans="1:16" s="10" customFormat="1" ht="13.35" customHeight="1" thickBot="1">
      <c r="A28" s="52" t="s">
        <v>34</v>
      </c>
      <c r="B28" s="23" t="str">
        <f ca="1">IF(TODAY()&gt;DATEVALUE("05/3/2027"),B27,"")</f>
        <v/>
      </c>
      <c r="C28" s="61"/>
      <c r="D28" s="59" t="str">
        <f>IF(C28="","",B28*C28)</f>
        <v/>
      </c>
      <c r="E28" s="59" t="str">
        <f>IF(C28="","",E26+D28)</f>
        <v/>
      </c>
      <c r="F28" s="17" t="str">
        <f>IF(C28="","",F27-D28)</f>
        <v/>
      </c>
      <c r="G28" s="62" t="str">
        <f t="shared" si="5"/>
        <v/>
      </c>
      <c r="H28" s="61" t="str">
        <f>IF(C28="","",F28/(B28*0))</f>
        <v/>
      </c>
      <c r="I28" s="60" t="str">
        <f t="shared" si="6"/>
        <v/>
      </c>
      <c r="J28" s="24"/>
      <c r="K28" s="24"/>
      <c r="L28" s="24"/>
      <c r="M28" s="25"/>
      <c r="N28" s="24"/>
      <c r="O28" s="24"/>
      <c r="P28" s="24"/>
    </row>
    <row r="29" spans="1:16" s="24" customFormat="1" ht="13.5" thickTop="1">
      <c r="A29" s="55"/>
      <c r="B29" s="56"/>
      <c r="C29" s="57"/>
      <c r="D29" s="56"/>
      <c r="E29" s="56"/>
      <c r="F29" s="56"/>
      <c r="G29" s="57"/>
      <c r="H29" s="57"/>
      <c r="I29" s="57"/>
    </row>
    <row r="30" spans="1:16" s="1" customFormat="1" ht="13.35" customHeight="1">
      <c r="A30" s="39" t="s">
        <v>35</v>
      </c>
      <c r="B30" s="40"/>
      <c r="C30" s="40"/>
      <c r="D30" s="40"/>
      <c r="E30" s="40"/>
      <c r="F30" s="40"/>
      <c r="G30" s="40"/>
      <c r="H30" s="40"/>
      <c r="I30" s="40"/>
      <c r="J30" s="2"/>
      <c r="K30" s="2"/>
      <c r="L30" s="2"/>
      <c r="M30" s="2"/>
      <c r="N30" s="2"/>
      <c r="O30" s="2"/>
      <c r="P30" s="2"/>
    </row>
    <row r="31" spans="1:16">
      <c r="A31" s="83" t="s">
        <v>12</v>
      </c>
      <c r="B31" s="83"/>
      <c r="C31" s="83"/>
      <c r="D31" s="83"/>
      <c r="E31" s="83"/>
      <c r="F31" s="83"/>
      <c r="G31" s="83"/>
      <c r="H31" s="83"/>
      <c r="I31" s="83"/>
    </row>
    <row r="32" spans="1:16" s="24" customFormat="1">
      <c r="A32" s="84" t="s">
        <v>36</v>
      </c>
      <c r="B32" s="84"/>
      <c r="C32" s="84"/>
      <c r="D32" s="84"/>
      <c r="E32" s="84"/>
      <c r="F32" s="84"/>
      <c r="G32" s="84"/>
      <c r="H32" s="84"/>
      <c r="I32" s="84"/>
    </row>
    <row r="33" spans="1:9" s="24" customFormat="1">
      <c r="A33" s="24" t="s">
        <v>37</v>
      </c>
    </row>
    <row r="34" spans="1:9" s="24" customFormat="1">
      <c r="A34" s="84" t="s">
        <v>38</v>
      </c>
      <c r="B34" s="84"/>
      <c r="C34" s="84"/>
      <c r="D34" s="84"/>
      <c r="E34" s="84"/>
      <c r="F34" s="84"/>
      <c r="G34" s="84"/>
      <c r="H34" s="84"/>
      <c r="I34" s="84"/>
    </row>
    <row r="35" spans="1:9" s="24" customFormat="1"/>
    <row r="36" spans="1:9" s="24" customFormat="1">
      <c r="A36" s="83" t="s">
        <v>39</v>
      </c>
      <c r="B36" s="83"/>
      <c r="C36" s="83"/>
      <c r="D36" s="83"/>
      <c r="E36" s="83"/>
      <c r="F36" s="83"/>
      <c r="G36" s="83"/>
      <c r="H36" s="83"/>
      <c r="I36" s="83"/>
    </row>
    <row r="37" spans="1:9">
      <c r="A37" s="24" t="s">
        <v>40</v>
      </c>
    </row>
    <row r="38" spans="1:9" s="24" customFormat="1">
      <c r="A38" s="84" t="s">
        <v>41</v>
      </c>
      <c r="B38" s="84"/>
      <c r="C38" s="84"/>
      <c r="D38" s="84"/>
      <c r="E38" s="84"/>
      <c r="F38" s="84"/>
      <c r="G38" s="84"/>
      <c r="H38" s="84"/>
      <c r="I38" s="84"/>
    </row>
    <row r="39" spans="1:9" s="24" customFormat="1">
      <c r="A39" s="43"/>
      <c r="B39" s="43"/>
      <c r="C39" s="43"/>
      <c r="D39" s="43"/>
      <c r="E39" s="43"/>
      <c r="F39" s="43"/>
      <c r="G39" s="43"/>
      <c r="H39" s="43"/>
      <c r="I39" s="43"/>
    </row>
    <row r="40" spans="1:9" s="24" customFormat="1" ht="12" customHeight="1">
      <c r="A40" s="81" t="s">
        <v>42</v>
      </c>
      <c r="B40" s="81"/>
      <c r="C40" s="81"/>
      <c r="D40" s="81"/>
      <c r="E40" s="81"/>
      <c r="F40" s="81"/>
      <c r="G40" s="81"/>
      <c r="H40" s="81"/>
      <c r="I40" s="81"/>
    </row>
    <row r="41" spans="1:9">
      <c r="A41" s="82" t="s">
        <v>43</v>
      </c>
      <c r="B41" s="82"/>
      <c r="C41" s="82"/>
      <c r="D41" s="82"/>
      <c r="E41" s="82"/>
      <c r="F41" s="82"/>
      <c r="G41" s="82"/>
      <c r="H41" s="82"/>
      <c r="I41" s="82"/>
    </row>
    <row r="42" spans="1:9" s="24" customFormat="1" ht="12" customHeight="1">
      <c r="A42" s="82"/>
      <c r="B42" s="82"/>
      <c r="C42" s="82"/>
      <c r="D42" s="82"/>
      <c r="E42" s="82"/>
      <c r="F42" s="82"/>
      <c r="G42" s="82"/>
      <c r="H42" s="82"/>
      <c r="I42" s="82"/>
    </row>
    <row r="43" spans="1:9" s="24" customFormat="1">
      <c r="A43" s="82"/>
      <c r="B43" s="82"/>
      <c r="C43" s="82"/>
      <c r="D43" s="82"/>
      <c r="E43" s="82"/>
      <c r="F43" s="82"/>
      <c r="G43" s="82"/>
      <c r="H43" s="82"/>
      <c r="I43" s="82"/>
    </row>
    <row r="45" spans="1:9" s="24" customFormat="1">
      <c r="A45" s="80" t="s">
        <v>44</v>
      </c>
      <c r="B45" s="80"/>
      <c r="C45" s="80"/>
      <c r="D45" s="80"/>
      <c r="E45" s="80"/>
      <c r="F45" s="80"/>
      <c r="G45" s="80"/>
      <c r="H45" s="80"/>
      <c r="I45" s="80"/>
    </row>
    <row r="46" spans="1:9" s="24" customFormat="1">
      <c r="A46" s="4"/>
    </row>
    <row r="47" spans="1:9" s="24" customFormat="1"/>
  </sheetData>
  <mergeCells count="26">
    <mergeCell ref="A45:I45"/>
    <mergeCell ref="A38:I38"/>
    <mergeCell ref="A40:I40"/>
    <mergeCell ref="A41:I43"/>
    <mergeCell ref="A15:I15"/>
    <mergeCell ref="A31:I31"/>
    <mergeCell ref="A32:I32"/>
    <mergeCell ref="A34:I34"/>
    <mergeCell ref="A36:I36"/>
    <mergeCell ref="G17:G18"/>
    <mergeCell ref="H17:I17"/>
    <mergeCell ref="A17:A18"/>
    <mergeCell ref="B17:B18"/>
    <mergeCell ref="C17:C18"/>
    <mergeCell ref="D17:D18"/>
    <mergeCell ref="E17:E18"/>
    <mergeCell ref="F17:F18"/>
    <mergeCell ref="A1:I1"/>
    <mergeCell ref="A3:A4"/>
    <mergeCell ref="B3:B4"/>
    <mergeCell ref="C3:C4"/>
    <mergeCell ref="D3:D4"/>
    <mergeCell ref="E3:E4"/>
    <mergeCell ref="F3:F4"/>
    <mergeCell ref="G3:G4"/>
    <mergeCell ref="H3:I3"/>
  </mergeCells>
  <phoneticPr fontId="3" type="noConversion"/>
  <hyperlinks>
    <hyperlink ref="A45:I45" r:id="rId1" display="Review important work-study dates" xr:uid="{50A2B898-2B8A-874B-B2BB-107100DA2CC6}"/>
  </hyperlinks>
  <pageMargins left="0.75" right="0.75" top="1" bottom="1" header="0.5" footer="0.5"/>
  <pageSetup scale="85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="95" zoomScaleNormal="95" workbookViewId="0">
      <selection activeCell="F13" sqref="F13"/>
    </sheetView>
  </sheetViews>
  <sheetFormatPr defaultColWidth="8.85546875" defaultRowHeight="12.75"/>
  <cols>
    <col min="1" max="1" width="17" bestFit="1" customWidth="1"/>
    <col min="2" max="2" width="13.85546875" bestFit="1" customWidth="1"/>
    <col min="3" max="3" width="13.5703125" bestFit="1" customWidth="1"/>
    <col min="4" max="4" width="12.7109375" bestFit="1" customWidth="1"/>
    <col min="5" max="5" width="17.85546875" bestFit="1" customWidth="1"/>
    <col min="6" max="6" width="21.42578125" bestFit="1" customWidth="1"/>
    <col min="7" max="7" width="12.7109375" customWidth="1"/>
    <col min="8" max="8" width="24" bestFit="1" customWidth="1"/>
  </cols>
  <sheetData>
    <row r="1" spans="1:16" s="1" customFormat="1" ht="15.95" customHeight="1">
      <c r="A1" s="65" t="s">
        <v>0</v>
      </c>
      <c r="B1" s="66"/>
      <c r="C1" s="66"/>
      <c r="D1" s="66"/>
      <c r="E1" s="66"/>
      <c r="F1" s="66"/>
      <c r="G1" s="66"/>
      <c r="H1" s="66"/>
      <c r="I1" s="67"/>
      <c r="J1" s="2"/>
      <c r="K1" s="2"/>
      <c r="L1" s="2"/>
      <c r="M1" s="2"/>
      <c r="N1" s="2"/>
      <c r="O1" s="2"/>
      <c r="P1" s="2"/>
    </row>
    <row r="2" spans="1:16" s="54" customFormat="1" ht="13.35" customHeight="1" thickBot="1">
      <c r="A2" s="44" t="s">
        <v>45</v>
      </c>
      <c r="B2" s="45">
        <v>654321</v>
      </c>
      <c r="C2" s="46"/>
      <c r="D2" s="46" t="s">
        <v>3</v>
      </c>
      <c r="E2" s="47">
        <v>5000</v>
      </c>
      <c r="F2" s="47"/>
      <c r="G2" s="47"/>
      <c r="H2" s="48" t="s">
        <v>4</v>
      </c>
      <c r="I2" s="49"/>
      <c r="J2" s="53"/>
      <c r="K2" s="53"/>
      <c r="L2" s="53"/>
      <c r="M2" s="53"/>
      <c r="N2" s="53"/>
      <c r="O2" s="53"/>
      <c r="P2" s="53"/>
    </row>
    <row r="3" spans="1:16" s="1" customFormat="1" ht="13.35" customHeight="1">
      <c r="A3" s="68" t="s">
        <v>5</v>
      </c>
      <c r="B3" s="70" t="s">
        <v>6</v>
      </c>
      <c r="C3" s="72" t="s">
        <v>7</v>
      </c>
      <c r="D3" s="74" t="s">
        <v>8</v>
      </c>
      <c r="E3" s="74" t="s">
        <v>9</v>
      </c>
      <c r="F3" s="63" t="s">
        <v>10</v>
      </c>
      <c r="G3" s="76" t="s">
        <v>11</v>
      </c>
      <c r="H3" s="78" t="s">
        <v>12</v>
      </c>
      <c r="I3" s="79"/>
      <c r="J3" s="2"/>
      <c r="K3" s="2"/>
      <c r="L3" s="2"/>
      <c r="M3" s="2"/>
      <c r="N3" s="2"/>
      <c r="O3" s="2"/>
      <c r="P3" s="2"/>
    </row>
    <row r="4" spans="1:16" s="1" customFormat="1" ht="13.35" customHeight="1" thickBot="1">
      <c r="A4" s="69"/>
      <c r="B4" s="71"/>
      <c r="C4" s="73"/>
      <c r="D4" s="75"/>
      <c r="E4" s="75"/>
      <c r="F4" s="64"/>
      <c r="G4" s="77"/>
      <c r="H4" s="41" t="s">
        <v>13</v>
      </c>
      <c r="I4" s="42" t="s">
        <v>14</v>
      </c>
      <c r="J4" s="2"/>
      <c r="K4" s="2"/>
      <c r="L4" s="2"/>
      <c r="M4" s="2"/>
      <c r="N4" s="2"/>
      <c r="O4" s="2"/>
      <c r="P4" s="2"/>
    </row>
    <row r="5" spans="1:16" s="10" customFormat="1" ht="13.35" customHeight="1">
      <c r="A5" s="29" t="s">
        <v>15</v>
      </c>
      <c r="B5" s="5">
        <v>18</v>
      </c>
      <c r="C5" s="6">
        <v>30</v>
      </c>
      <c r="D5" s="7">
        <f t="shared" ref="D5:D12" si="0">IF(C5="","",B5*C5)</f>
        <v>540</v>
      </c>
      <c r="E5" s="8">
        <f>IF(C5="","",D5)</f>
        <v>540</v>
      </c>
      <c r="F5" s="9">
        <f>IF(C5="","",E2-E5)</f>
        <v>4460</v>
      </c>
      <c r="G5" s="30">
        <f t="shared" ref="G5:G13" si="1">IF(C5="","",F5/B5)</f>
        <v>247.77777777777777</v>
      </c>
      <c r="H5" s="30">
        <f>IF(C5="","",F5/(B5*18))</f>
        <v>13.765432098765432</v>
      </c>
      <c r="I5" s="31">
        <f t="shared" ref="I5:I13" si="2">IF(C5="","",H5*2)</f>
        <v>27.530864197530864</v>
      </c>
      <c r="J5" s="24"/>
      <c r="K5" s="24"/>
      <c r="L5" s="3"/>
      <c r="M5" s="28"/>
      <c r="N5" s="24"/>
      <c r="O5" s="24"/>
      <c r="P5" s="24"/>
    </row>
    <row r="6" spans="1:16" s="10" customFormat="1" ht="13.35" customHeight="1">
      <c r="A6" s="32" t="s">
        <v>16</v>
      </c>
      <c r="B6" s="11">
        <v>18</v>
      </c>
      <c r="C6" s="6">
        <v>30</v>
      </c>
      <c r="D6" s="7">
        <f t="shared" si="0"/>
        <v>540</v>
      </c>
      <c r="E6" s="12">
        <f>IF(C6="","",E5+D6)</f>
        <v>1080</v>
      </c>
      <c r="F6" s="13">
        <f>IF(C6="","",E2-E6)</f>
        <v>3920</v>
      </c>
      <c r="G6" s="33">
        <f t="shared" si="1"/>
        <v>217.77777777777777</v>
      </c>
      <c r="H6" s="20">
        <f>IF(C6="","",F6/(B6*16))</f>
        <v>13.611111111111111</v>
      </c>
      <c r="I6" s="34">
        <f t="shared" si="2"/>
        <v>27.222222222222221</v>
      </c>
      <c r="J6" s="24"/>
      <c r="K6" s="24"/>
      <c r="L6" s="3"/>
      <c r="M6" s="27"/>
      <c r="N6" s="24"/>
      <c r="O6" s="24"/>
      <c r="P6" s="24"/>
    </row>
    <row r="7" spans="1:16" s="10" customFormat="1" ht="13.35" customHeight="1">
      <c r="A7" s="32" t="s">
        <v>17</v>
      </c>
      <c r="B7" s="11">
        <v>18</v>
      </c>
      <c r="C7" s="6">
        <v>30</v>
      </c>
      <c r="D7" s="7">
        <f t="shared" si="0"/>
        <v>540</v>
      </c>
      <c r="E7" s="12">
        <f>IF(C7="","",E6+D7)</f>
        <v>1620</v>
      </c>
      <c r="F7" s="13">
        <f>IF(C7="","",E2-E7)</f>
        <v>3380</v>
      </c>
      <c r="G7" s="33">
        <f t="shared" si="1"/>
        <v>187.77777777777777</v>
      </c>
      <c r="H7" s="20">
        <f>IF(C7="","",F7/(B7*14))</f>
        <v>13.412698412698413</v>
      </c>
      <c r="I7" s="34">
        <f t="shared" si="2"/>
        <v>26.825396825396826</v>
      </c>
      <c r="J7" s="24"/>
      <c r="K7" s="24"/>
      <c r="L7" s="24"/>
      <c r="M7" s="25"/>
      <c r="N7" s="24"/>
      <c r="O7" s="24"/>
      <c r="P7" s="24"/>
    </row>
    <row r="8" spans="1:16" s="10" customFormat="1" ht="13.35" customHeight="1">
      <c r="A8" s="32" t="s">
        <v>18</v>
      </c>
      <c r="B8" s="11">
        <v>18</v>
      </c>
      <c r="C8" s="6">
        <v>30</v>
      </c>
      <c r="D8" s="7">
        <f t="shared" si="0"/>
        <v>540</v>
      </c>
      <c r="E8" s="12">
        <f t="shared" ref="E8:E9" si="3">IF(C8="","",E7+D8)</f>
        <v>2160</v>
      </c>
      <c r="F8" s="13">
        <f>IF(C8="","",E2-E8)</f>
        <v>2840</v>
      </c>
      <c r="G8" s="33">
        <f t="shared" si="1"/>
        <v>157.77777777777777</v>
      </c>
      <c r="H8" s="20">
        <f>IF(C8="","",F8/(B8*12))</f>
        <v>13.148148148148149</v>
      </c>
      <c r="I8" s="34">
        <f t="shared" si="2"/>
        <v>26.296296296296298</v>
      </c>
      <c r="J8" s="24"/>
      <c r="K8" s="24"/>
      <c r="L8" s="24"/>
      <c r="M8" s="25"/>
      <c r="N8" s="24"/>
      <c r="O8" s="24"/>
      <c r="P8" s="24"/>
    </row>
    <row r="9" spans="1:16" s="10" customFormat="1" ht="13.35" customHeight="1">
      <c r="A9" s="32" t="s">
        <v>19</v>
      </c>
      <c r="B9" s="11">
        <v>18</v>
      </c>
      <c r="C9" s="6">
        <v>30</v>
      </c>
      <c r="D9" s="7">
        <f t="shared" si="0"/>
        <v>540</v>
      </c>
      <c r="E9" s="12">
        <f t="shared" si="3"/>
        <v>2700</v>
      </c>
      <c r="F9" s="13">
        <f>IF(C9="","",E2-E9)</f>
        <v>2300</v>
      </c>
      <c r="G9" s="33">
        <f t="shared" si="1"/>
        <v>127.77777777777777</v>
      </c>
      <c r="H9" s="20">
        <f>IF(C9="","",F9/(B9*10))</f>
        <v>12.777777777777779</v>
      </c>
      <c r="I9" s="34">
        <f t="shared" si="2"/>
        <v>25.555555555555557</v>
      </c>
      <c r="J9" s="24"/>
      <c r="K9" s="24"/>
      <c r="L9" s="24"/>
      <c r="M9" s="25"/>
      <c r="N9" s="24"/>
      <c r="O9" s="24"/>
      <c r="P9" s="24"/>
    </row>
    <row r="10" spans="1:16" s="10" customFormat="1" ht="13.35" customHeight="1">
      <c r="A10" s="32" t="s">
        <v>20</v>
      </c>
      <c r="B10" s="11">
        <v>18</v>
      </c>
      <c r="C10" s="6">
        <v>30</v>
      </c>
      <c r="D10" s="7">
        <f t="shared" si="0"/>
        <v>540</v>
      </c>
      <c r="E10" s="12">
        <f>IF(C10="","",E9+D10)</f>
        <v>3240</v>
      </c>
      <c r="F10" s="13">
        <f>IF(C10="","",E2-E10)</f>
        <v>1760</v>
      </c>
      <c r="G10" s="33">
        <f t="shared" si="1"/>
        <v>97.777777777777771</v>
      </c>
      <c r="H10" s="20">
        <f>IF(C10="","",F10/(B10*8))</f>
        <v>12.222222222222221</v>
      </c>
      <c r="I10" s="34">
        <f t="shared" si="2"/>
        <v>24.444444444444443</v>
      </c>
      <c r="J10" s="24"/>
      <c r="K10" s="24"/>
      <c r="L10" s="24"/>
      <c r="M10" s="25"/>
      <c r="N10" s="24"/>
      <c r="O10" s="24"/>
      <c r="P10" s="24"/>
    </row>
    <row r="11" spans="1:16" s="10" customFormat="1" ht="13.35" customHeight="1">
      <c r="A11" s="32" t="s">
        <v>21</v>
      </c>
      <c r="B11" s="11">
        <v>18</v>
      </c>
      <c r="C11" s="6">
        <v>40</v>
      </c>
      <c r="D11" s="7">
        <f t="shared" si="0"/>
        <v>720</v>
      </c>
      <c r="E11" s="12">
        <f>IF(C11="","",E10+D11)</f>
        <v>3960</v>
      </c>
      <c r="F11" s="13">
        <f>IF(C11="","",E2-E11)</f>
        <v>1040</v>
      </c>
      <c r="G11" s="33">
        <f t="shared" si="1"/>
        <v>57.777777777777779</v>
      </c>
      <c r="H11" s="20">
        <f>IF(C11="","",F11/(B11*6))</f>
        <v>9.6296296296296298</v>
      </c>
      <c r="I11" s="34">
        <f t="shared" si="2"/>
        <v>19.25925925925926</v>
      </c>
      <c r="J11" s="24"/>
      <c r="K11" s="24"/>
      <c r="L11" s="24"/>
      <c r="M11" s="25"/>
      <c r="N11" s="24"/>
      <c r="O11" s="24"/>
      <c r="P11" s="24"/>
    </row>
    <row r="12" spans="1:16" s="10" customFormat="1" ht="13.35" customHeight="1">
      <c r="A12" s="32" t="s">
        <v>22</v>
      </c>
      <c r="B12" s="11">
        <v>18</v>
      </c>
      <c r="C12" s="6">
        <v>30</v>
      </c>
      <c r="D12" s="7">
        <f t="shared" si="0"/>
        <v>540</v>
      </c>
      <c r="E12" s="12">
        <f>IF(C12="","",E11+D12)</f>
        <v>4500</v>
      </c>
      <c r="F12" s="13">
        <f>IF(C12="","",E2-E12)</f>
        <v>500</v>
      </c>
      <c r="G12" s="33">
        <f t="shared" si="1"/>
        <v>27.777777777777779</v>
      </c>
      <c r="H12" s="20">
        <f>IF(C12="","",F12/(B12*4))</f>
        <v>6.9444444444444446</v>
      </c>
      <c r="I12" s="34">
        <f t="shared" si="2"/>
        <v>13.888888888888889</v>
      </c>
      <c r="J12" s="26"/>
      <c r="K12" s="24"/>
      <c r="L12" s="24"/>
      <c r="M12" s="25"/>
      <c r="N12" s="24"/>
      <c r="O12" s="24"/>
      <c r="P12" s="24"/>
    </row>
    <row r="13" spans="1:16" s="10" customFormat="1" ht="13.35" customHeight="1" thickBot="1">
      <c r="A13" s="35" t="s">
        <v>23</v>
      </c>
      <c r="B13" s="14">
        <v>18</v>
      </c>
      <c r="C13" s="15">
        <v>27.75</v>
      </c>
      <c r="D13" s="16">
        <f>IF(C13="","",B13*C13)</f>
        <v>499.5</v>
      </c>
      <c r="E13" s="16">
        <f>IF(C13="","",E12+D13)</f>
        <v>4999.5</v>
      </c>
      <c r="F13" s="17">
        <f>IF(C13="","",F12-D13)</f>
        <v>0.5</v>
      </c>
      <c r="G13" s="36">
        <f t="shared" si="1"/>
        <v>2.7777777777777776E-2</v>
      </c>
      <c r="H13" s="37" t="e">
        <f>IF(C13="","",F13/(B13*0))</f>
        <v>#DIV/0!</v>
      </c>
      <c r="I13" s="38" t="e">
        <f t="shared" si="2"/>
        <v>#DIV/0!</v>
      </c>
      <c r="J13" s="26"/>
      <c r="K13" s="24"/>
      <c r="L13" s="24"/>
      <c r="M13" s="24"/>
      <c r="N13" s="24"/>
      <c r="O13" s="24"/>
      <c r="P13" s="24"/>
    </row>
    <row r="14" spans="1:16" s="24" customFormat="1" ht="13.5" thickTop="1">
      <c r="A14" s="58"/>
      <c r="B14" s="56"/>
      <c r="C14" s="57"/>
      <c r="D14" s="56"/>
      <c r="E14" s="56"/>
      <c r="F14" s="56"/>
      <c r="G14" s="57"/>
      <c r="H14" s="57"/>
      <c r="I14" s="57"/>
    </row>
    <row r="15" spans="1:16" s="1" customFormat="1" ht="15.95" customHeight="1">
      <c r="A15" s="65" t="s">
        <v>0</v>
      </c>
      <c r="B15" s="66"/>
      <c r="C15" s="66"/>
      <c r="D15" s="66"/>
      <c r="E15" s="66"/>
      <c r="F15" s="66"/>
      <c r="G15" s="66"/>
      <c r="H15" s="66"/>
      <c r="I15" s="67"/>
      <c r="J15" s="2"/>
      <c r="K15" s="2"/>
      <c r="L15" s="2"/>
      <c r="M15" s="2"/>
      <c r="N15" s="2"/>
      <c r="O15" s="2"/>
      <c r="P15" s="2"/>
    </row>
    <row r="16" spans="1:16" s="54" customFormat="1" ht="13.35" customHeight="1" thickBot="1">
      <c r="A16" s="44" t="s">
        <v>46</v>
      </c>
      <c r="B16" s="45">
        <v>123456</v>
      </c>
      <c r="C16" s="46"/>
      <c r="D16" s="47" t="s">
        <v>24</v>
      </c>
      <c r="E16" s="47">
        <v>2750</v>
      </c>
      <c r="F16" s="50"/>
      <c r="G16" s="47"/>
      <c r="H16" s="48" t="s">
        <v>4</v>
      </c>
      <c r="I16" s="49"/>
      <c r="J16" s="53"/>
      <c r="K16" s="53"/>
      <c r="L16" s="53"/>
      <c r="M16" s="53"/>
      <c r="N16" s="53"/>
      <c r="O16" s="53"/>
      <c r="P16" s="53"/>
    </row>
    <row r="17" spans="1:16" s="1" customFormat="1" ht="13.35" customHeight="1">
      <c r="A17" s="68" t="s">
        <v>5</v>
      </c>
      <c r="B17" s="70" t="s">
        <v>6</v>
      </c>
      <c r="C17" s="72" t="s">
        <v>7</v>
      </c>
      <c r="D17" s="74" t="s">
        <v>8</v>
      </c>
      <c r="E17" s="74" t="s">
        <v>9</v>
      </c>
      <c r="F17" s="63" t="s">
        <v>10</v>
      </c>
      <c r="G17" s="76" t="s">
        <v>11</v>
      </c>
      <c r="H17" s="78" t="s">
        <v>12</v>
      </c>
      <c r="I17" s="79"/>
      <c r="J17" s="2"/>
      <c r="K17" s="2"/>
      <c r="L17" s="2"/>
      <c r="M17" s="2"/>
      <c r="N17" s="2"/>
      <c r="O17" s="2"/>
      <c r="P17" s="2"/>
    </row>
    <row r="18" spans="1:16" s="1" customFormat="1" ht="13.35" customHeight="1" thickBot="1">
      <c r="A18" s="69"/>
      <c r="B18" s="71"/>
      <c r="C18" s="73"/>
      <c r="D18" s="75"/>
      <c r="E18" s="75"/>
      <c r="F18" s="64"/>
      <c r="G18" s="77"/>
      <c r="H18" s="41" t="s">
        <v>13</v>
      </c>
      <c r="I18" s="42" t="s">
        <v>14</v>
      </c>
      <c r="J18" s="2"/>
      <c r="K18" s="2"/>
      <c r="L18" s="2"/>
      <c r="M18" s="2"/>
      <c r="N18" s="2"/>
      <c r="O18" s="2"/>
      <c r="P18" s="2"/>
    </row>
    <row r="19" spans="1:16" s="10" customFormat="1" ht="13.35" customHeight="1" thickTop="1">
      <c r="A19" s="29" t="s">
        <v>25</v>
      </c>
      <c r="B19" s="18">
        <v>16.82</v>
      </c>
      <c r="C19" s="6">
        <v>10</v>
      </c>
      <c r="D19" s="7">
        <f>IF(C19="","",B19*C19)+235</f>
        <v>403.2</v>
      </c>
      <c r="E19" s="8">
        <f>IF(C19="","",D19)</f>
        <v>403.2</v>
      </c>
      <c r="F19" s="9">
        <f>IF(C19="","",E16-E19)</f>
        <v>2346.8000000000002</v>
      </c>
      <c r="G19" s="30">
        <f t="shared" ref="G19:G28" si="4">IF(C19="","",F19/B19)</f>
        <v>139.52437574316292</v>
      </c>
      <c r="H19" s="30">
        <f>IF(C19="","",F19/(B19*18))</f>
        <v>7.7513542079534954</v>
      </c>
      <c r="I19" s="31">
        <f t="shared" ref="I19:I28" si="5">IF(C19="","",H19*2)</f>
        <v>15.502708415906991</v>
      </c>
      <c r="J19" s="24"/>
      <c r="K19" s="24"/>
      <c r="L19" s="3"/>
      <c r="M19" s="28"/>
      <c r="N19" s="24"/>
      <c r="O19" s="24"/>
      <c r="P19" s="24"/>
    </row>
    <row r="20" spans="1:16" s="10" customFormat="1" ht="13.35" customHeight="1">
      <c r="A20" s="32" t="s">
        <v>26</v>
      </c>
      <c r="B20" s="19">
        <v>16.82</v>
      </c>
      <c r="C20" s="6">
        <v>10</v>
      </c>
      <c r="D20" s="7">
        <f>IF(C20="","",B20*C20)+170</f>
        <v>338.2</v>
      </c>
      <c r="E20" s="12">
        <f>IF(C20="","",E19+D20)</f>
        <v>741.4</v>
      </c>
      <c r="F20" s="13">
        <f>IF(C20="","",E16-E20)</f>
        <v>2008.6</v>
      </c>
      <c r="G20" s="33">
        <f t="shared" si="4"/>
        <v>119.41736028537454</v>
      </c>
      <c r="H20" s="20">
        <f>IF(C20="","",F20/(B20*16))</f>
        <v>7.4635850178359089</v>
      </c>
      <c r="I20" s="34">
        <f t="shared" si="5"/>
        <v>14.927170035671818</v>
      </c>
      <c r="J20" s="24"/>
      <c r="K20" s="24"/>
      <c r="L20" s="3"/>
      <c r="M20" s="27"/>
      <c r="N20" s="24"/>
      <c r="O20" s="24"/>
      <c r="P20" s="24"/>
    </row>
    <row r="21" spans="1:16" s="10" customFormat="1" ht="13.35" customHeight="1">
      <c r="A21" s="32" t="s">
        <v>27</v>
      </c>
      <c r="B21" s="19">
        <v>16.82</v>
      </c>
      <c r="C21" s="6">
        <v>10</v>
      </c>
      <c r="D21" s="7">
        <f>IF(C21="","",B21*C21)+105</f>
        <v>273.2</v>
      </c>
      <c r="E21" s="12">
        <f>IF(C21="","",E20+D21)</f>
        <v>1014.5999999999999</v>
      </c>
      <c r="F21" s="13">
        <f>IF(C21="","",E16-E21)</f>
        <v>1735.4</v>
      </c>
      <c r="G21" s="33">
        <f t="shared" si="4"/>
        <v>103.17479191438764</v>
      </c>
      <c r="H21" s="20">
        <f>IF(C21="","",F21/(B21*14))</f>
        <v>7.3696279938848308</v>
      </c>
      <c r="I21" s="34">
        <f t="shared" si="5"/>
        <v>14.739255987769662</v>
      </c>
      <c r="J21" s="24"/>
      <c r="K21" s="24"/>
      <c r="L21" s="24"/>
      <c r="M21" s="25"/>
      <c r="N21" s="24"/>
      <c r="O21" s="24"/>
      <c r="P21" s="24"/>
    </row>
    <row r="22" spans="1:16" s="10" customFormat="1" ht="13.35" customHeight="1">
      <c r="A22" s="32" t="s">
        <v>28</v>
      </c>
      <c r="B22" s="21">
        <v>16.82</v>
      </c>
      <c r="C22" s="6">
        <v>10</v>
      </c>
      <c r="D22" s="7">
        <f>IF(C22="","",B22*C22)+93</f>
        <v>261.2</v>
      </c>
      <c r="E22" s="12">
        <f t="shared" ref="E22:E23" si="6">IF(C22="","",E21+D22)</f>
        <v>1275.8</v>
      </c>
      <c r="F22" s="13">
        <f>IF(C22="","",E16-E22)</f>
        <v>1474.2</v>
      </c>
      <c r="G22" s="33">
        <f t="shared" si="4"/>
        <v>87.645659928656357</v>
      </c>
      <c r="H22" s="20">
        <f>IF(C22="","",F22/(B22*12))</f>
        <v>7.3038049940546967</v>
      </c>
      <c r="I22" s="34">
        <f t="shared" si="5"/>
        <v>14.607609988109393</v>
      </c>
      <c r="J22" s="24"/>
      <c r="K22" s="24"/>
      <c r="L22" s="24"/>
      <c r="M22" s="25"/>
      <c r="N22" s="24"/>
      <c r="O22" s="24"/>
      <c r="P22" s="24"/>
    </row>
    <row r="23" spans="1:16" s="10" customFormat="1" ht="13.35" customHeight="1">
      <c r="A23" s="32" t="s">
        <v>29</v>
      </c>
      <c r="B23" s="19">
        <v>16.82</v>
      </c>
      <c r="C23" s="6">
        <v>10</v>
      </c>
      <c r="D23" s="7">
        <f>IF(C23="","",B23*C23)+69.5</f>
        <v>237.7</v>
      </c>
      <c r="E23" s="12">
        <f t="shared" si="6"/>
        <v>1513.5</v>
      </c>
      <c r="F23" s="13">
        <f>IF(C23="","",E16-E23)</f>
        <v>1236.5</v>
      </c>
      <c r="G23" s="33">
        <f t="shared" si="4"/>
        <v>73.513674197384063</v>
      </c>
      <c r="H23" s="20">
        <f>IF(C23="","",F23/(B23*10))</f>
        <v>7.3513674197384073</v>
      </c>
      <c r="I23" s="34">
        <f t="shared" si="5"/>
        <v>14.702734839476815</v>
      </c>
      <c r="J23" s="24"/>
      <c r="K23" s="24"/>
      <c r="L23" s="24"/>
      <c r="M23" s="25"/>
      <c r="N23" s="24"/>
      <c r="O23" s="24"/>
      <c r="P23" s="24"/>
    </row>
    <row r="24" spans="1:16" s="10" customFormat="1" ht="13.35" customHeight="1">
      <c r="A24" s="51" t="s">
        <v>30</v>
      </c>
      <c r="B24" s="19">
        <v>16.82</v>
      </c>
      <c r="C24" s="6">
        <v>10</v>
      </c>
      <c r="D24" s="7">
        <f>IF(C24="","",B24*C24)+176.9</f>
        <v>345.1</v>
      </c>
      <c r="E24" s="12">
        <f>IF(C24="","",E23+D24)</f>
        <v>1858.6</v>
      </c>
      <c r="F24" s="13">
        <f>IF(C24="","",E16-E24)</f>
        <v>891.40000000000009</v>
      </c>
      <c r="G24" s="33">
        <f t="shared" si="4"/>
        <v>52.996432818073728</v>
      </c>
      <c r="H24" s="20">
        <f>IF(C24="","",F24/(B24*8))</f>
        <v>6.624554102259216</v>
      </c>
      <c r="I24" s="34">
        <f t="shared" si="5"/>
        <v>13.249108204518432</v>
      </c>
      <c r="J24" s="24"/>
      <c r="K24" s="24"/>
      <c r="L24" s="24"/>
      <c r="M24" s="25"/>
      <c r="N24" s="24"/>
      <c r="O24" s="24"/>
      <c r="P24" s="24"/>
    </row>
    <row r="25" spans="1:16" s="10" customFormat="1" ht="13.35" customHeight="1">
      <c r="A25" s="51" t="s">
        <v>31</v>
      </c>
      <c r="B25" s="22">
        <v>16.82</v>
      </c>
      <c r="C25" s="6">
        <v>10</v>
      </c>
      <c r="D25" s="7">
        <f>IF(C25="","",B25*C25)+197</f>
        <v>365.2</v>
      </c>
      <c r="E25" s="12">
        <f>IF(C25="","",E24+D25)</f>
        <v>2223.7999999999997</v>
      </c>
      <c r="F25" s="13">
        <f>IF(C25="","",E16-E25)</f>
        <v>526.20000000000027</v>
      </c>
      <c r="G25" s="33">
        <f t="shared" si="4"/>
        <v>31.284185493460182</v>
      </c>
      <c r="H25" s="20">
        <f>IF(C25="","",F25/(B25*6))</f>
        <v>5.2140309155766973</v>
      </c>
      <c r="I25" s="34">
        <f t="shared" si="5"/>
        <v>10.428061831153395</v>
      </c>
      <c r="J25" s="24"/>
      <c r="K25" s="24"/>
      <c r="L25" s="24"/>
      <c r="M25" s="25"/>
      <c r="N25" s="24"/>
      <c r="O25" s="24"/>
      <c r="P25" s="24"/>
    </row>
    <row r="26" spans="1:16" s="10" customFormat="1" ht="13.35" customHeight="1">
      <c r="A26" s="51" t="s">
        <v>32</v>
      </c>
      <c r="B26" s="22">
        <v>16.82</v>
      </c>
      <c r="C26" s="6">
        <v>10</v>
      </c>
      <c r="D26" s="7">
        <f>IF(C26="","",B26*C26)+320</f>
        <v>488.2</v>
      </c>
      <c r="E26" s="12">
        <f>IF(C26="","",E25+D26)</f>
        <v>2711.9999999999995</v>
      </c>
      <c r="F26" s="13">
        <f>IF(C26="","",E16-E26)</f>
        <v>38.000000000000455</v>
      </c>
      <c r="G26" s="33">
        <f t="shared" si="4"/>
        <v>2.2592152199762459</v>
      </c>
      <c r="H26" s="20">
        <f>IF(C26="","",F26/(B26*4))</f>
        <v>0.56480380499406146</v>
      </c>
      <c r="I26" s="34">
        <f t="shared" si="5"/>
        <v>1.1296076099881229</v>
      </c>
      <c r="J26" s="24"/>
      <c r="K26" s="24"/>
      <c r="L26" s="24"/>
      <c r="M26" s="25"/>
      <c r="N26" s="24"/>
      <c r="O26" s="24"/>
      <c r="P26" s="24"/>
    </row>
    <row r="27" spans="1:16" s="10" customFormat="1" ht="13.35" customHeight="1">
      <c r="A27" s="51" t="s">
        <v>33</v>
      </c>
      <c r="B27" s="21">
        <v>16.82</v>
      </c>
      <c r="C27" s="6">
        <v>10</v>
      </c>
      <c r="D27" s="7">
        <f>IF(C27="","",B27*C27)</f>
        <v>168.2</v>
      </c>
      <c r="E27" s="12">
        <f>IF(C27="","",E26+D27)</f>
        <v>2880.1999999999994</v>
      </c>
      <c r="F27" s="13">
        <f>IF(C27="","",E16-E27+G16)</f>
        <v>-130.19999999999936</v>
      </c>
      <c r="G27" s="33">
        <f t="shared" si="4"/>
        <v>-7.740784780023743</v>
      </c>
      <c r="H27" s="20" t="e">
        <f>IF(C27="","",F27/(B27*0))</f>
        <v>#DIV/0!</v>
      </c>
      <c r="I27" s="34" t="e">
        <f t="shared" si="5"/>
        <v>#DIV/0!</v>
      </c>
      <c r="J27" s="24" t="s">
        <v>47</v>
      </c>
      <c r="K27" s="24"/>
      <c r="L27" s="24"/>
      <c r="M27" s="25"/>
      <c r="N27" s="24"/>
      <c r="O27" s="24"/>
      <c r="P27" s="24"/>
    </row>
    <row r="28" spans="1:16" s="10" customFormat="1" ht="13.35" customHeight="1" thickBot="1">
      <c r="A28" s="52" t="s">
        <v>34</v>
      </c>
      <c r="B28" s="23">
        <v>16.82</v>
      </c>
      <c r="C28" s="61">
        <v>10</v>
      </c>
      <c r="D28" s="59">
        <f>IF(C28="","",B28*C28)</f>
        <v>168.2</v>
      </c>
      <c r="E28" s="59">
        <f>IF(C28="","",E26+D28)</f>
        <v>2880.1999999999994</v>
      </c>
      <c r="F28" s="17">
        <f>IF(C28="","",F27-D28)</f>
        <v>-298.39999999999935</v>
      </c>
      <c r="G28" s="62">
        <f t="shared" si="4"/>
        <v>-17.740784780023741</v>
      </c>
      <c r="H28" s="61" t="e">
        <f>IF(C28="","",F28/(B28*0))</f>
        <v>#DIV/0!</v>
      </c>
      <c r="I28" s="60" t="e">
        <f t="shared" si="5"/>
        <v>#DIV/0!</v>
      </c>
      <c r="J28" s="24" t="s">
        <v>47</v>
      </c>
      <c r="K28" s="24"/>
      <c r="L28" s="24"/>
      <c r="M28" s="25"/>
      <c r="N28" s="24"/>
      <c r="O28" s="24"/>
      <c r="P28" s="24"/>
    </row>
    <row r="29" spans="1:16" ht="13.5" thickTop="1"/>
    <row r="31" spans="1:16">
      <c r="A31" s="24" t="s">
        <v>48</v>
      </c>
    </row>
    <row r="32" spans="1:16">
      <c r="A32" t="s">
        <v>49</v>
      </c>
    </row>
    <row r="33" spans="2:2">
      <c r="B33" s="24" t="s">
        <v>50</v>
      </c>
    </row>
  </sheetData>
  <mergeCells count="18">
    <mergeCell ref="C3:C4"/>
    <mergeCell ref="D3:D4"/>
    <mergeCell ref="E3:E4"/>
    <mergeCell ref="F3:F4"/>
    <mergeCell ref="G17:G18"/>
    <mergeCell ref="H17:I17"/>
    <mergeCell ref="A1:I1"/>
    <mergeCell ref="G3:G4"/>
    <mergeCell ref="H3:I3"/>
    <mergeCell ref="A15:I15"/>
    <mergeCell ref="A17:A18"/>
    <mergeCell ref="B17:B18"/>
    <mergeCell ref="C17:C18"/>
    <mergeCell ref="D17:D18"/>
    <mergeCell ref="E17:E18"/>
    <mergeCell ref="F17:F18"/>
    <mergeCell ref="A3:A4"/>
    <mergeCell ref="B3:B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16b9d-8c83-445e-a4f4-1fe3d2f43f13" xsi:nil="true"/>
    <lcf76f155ced4ddcb4097134ff3c332f xmlns="4ab10b93-db63-4fb1-bc68-6418726465f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DDA4092FD0A41914E87F89F170681" ma:contentTypeVersion="18" ma:contentTypeDescription="Create a new document." ma:contentTypeScope="" ma:versionID="c97bcb058901c0b86de7a64a0c4c45fb">
  <xsd:schema xmlns:xsd="http://www.w3.org/2001/XMLSchema" xmlns:xs="http://www.w3.org/2001/XMLSchema" xmlns:p="http://schemas.microsoft.com/office/2006/metadata/properties" xmlns:ns2="4ab10b93-db63-4fb1-bc68-6418726465f5" xmlns:ns3="a0e13ebe-dfad-4d3b-98fa-49d504cd90f9" xmlns:ns4="92c16b9d-8c83-445e-a4f4-1fe3d2f43f13" targetNamespace="http://schemas.microsoft.com/office/2006/metadata/properties" ma:root="true" ma:fieldsID="835504019801e5106006985801652ce0" ns2:_="" ns3:_="" ns4:_="">
    <xsd:import namespace="4ab10b93-db63-4fb1-bc68-6418726465f5"/>
    <xsd:import namespace="a0e13ebe-dfad-4d3b-98fa-49d504cd90f9"/>
    <xsd:import namespace="92c16b9d-8c83-445e-a4f4-1fe3d2f43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10b93-db63-4fb1-bc68-641872646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13ebe-dfad-4d3b-98fa-49d504cd90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6b9d-8c83-445e-a4f4-1fe3d2f43f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46f664-888b-4716-bb57-2bebe7f6cfb1}" ma:internalName="TaxCatchAll" ma:showField="CatchAllData" ma:web="a0e13ebe-dfad-4d3b-98fa-49d504cd90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7E1B02-9BD9-44AC-9127-1F41DA7C579C}"/>
</file>

<file path=customXml/itemProps2.xml><?xml version="1.0" encoding="utf-8"?>
<ds:datastoreItem xmlns:ds="http://schemas.openxmlformats.org/officeDocument/2006/customXml" ds:itemID="{06227BB7-A7F9-4C18-B9A2-3B95DA828CC2}"/>
</file>

<file path=customXml/itemProps3.xml><?xml version="1.0" encoding="utf-8"?>
<ds:datastoreItem xmlns:ds="http://schemas.openxmlformats.org/officeDocument/2006/customXml" ds:itemID="{23CAE8FA-6806-4D70-8F9C-FAF566987310}"/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Colorado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Office of Financial Aid</dc:creator>
  <cp:keywords/>
  <dc:description/>
  <cp:lastModifiedBy>Elizabeth LaFave</cp:lastModifiedBy>
  <cp:revision/>
  <dcterms:created xsi:type="dcterms:W3CDTF">2004-07-26T20:23:03Z</dcterms:created>
  <dcterms:modified xsi:type="dcterms:W3CDTF">2026-08-05T21:40:23Z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0x010100E4ADDA4092FD0A41914E87F89F170681</vt:lpwstr>
  </property>
  <property fmtid="{D5CDD505-2E9C-101B-9397-08002B2CF9AE}" pid="3" name="MediaServiceImageTags">
    <vt:lpwstr/>
  </property>
</Properties>
</file>