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.sharepoint.com/sites/finaid/Shared Documents/Student Employment/Forms/26-27/"/>
    </mc:Choice>
  </mc:AlternateContent>
  <xr:revisionPtr revIDLastSave="198" documentId="8_{3F0F043A-8064-4057-9C92-36AAC687C900}" xr6:coauthVersionLast="47" xr6:coauthVersionMax="47" xr10:uidLastSave="{11BDA05D-CF2D-4850-A94D-DBF887E044BB}"/>
  <bookViews>
    <workbookView xWindow="2175" yWindow="150" windowWidth="25785" windowHeight="14790" xr2:uid="{00000000-000D-0000-FFFF-FFFF00000000}"/>
  </bookViews>
  <sheets>
    <sheet name="blank form" sheetId="1" r:id="rId1"/>
    <sheet name="Sample Complet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23" i="2"/>
  <c r="D22" i="2"/>
  <c r="D21" i="2"/>
  <c r="D19" i="2"/>
  <c r="D18" i="2"/>
  <c r="D17" i="2"/>
  <c r="F5" i="2" l="1"/>
  <c r="G5" i="2" s="1"/>
  <c r="F11" i="1"/>
  <c r="F10" i="1"/>
  <c r="F9" i="1"/>
  <c r="F8" i="1"/>
  <c r="F7" i="1"/>
  <c r="F6" i="1"/>
  <c r="F5" i="1"/>
  <c r="I23" i="2"/>
  <c r="H23" i="2"/>
  <c r="E17" i="2"/>
  <c r="F17" i="2" s="1"/>
  <c r="G17" i="2" s="1"/>
  <c r="H17" i="2" s="1"/>
  <c r="I17" i="2" s="1"/>
  <c r="I11" i="2"/>
  <c r="D11" i="2"/>
  <c r="H11" i="2"/>
  <c r="D10" i="2"/>
  <c r="D9" i="2"/>
  <c r="D8" i="2"/>
  <c r="D7" i="2"/>
  <c r="E7" i="2" s="1"/>
  <c r="F7" i="2" s="1"/>
  <c r="D6" i="2"/>
  <c r="E6" i="2" s="1"/>
  <c r="D5" i="2"/>
  <c r="E5" i="2" s="1"/>
  <c r="E18" i="2" l="1"/>
  <c r="F18" i="2" s="1"/>
  <c r="G18" i="2" s="1"/>
  <c r="H18" i="2" s="1"/>
  <c r="I18" i="2" s="1"/>
  <c r="G6" i="2"/>
  <c r="H6" i="2" s="1"/>
  <c r="I6" i="2" s="1"/>
  <c r="F6" i="2"/>
  <c r="E8" i="2"/>
  <c r="F8" i="2" s="1"/>
  <c r="G7" i="2"/>
  <c r="H7" i="2" s="1"/>
  <c r="I7" i="2" s="1"/>
  <c r="E9" i="2"/>
  <c r="E10" i="2"/>
  <c r="G8" i="2"/>
  <c r="H8" i="2" s="1"/>
  <c r="I8" i="2" s="1"/>
  <c r="H5" i="2"/>
  <c r="I5" i="2" s="1"/>
  <c r="E19" i="2" l="1"/>
  <c r="F10" i="2"/>
  <c r="G10" i="2" s="1"/>
  <c r="H10" i="2" s="1"/>
  <c r="I10" i="2" s="1"/>
  <c r="E11" i="2"/>
  <c r="F9" i="2"/>
  <c r="G9" i="2" s="1"/>
  <c r="H9" i="2" s="1"/>
  <c r="I9" i="2" s="1"/>
  <c r="F19" i="2" l="1"/>
  <c r="G19" i="2" s="1"/>
  <c r="H19" i="2" s="1"/>
  <c r="I19" i="2" s="1"/>
  <c r="E20" i="2"/>
  <c r="F11" i="2"/>
  <c r="G11" i="2" s="1"/>
  <c r="F20" i="2" l="1"/>
  <c r="G20" i="2" s="1"/>
  <c r="H20" i="2" s="1"/>
  <c r="I20" i="2" s="1"/>
  <c r="E21" i="2"/>
  <c r="F21" i="2" l="1"/>
  <c r="G21" i="2" s="1"/>
  <c r="H21" i="2" s="1"/>
  <c r="I21" i="2" s="1"/>
  <c r="E22" i="2"/>
  <c r="F22" i="2" l="1"/>
  <c r="G22" i="2" s="1"/>
  <c r="H22" i="2" s="1"/>
  <c r="I22" i="2" s="1"/>
  <c r="E23" i="2"/>
  <c r="F23" i="2" s="1"/>
  <c r="G23" i="2" s="1"/>
  <c r="B11" i="1" l="1"/>
  <c r="B10" i="1"/>
  <c r="B9" i="1"/>
  <c r="B8" i="1"/>
  <c r="B7" i="1"/>
  <c r="B6" i="1"/>
  <c r="I11" i="1" l="1"/>
  <c r="D11" i="1"/>
  <c r="D10" i="1"/>
  <c r="D9" i="1"/>
  <c r="D8" i="1"/>
  <c r="D7" i="1"/>
  <c r="D6" i="1"/>
  <c r="D5" i="1"/>
  <c r="E5" i="1" s="1"/>
  <c r="G5" i="1" l="1"/>
  <c r="H5" i="1" s="1"/>
  <c r="I5" i="1" s="1"/>
  <c r="E6" i="1"/>
  <c r="E7" i="1" s="1"/>
  <c r="H11" i="1"/>
  <c r="G6" i="1" l="1"/>
  <c r="H6" i="1" s="1"/>
  <c r="I6" i="1" s="1"/>
  <c r="G7" i="1"/>
  <c r="H7" i="1" s="1"/>
  <c r="I7" i="1" s="1"/>
  <c r="E8" i="1"/>
  <c r="E9" i="1" l="1"/>
  <c r="G8" i="1"/>
  <c r="H8" i="1" s="1"/>
  <c r="I8" i="1" s="1"/>
  <c r="E10" i="1" l="1"/>
  <c r="G9" i="1"/>
  <c r="H9" i="1" s="1"/>
  <c r="I9" i="1" s="1"/>
  <c r="G10" i="1" l="1"/>
  <c r="H10" i="1" s="1"/>
  <c r="I10" i="1" s="1"/>
  <c r="E11" i="1"/>
  <c r="G11" i="1" s="1"/>
</calcChain>
</file>

<file path=xl/sharedStrings.xml><?xml version="1.0" encoding="utf-8"?>
<sst xmlns="http://schemas.openxmlformats.org/spreadsheetml/2006/main" count="60" uniqueCount="33">
  <si>
    <t>2027 Summer Remaining Work-Study Tracker</t>
  </si>
  <si>
    <t>Student:</t>
  </si>
  <si>
    <t>Employee ID:</t>
  </si>
  <si>
    <t>Summer total:</t>
  </si>
  <si>
    <t>Remaining Work-Study:</t>
  </si>
  <si>
    <t>End of Pay Period</t>
  </si>
  <si>
    <t>Pay Rate</t>
  </si>
  <si>
    <t>Hours Worked</t>
  </si>
  <si>
    <t>Gross Pay</t>
  </si>
  <si>
    <t>Semester Earnings</t>
  </si>
  <si>
    <t>Remaining Work-Study</t>
  </si>
  <si>
    <t>Total</t>
  </si>
  <si>
    <t>Remaining Hours</t>
  </si>
  <si>
    <t>Weekly</t>
  </si>
  <si>
    <t>Biweekly</t>
  </si>
  <si>
    <t>**Students who will graduate in the SUMMER 2027 must stop working on 8/12/27</t>
  </si>
  <si>
    <t>Instructions</t>
  </si>
  <si>
    <r>
      <rPr>
        <b/>
        <sz val="10"/>
        <color rgb="FF000000"/>
        <rFont val="Arial"/>
      </rPr>
      <t xml:space="preserve">Total: </t>
    </r>
    <r>
      <rPr>
        <sz val="10"/>
        <color rgb="FF000000"/>
        <rFont val="Arial"/>
      </rPr>
      <t>How much in dollars the student has left to earn until the end of summer term</t>
    </r>
  </si>
  <si>
    <r>
      <rPr>
        <b/>
        <sz val="10"/>
        <color rgb="FF000000"/>
        <rFont val="Arial"/>
      </rPr>
      <t>Per Week:</t>
    </r>
    <r>
      <rPr>
        <sz val="10"/>
        <color rgb="FF000000"/>
        <rFont val="Arial"/>
      </rPr>
      <t xml:space="preserve"> How many hours a student should work in a week to not go over their award and go until the end of summer term</t>
    </r>
  </si>
  <si>
    <r>
      <rPr>
        <b/>
        <sz val="10"/>
        <color rgb="FF000000"/>
        <rFont val="Arial"/>
      </rPr>
      <t xml:space="preserve">Per Pay Period: </t>
    </r>
    <r>
      <rPr>
        <sz val="10"/>
        <color rgb="FF000000"/>
        <rFont val="Arial"/>
      </rPr>
      <t>How many hours a student should work in a bi-weekly pay period to not go over their award and go until the end of summer term</t>
    </r>
  </si>
  <si>
    <t>Working for multiple employers</t>
  </si>
  <si>
    <t>Student must inform supervisor of 2nd employer so student doesn’t violate the student work hours policy and this helps track the hours to not exceed work-study. If the student is earning work-study from more than one employer, enter the dollar amount in Gross Pay (example on Sample Completed tab below)</t>
  </si>
  <si>
    <t>Unused summer work-study</t>
  </si>
  <si>
    <t>If you have unused work-study, it does not roll over to fall term, it will be forfeited.</t>
  </si>
  <si>
    <t>Mickey Mouse</t>
  </si>
  <si>
    <t>Goofy Max</t>
  </si>
  <si>
    <r>
      <t>123456-</t>
    </r>
    <r>
      <rPr>
        <b/>
        <sz val="10"/>
        <color rgb="FFFF0000"/>
        <rFont val="Arial"/>
        <family val="2"/>
      </rPr>
      <t>2 employers</t>
    </r>
  </si>
  <si>
    <t>Fall total:</t>
  </si>
  <si>
    <t>ran out of work-study so department is charged 100%</t>
  </si>
  <si>
    <t>Enter pay rate for your department</t>
  </si>
  <si>
    <r>
      <t>To add 2nd employer earnings to each pay period, in cell</t>
    </r>
    <r>
      <rPr>
        <b/>
        <sz val="10"/>
        <rFont val="Arial"/>
        <family val="2"/>
      </rPr>
      <t xml:space="preserve"> D</t>
    </r>
    <r>
      <rPr>
        <sz val="10"/>
        <rFont val="Arial"/>
        <family val="2"/>
      </rPr>
      <t>, press F2 or couble click on cell to add earnings from additional work-study employer.</t>
    </r>
  </si>
  <si>
    <t>You can just click on cell to view the formula and 2nd employer earnings calculation</t>
  </si>
  <si>
    <t>Student must inform supervisor of 2nd employer so student doesn’t violate the student work hours policy and this helps track the hours to not exceed work-study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</si>
</sst>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;[Red]\(0.00\)"/>
  </numFmts>
  <fonts count="19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sz val="6.5"/>
      <name val="Arial"/>
      <family val="2"/>
    </font>
    <font>
      <sz val="9.5"/>
      <color indexed="14"/>
      <name val="Arial"/>
      <family val="2"/>
    </font>
    <font>
      <sz val="10"/>
      <color rgb="FF0061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indexed="12"/>
      <name val="Arial"/>
      <family val="2"/>
    </font>
    <font>
      <sz val="10"/>
      <color indexed="12"/>
      <name val="Helv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2" fillId="0" borderId="0"/>
  </cellStyleXfs>
  <cellXfs count="89">
    <xf numFmtId="0" fontId="0" fillId="0" borderId="0" xfId="0"/>
    <xf numFmtId="0" fontId="2" fillId="0" borderId="0" xfId="0" applyFont="1"/>
    <xf numFmtId="2" fontId="4" fillId="0" borderId="0" xfId="3" applyNumberFormat="1" applyFont="1"/>
    <xf numFmtId="2" fontId="6" fillId="0" borderId="0" xfId="3" applyNumberFormat="1" applyFont="1"/>
    <xf numFmtId="14" fontId="2" fillId="2" borderId="15" xfId="0" applyNumberFormat="1" applyFont="1" applyFill="1" applyBorder="1" applyAlignment="1">
      <alignment horizontal="center"/>
    </xf>
    <xf numFmtId="7" fontId="2" fillId="2" borderId="16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7" fontId="2" fillId="2" borderId="2" xfId="0" applyNumberFormat="1" applyFont="1" applyFill="1" applyBorder="1" applyAlignment="1">
      <alignment horizontal="center"/>
    </xf>
    <xf numFmtId="8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7" fontId="2" fillId="2" borderId="18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7" fontId="2" fillId="2" borderId="7" xfId="0" applyNumberFormat="1" applyFont="1" applyFill="1" applyBorder="1" applyAlignment="1">
      <alignment horizontal="center"/>
    </xf>
    <xf numFmtId="8" fontId="2" fillId="2" borderId="8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/>
    </xf>
    <xf numFmtId="7" fontId="2" fillId="2" borderId="2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>
      <alignment horizontal="center"/>
    </xf>
    <xf numFmtId="7" fontId="2" fillId="2" borderId="9" xfId="0" applyNumberFormat="1" applyFont="1" applyFill="1" applyBorder="1" applyAlignment="1">
      <alignment horizontal="center"/>
    </xf>
    <xf numFmtId="8" fontId="2" fillId="2" borderId="1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10" fillId="0" borderId="0" xfId="0" applyFont="1"/>
    <xf numFmtId="0" fontId="8" fillId="0" borderId="0" xfId="0" applyFont="1"/>
    <xf numFmtId="44" fontId="5" fillId="0" borderId="0" xfId="1" applyFont="1" applyFill="1"/>
    <xf numFmtId="0" fontId="5" fillId="0" borderId="0" xfId="3" applyFont="1"/>
    <xf numFmtId="44" fontId="5" fillId="0" borderId="0" xfId="1" applyFont="1" applyFill="1" applyAlignment="1"/>
    <xf numFmtId="0" fontId="12" fillId="0" borderId="0" xfId="0" applyFont="1"/>
    <xf numFmtId="0" fontId="10" fillId="5" borderId="12" xfId="2" applyNumberFormat="1" applyFont="1" applyFill="1" applyBorder="1" applyAlignment="1" applyProtection="1">
      <alignment horizontal="left"/>
    </xf>
    <xf numFmtId="0" fontId="10" fillId="5" borderId="25" xfId="2" applyNumberFormat="1" applyFont="1" applyFill="1" applyBorder="1" applyAlignment="1" applyProtection="1"/>
    <xf numFmtId="0" fontId="10" fillId="5" borderId="13" xfId="2" applyNumberFormat="1" applyFont="1" applyFill="1" applyBorder="1" applyAlignment="1" applyProtection="1"/>
    <xf numFmtId="8" fontId="10" fillId="5" borderId="13" xfId="2" applyNumberFormat="1" applyFont="1" applyFill="1" applyBorder="1" applyAlignment="1" applyProtection="1"/>
    <xf numFmtId="7" fontId="10" fillId="5" borderId="13" xfId="2" applyNumberFormat="1" applyFont="1" applyFill="1" applyBorder="1" applyAlignment="1" applyProtection="1"/>
    <xf numFmtId="7" fontId="10" fillId="5" borderId="26" xfId="2" applyNumberFormat="1" applyFont="1" applyFill="1" applyBorder="1" applyAlignment="1" applyProtection="1"/>
    <xf numFmtId="7" fontId="9" fillId="4" borderId="9" xfId="2" applyNumberFormat="1" applyFont="1" applyFill="1" applyBorder="1" applyAlignment="1" applyProtection="1">
      <alignment vertical="center" wrapText="1"/>
    </xf>
    <xf numFmtId="4" fontId="9" fillId="4" borderId="33" xfId="2" applyNumberFormat="1" applyFont="1" applyFill="1" applyBorder="1" applyAlignment="1" applyProtection="1">
      <alignment vertical="center" wrapText="1"/>
    </xf>
    <xf numFmtId="0" fontId="13" fillId="0" borderId="0" xfId="0" applyFont="1"/>
    <xf numFmtId="0" fontId="14" fillId="0" borderId="0" xfId="0" applyFont="1"/>
    <xf numFmtId="7" fontId="10" fillId="5" borderId="23" xfId="2" applyNumberFormat="1" applyFont="1" applyFill="1" applyBorder="1" applyAlignment="1" applyProtection="1">
      <alignment horizontal="center"/>
    </xf>
    <xf numFmtId="7" fontId="10" fillId="5" borderId="0" xfId="2" applyNumberFormat="1" applyFont="1" applyFill="1" applyBorder="1" applyAlignment="1" applyProtection="1">
      <alignment horizontal="center"/>
    </xf>
    <xf numFmtId="7" fontId="10" fillId="5" borderId="24" xfId="2" applyNumberFormat="1" applyFont="1" applyFill="1" applyBorder="1" applyAlignment="1" applyProtection="1">
      <alignment horizontal="center"/>
    </xf>
    <xf numFmtId="0" fontId="9" fillId="4" borderId="27" xfId="2" applyNumberFormat="1" applyFont="1" applyFill="1" applyBorder="1" applyAlignment="1" applyProtection="1">
      <alignment horizontal="center" vertical="center"/>
    </xf>
    <xf numFmtId="0" fontId="9" fillId="4" borderId="12" xfId="2" applyNumberFormat="1" applyFont="1" applyFill="1" applyBorder="1" applyAlignment="1" applyProtection="1">
      <alignment horizontal="center" vertical="center"/>
    </xf>
    <xf numFmtId="8" fontId="9" fillId="4" borderId="28" xfId="2" applyNumberFormat="1" applyFont="1" applyFill="1" applyBorder="1" applyAlignment="1" applyProtection="1">
      <alignment horizontal="center" vertical="center"/>
    </xf>
    <xf numFmtId="8" fontId="9" fillId="4" borderId="32" xfId="2" applyNumberFormat="1" applyFont="1" applyFill="1" applyBorder="1" applyAlignment="1" applyProtection="1">
      <alignment horizontal="center" vertical="center"/>
    </xf>
    <xf numFmtId="0" fontId="9" fillId="4" borderId="1" xfId="2" applyNumberFormat="1" applyFont="1" applyFill="1" applyBorder="1" applyAlignment="1" applyProtection="1">
      <alignment horizontal="center" vertical="center" wrapText="1"/>
    </xf>
    <xf numFmtId="0" fontId="9" fillId="4" borderId="9" xfId="2" applyNumberFormat="1" applyFont="1" applyFill="1" applyBorder="1" applyAlignment="1" applyProtection="1">
      <alignment horizontal="center" vertical="center" wrapText="1"/>
    </xf>
    <xf numFmtId="8" fontId="9" fillId="4" borderId="1" xfId="2" applyNumberFormat="1" applyFont="1" applyFill="1" applyBorder="1" applyAlignment="1" applyProtection="1">
      <alignment horizontal="center" vertical="center" wrapText="1"/>
    </xf>
    <xf numFmtId="8" fontId="9" fillId="4" borderId="9" xfId="2" applyNumberFormat="1" applyFont="1" applyFill="1" applyBorder="1" applyAlignment="1" applyProtection="1">
      <alignment horizontal="center" vertical="center" wrapText="1"/>
    </xf>
    <xf numFmtId="8" fontId="9" fillId="4" borderId="29" xfId="2" applyNumberFormat="1" applyFont="1" applyFill="1" applyBorder="1" applyAlignment="1" applyProtection="1">
      <alignment horizontal="center" vertical="center" wrapText="1"/>
    </xf>
    <xf numFmtId="8" fontId="9" fillId="4" borderId="10" xfId="2" applyNumberFormat="1" applyFont="1" applyFill="1" applyBorder="1" applyAlignment="1" applyProtection="1">
      <alignment horizontal="center" vertical="center" wrapText="1"/>
    </xf>
    <xf numFmtId="7" fontId="9" fillId="4" borderId="28" xfId="2" applyNumberFormat="1" applyFont="1" applyFill="1" applyBorder="1" applyAlignment="1" applyProtection="1">
      <alignment horizontal="center" vertical="center" wrapText="1"/>
    </xf>
    <xf numFmtId="7" fontId="9" fillId="4" borderId="32" xfId="2" applyNumberFormat="1" applyFont="1" applyFill="1" applyBorder="1" applyAlignment="1" applyProtection="1">
      <alignment horizontal="center" vertical="center" wrapText="1"/>
    </xf>
    <xf numFmtId="7" fontId="9" fillId="4" borderId="30" xfId="2" applyNumberFormat="1" applyFont="1" applyFill="1" applyBorder="1" applyAlignment="1" applyProtection="1">
      <alignment horizontal="center" vertical="center" wrapText="1"/>
    </xf>
    <xf numFmtId="7" fontId="9" fillId="4" borderId="31" xfId="2" applyNumberFormat="1" applyFont="1" applyFill="1" applyBorder="1" applyAlignment="1" applyProtection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" fillId="6" borderId="39" xfId="0" applyFont="1" applyFill="1" applyBorder="1"/>
    <xf numFmtId="0" fontId="2" fillId="6" borderId="40" xfId="0" applyFont="1" applyFill="1" applyBorder="1"/>
    <xf numFmtId="0" fontId="2" fillId="6" borderId="41" xfId="0" applyFont="1" applyFill="1" applyBorder="1"/>
    <xf numFmtId="0" fontId="8" fillId="0" borderId="43" xfId="0" applyFont="1" applyBorder="1"/>
    <xf numFmtId="0" fontId="8" fillId="0" borderId="44" xfId="0" applyFont="1" applyBorder="1"/>
    <xf numFmtId="0" fontId="11" fillId="0" borderId="43" xfId="0" applyFont="1" applyBorder="1" applyAlignment="1">
      <alignment horizontal="left" wrapText="1"/>
    </xf>
    <xf numFmtId="0" fontId="11" fillId="0" borderId="44" xfId="0" applyFont="1" applyBorder="1" applyAlignment="1">
      <alignment horizontal="left" wrapText="1"/>
    </xf>
    <xf numFmtId="0" fontId="11" fillId="0" borderId="45" xfId="0" applyFont="1" applyBorder="1" applyAlignment="1">
      <alignment horizontal="left" wrapText="1"/>
    </xf>
    <xf numFmtId="0" fontId="11" fillId="0" borderId="46" xfId="0" applyFont="1" applyBorder="1" applyAlignment="1">
      <alignment horizontal="left" wrapText="1"/>
    </xf>
    <xf numFmtId="0" fontId="11" fillId="0" borderId="47" xfId="0" applyFont="1" applyBorder="1" applyAlignment="1">
      <alignment horizontal="left" wrapText="1"/>
    </xf>
    <xf numFmtId="0" fontId="15" fillId="7" borderId="34" xfId="0" applyFont="1" applyFill="1" applyBorder="1"/>
    <xf numFmtId="0" fontId="15" fillId="7" borderId="0" xfId="0" applyFont="1" applyFill="1" applyBorder="1"/>
    <xf numFmtId="0" fontId="15" fillId="7" borderId="35" xfId="0" applyFont="1" applyFill="1" applyBorder="1"/>
    <xf numFmtId="0" fontId="15" fillId="7" borderId="34" xfId="0" applyFont="1" applyFill="1" applyBorder="1" applyAlignment="1">
      <alignment vertical="top" wrapText="1"/>
    </xf>
    <xf numFmtId="0" fontId="15" fillId="7" borderId="0" xfId="0" applyFont="1" applyFill="1" applyBorder="1" applyAlignment="1">
      <alignment vertical="top" wrapText="1"/>
    </xf>
    <xf numFmtId="0" fontId="15" fillId="7" borderId="35" xfId="0" applyFont="1" applyFill="1" applyBorder="1" applyAlignment="1">
      <alignment vertical="top" wrapText="1"/>
    </xf>
    <xf numFmtId="0" fontId="2" fillId="0" borderId="3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17" fillId="0" borderId="42" xfId="0" applyFont="1" applyBorder="1"/>
    <xf numFmtId="0" fontId="18" fillId="0" borderId="42" xfId="0" applyFont="1" applyBorder="1"/>
    <xf numFmtId="0" fontId="18" fillId="0" borderId="42" xfId="0" applyFont="1" applyBorder="1" applyAlignment="1">
      <alignment horizontal="left" wrapText="1"/>
    </xf>
    <xf numFmtId="0" fontId="15" fillId="7" borderId="42" xfId="0" applyFont="1" applyFill="1" applyBorder="1" applyAlignment="1"/>
    <xf numFmtId="0" fontId="15" fillId="7" borderId="43" xfId="0" applyFont="1" applyFill="1" applyBorder="1" applyAlignment="1"/>
    <xf numFmtId="0" fontId="15" fillId="7" borderId="44" xfId="0" applyFont="1" applyFill="1" applyBorder="1" applyAlignment="1"/>
  </cellXfs>
  <cellStyles count="4">
    <cellStyle name="Currency 2" xfId="1" xr:uid="{00000000-0005-0000-0000-000000000000}"/>
    <cellStyle name="Good" xfId="2" builtinId="26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4</xdr:col>
      <xdr:colOff>428956</xdr:colOff>
      <xdr:row>29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5CF610-C4FB-7D1B-E1EE-361C5DB9A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4591050"/>
          <a:ext cx="2372056" cy="304800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28</xdr:row>
      <xdr:rowOff>104775</xdr:rowOff>
    </xdr:from>
    <xdr:to>
      <xdr:col>4</xdr:col>
      <xdr:colOff>438150</xdr:colOff>
      <xdr:row>30</xdr:row>
      <xdr:rowOff>9525</xdr:rowOff>
    </xdr:to>
    <xdr:sp macro="" textlink="">
      <xdr:nvSpPr>
        <xdr:cNvPr id="2" name="Oval 1" descr="Callout&#10;" title="Callou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162300" y="4695825"/>
          <a:ext cx="676275" cy="228600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="115" zoomScaleNormal="115" workbookViewId="0">
      <selection activeCell="A24" sqref="A24:I24"/>
    </sheetView>
  </sheetViews>
  <sheetFormatPr defaultRowHeight="12.75"/>
  <cols>
    <col min="1" max="1" width="21.85546875" bestFit="1" customWidth="1"/>
    <col min="2" max="2" width="10.140625" bestFit="1" customWidth="1"/>
    <col min="6" max="6" width="10.5703125" bestFit="1" customWidth="1"/>
    <col min="7" max="7" width="9.5703125" customWidth="1"/>
    <col min="8" max="8" width="9.85546875" customWidth="1"/>
    <col min="9" max="9" width="11.28515625" customWidth="1"/>
  </cols>
  <sheetData>
    <row r="1" spans="1:16" s="1" customFormat="1">
      <c r="A1" s="44" t="s">
        <v>0</v>
      </c>
      <c r="B1" s="45"/>
      <c r="C1" s="45"/>
      <c r="D1" s="45"/>
      <c r="E1" s="45"/>
      <c r="F1" s="45"/>
      <c r="G1" s="45"/>
      <c r="H1" s="45"/>
      <c r="I1" s="46"/>
    </row>
    <row r="2" spans="1:16" s="1" customFormat="1" ht="13.5" thickBot="1">
      <c r="A2" s="34" t="s">
        <v>1</v>
      </c>
      <c r="B2" s="35" t="s">
        <v>2</v>
      </c>
      <c r="C2" s="36"/>
      <c r="D2" s="36" t="s">
        <v>3</v>
      </c>
      <c r="E2" s="37"/>
      <c r="F2" s="37">
        <v>2500</v>
      </c>
      <c r="G2" s="37"/>
      <c r="H2" s="38" t="s">
        <v>4</v>
      </c>
      <c r="I2" s="39"/>
    </row>
    <row r="3" spans="1:16" s="1" customFormat="1" ht="12.75" customHeight="1">
      <c r="A3" s="47" t="s">
        <v>5</v>
      </c>
      <c r="B3" s="49" t="s">
        <v>6</v>
      </c>
      <c r="C3" s="51" t="s">
        <v>7</v>
      </c>
      <c r="D3" s="53" t="s">
        <v>8</v>
      </c>
      <c r="E3" s="53" t="s">
        <v>9</v>
      </c>
      <c r="F3" s="55" t="s">
        <v>10</v>
      </c>
      <c r="G3" s="57" t="s">
        <v>11</v>
      </c>
      <c r="H3" s="59" t="s">
        <v>12</v>
      </c>
      <c r="I3" s="60"/>
    </row>
    <row r="4" spans="1:16" s="1" customFormat="1" ht="13.5" thickBot="1">
      <c r="A4" s="48"/>
      <c r="B4" s="50"/>
      <c r="C4" s="52"/>
      <c r="D4" s="54"/>
      <c r="E4" s="54"/>
      <c r="F4" s="56"/>
      <c r="G4" s="58"/>
      <c r="H4" s="40" t="s">
        <v>13</v>
      </c>
      <c r="I4" s="41" t="s">
        <v>14</v>
      </c>
      <c r="K4" s="2"/>
      <c r="L4" s="30"/>
    </row>
    <row r="5" spans="1:16" s="1" customFormat="1">
      <c r="A5" s="4">
        <v>46529</v>
      </c>
      <c r="B5" s="5"/>
      <c r="C5" s="6"/>
      <c r="D5" s="7" t="str">
        <f t="shared" ref="D5:D11" si="0">IF(C5="","",B5*C5)</f>
        <v/>
      </c>
      <c r="E5" s="7" t="str">
        <f>IF(C5="","",D5)</f>
        <v/>
      </c>
      <c r="F5" s="8" t="str">
        <f>IF(C5="","",F2-E5)</f>
        <v/>
      </c>
      <c r="G5" s="9" t="str">
        <f t="shared" ref="G5:G11" si="1">IF(C5="","",F5/B5)</f>
        <v/>
      </c>
      <c r="H5" s="10" t="str">
        <f>IF(C5="","",G5/12)</f>
        <v/>
      </c>
      <c r="I5" s="11" t="str">
        <f t="shared" ref="I5:I10" si="2">IF(C5="","",H5*2)</f>
        <v/>
      </c>
      <c r="K5" s="3"/>
      <c r="L5" s="31"/>
    </row>
    <row r="6" spans="1:16" s="1" customFormat="1">
      <c r="A6" s="12">
        <v>46543</v>
      </c>
      <c r="B6" s="13" t="str">
        <f ca="1">IF(TODAY()&gt;DATEVALUE("06/6/2027"),B5,"")</f>
        <v/>
      </c>
      <c r="C6" s="14"/>
      <c r="D6" s="15" t="str">
        <f t="shared" si="0"/>
        <v/>
      </c>
      <c r="E6" s="15" t="str">
        <f>IF(C6="","",E5+D6)</f>
        <v/>
      </c>
      <c r="F6" s="16" t="str">
        <f>IF(C6="","",F2-E6)</f>
        <v/>
      </c>
      <c r="G6" s="17" t="str">
        <f t="shared" si="1"/>
        <v/>
      </c>
      <c r="H6" s="14" t="str">
        <f>IF(C6="","",G6/10)</f>
        <v/>
      </c>
      <c r="I6" s="18" t="str">
        <f t="shared" si="2"/>
        <v/>
      </c>
    </row>
    <row r="7" spans="1:16" s="1" customFormat="1">
      <c r="A7" s="19">
        <v>46557</v>
      </c>
      <c r="B7" s="13" t="str">
        <f ca="1">IF(TODAY()&gt;DATEVALUE("06/20/2027"),B6,"")</f>
        <v/>
      </c>
      <c r="C7" s="14"/>
      <c r="D7" s="15" t="str">
        <f t="shared" si="0"/>
        <v/>
      </c>
      <c r="E7" s="15" t="str">
        <f t="shared" ref="E7:E11" si="3">IF(C7="","",E6+D7)</f>
        <v/>
      </c>
      <c r="F7" s="16" t="str">
        <f>IF(C7="","",F2-E7)</f>
        <v/>
      </c>
      <c r="G7" s="17" t="str">
        <f t="shared" si="1"/>
        <v/>
      </c>
      <c r="H7" s="14" t="str">
        <f>IF(C7="","",G7/8)</f>
        <v/>
      </c>
      <c r="I7" s="18" t="str">
        <f t="shared" si="2"/>
        <v/>
      </c>
    </row>
    <row r="8" spans="1:16" s="1" customFormat="1">
      <c r="A8" s="19">
        <v>46571</v>
      </c>
      <c r="B8" s="13" t="str">
        <f ca="1">IF(TODAY()&gt;DATEVALUE("07/4/2027"),B7,"")</f>
        <v/>
      </c>
      <c r="C8" s="14"/>
      <c r="D8" s="15" t="str">
        <f t="shared" si="0"/>
        <v/>
      </c>
      <c r="E8" s="15" t="str">
        <f t="shared" si="3"/>
        <v/>
      </c>
      <c r="F8" s="16" t="str">
        <f>IF(C8="","",F2-E8)</f>
        <v/>
      </c>
      <c r="G8" s="17" t="str">
        <f t="shared" si="1"/>
        <v/>
      </c>
      <c r="H8" s="14" t="str">
        <f>IF(C8="","",G8/6)</f>
        <v/>
      </c>
      <c r="I8" s="18" t="str">
        <f t="shared" si="2"/>
        <v/>
      </c>
    </row>
    <row r="9" spans="1:16" s="1" customFormat="1">
      <c r="A9" s="12">
        <v>46585</v>
      </c>
      <c r="B9" s="13" t="str">
        <f ca="1">IF(TODAY()&gt;DATEVALUE("07/18/2027"),B8,"")</f>
        <v/>
      </c>
      <c r="C9" s="14"/>
      <c r="D9" s="15" t="str">
        <f t="shared" si="0"/>
        <v/>
      </c>
      <c r="E9" s="15" t="str">
        <f t="shared" si="3"/>
        <v/>
      </c>
      <c r="F9" s="16" t="str">
        <f>IF(C9="","",F2-E9)</f>
        <v/>
      </c>
      <c r="G9" s="17" t="str">
        <f t="shared" si="1"/>
        <v/>
      </c>
      <c r="H9" s="14" t="str">
        <f>IF(C9="","",G9/4)</f>
        <v/>
      </c>
      <c r="I9" s="18" t="str">
        <f t="shared" si="2"/>
        <v/>
      </c>
    </row>
    <row r="10" spans="1:16" s="1" customFormat="1">
      <c r="A10" s="12">
        <v>46599</v>
      </c>
      <c r="B10" s="13" t="str">
        <f ca="1">IF(TODAY()&gt;DATEVALUE("08/01/2027"),B9,"")</f>
        <v/>
      </c>
      <c r="C10" s="14"/>
      <c r="D10" s="15" t="str">
        <f t="shared" si="0"/>
        <v/>
      </c>
      <c r="E10" s="15" t="str">
        <f t="shared" si="3"/>
        <v/>
      </c>
      <c r="F10" s="16" t="str">
        <f>IF(C10="","",F2-E10)</f>
        <v/>
      </c>
      <c r="G10" s="17" t="str">
        <f t="shared" si="1"/>
        <v/>
      </c>
      <c r="H10" s="14" t="str">
        <f>IF(C10="","",G10/2)</f>
        <v/>
      </c>
      <c r="I10" s="18" t="str">
        <f t="shared" si="2"/>
        <v/>
      </c>
    </row>
    <row r="11" spans="1:16" s="1" customFormat="1" ht="13.5" thickBot="1">
      <c r="A11" s="20">
        <v>46613</v>
      </c>
      <c r="B11" s="21" t="str">
        <f ca="1">IF(TODAY()&gt;DATEVALUE("08/15/2027"),B10,"")</f>
        <v/>
      </c>
      <c r="C11" s="22"/>
      <c r="D11" s="23" t="str">
        <f t="shared" si="0"/>
        <v/>
      </c>
      <c r="E11" s="23" t="str">
        <f t="shared" si="3"/>
        <v/>
      </c>
      <c r="F11" s="24" t="str">
        <f>IF(C11="","",F2-E11)</f>
        <v/>
      </c>
      <c r="G11" s="25" t="str">
        <f t="shared" si="1"/>
        <v/>
      </c>
      <c r="H11" s="26" t="str">
        <f ca="1">IF(B11="","","-")</f>
        <v/>
      </c>
      <c r="I11" s="27" t="str">
        <f>IF(C11="","","-")</f>
        <v/>
      </c>
    </row>
    <row r="12" spans="1:16" s="1" customFormat="1">
      <c r="A12" s="28" t="s">
        <v>15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6">
      <c r="A13" s="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6" s="43" customFormat="1" ht="13.35" customHeight="1">
      <c r="A14" s="64" t="s">
        <v>16</v>
      </c>
      <c r="B14" s="65"/>
      <c r="C14" s="65"/>
      <c r="D14" s="65"/>
      <c r="E14" s="65"/>
      <c r="F14" s="65"/>
      <c r="G14" s="65"/>
      <c r="H14" s="65"/>
      <c r="I14" s="66"/>
      <c r="J14" s="42"/>
      <c r="K14" s="42"/>
      <c r="L14" s="42"/>
      <c r="M14" s="42"/>
      <c r="N14" s="42"/>
      <c r="O14" s="42"/>
      <c r="P14" s="42"/>
    </row>
    <row r="15" spans="1:16">
      <c r="A15" s="86" t="s">
        <v>12</v>
      </c>
      <c r="B15" s="87"/>
      <c r="C15" s="87"/>
      <c r="D15" s="87"/>
      <c r="E15" s="87"/>
      <c r="F15" s="87"/>
      <c r="G15" s="87"/>
      <c r="H15" s="87"/>
      <c r="I15" s="88"/>
      <c r="J15" s="29"/>
      <c r="K15" s="29"/>
      <c r="L15" s="29"/>
    </row>
    <row r="16" spans="1:16">
      <c r="A16" s="83" t="s">
        <v>17</v>
      </c>
      <c r="B16" s="67"/>
      <c r="C16" s="67"/>
      <c r="D16" s="67"/>
      <c r="E16" s="67"/>
      <c r="F16" s="67"/>
      <c r="G16" s="67"/>
      <c r="H16" s="67"/>
      <c r="I16" s="68"/>
      <c r="J16" s="29"/>
      <c r="K16" s="29"/>
      <c r="L16" s="29"/>
    </row>
    <row r="17" spans="1:16">
      <c r="A17" s="84" t="s">
        <v>18</v>
      </c>
      <c r="B17" s="67"/>
      <c r="C17" s="67"/>
      <c r="D17" s="67"/>
      <c r="E17" s="67"/>
      <c r="F17" s="67"/>
      <c r="G17" s="67"/>
      <c r="H17" s="67"/>
      <c r="I17" s="68"/>
      <c r="J17" s="29"/>
      <c r="K17" s="29"/>
      <c r="L17" s="29"/>
    </row>
    <row r="18" spans="1:16">
      <c r="A18" s="85" t="s">
        <v>19</v>
      </c>
      <c r="B18" s="69"/>
      <c r="C18" s="69"/>
      <c r="D18" s="69"/>
      <c r="E18" s="69"/>
      <c r="F18" s="69"/>
      <c r="G18" s="69"/>
      <c r="H18" s="69"/>
      <c r="I18" s="70"/>
      <c r="J18" s="29"/>
      <c r="K18" s="29"/>
      <c r="L18" s="29"/>
    </row>
    <row r="19" spans="1:16">
      <c r="A19" s="71"/>
      <c r="B19" s="72"/>
      <c r="C19" s="72"/>
      <c r="D19" s="72"/>
      <c r="E19" s="72"/>
      <c r="F19" s="72"/>
      <c r="G19" s="72"/>
      <c r="H19" s="72"/>
      <c r="I19" s="73"/>
      <c r="J19" s="29"/>
      <c r="K19" s="29"/>
      <c r="L19" s="29"/>
    </row>
    <row r="20" spans="1:16" s="43" customFormat="1" ht="13.35" customHeight="1">
      <c r="A20" s="74" t="s">
        <v>20</v>
      </c>
      <c r="B20" s="75"/>
      <c r="C20" s="75"/>
      <c r="D20" s="75"/>
      <c r="E20" s="75"/>
      <c r="F20" s="75"/>
      <c r="G20" s="75"/>
      <c r="H20" s="75"/>
      <c r="I20" s="76"/>
      <c r="J20" s="42"/>
      <c r="K20" s="42"/>
      <c r="L20" s="42"/>
      <c r="M20" s="42"/>
      <c r="N20" s="42"/>
      <c r="O20" s="42"/>
      <c r="P20" s="42"/>
    </row>
    <row r="21" spans="1:16">
      <c r="A21" s="80" t="s">
        <v>21</v>
      </c>
      <c r="B21" s="81"/>
      <c r="C21" s="81"/>
      <c r="D21" s="81"/>
      <c r="E21" s="81"/>
      <c r="F21" s="81"/>
      <c r="G21" s="81"/>
      <c r="H21" s="81"/>
      <c r="I21" s="82"/>
      <c r="J21" s="29"/>
      <c r="K21" s="29"/>
      <c r="L21" s="29"/>
    </row>
    <row r="22" spans="1:16">
      <c r="A22" s="80"/>
      <c r="B22" s="81"/>
      <c r="C22" s="81"/>
      <c r="D22" s="81"/>
      <c r="E22" s="81"/>
      <c r="F22" s="81"/>
      <c r="G22" s="81"/>
      <c r="H22" s="81"/>
      <c r="I22" s="82"/>
    </row>
    <row r="23" spans="1:16">
      <c r="A23" s="80"/>
      <c r="B23" s="81"/>
      <c r="C23" s="81"/>
      <c r="D23" s="81"/>
      <c r="E23" s="81"/>
      <c r="F23" s="81"/>
      <c r="G23" s="81"/>
      <c r="H23" s="81"/>
      <c r="I23" s="82"/>
    </row>
    <row r="24" spans="1:16">
      <c r="A24" s="77" t="s">
        <v>22</v>
      </c>
      <c r="B24" s="78"/>
      <c r="C24" s="78"/>
      <c r="D24" s="78"/>
      <c r="E24" s="78"/>
      <c r="F24" s="78"/>
      <c r="G24" s="78"/>
      <c r="H24" s="78"/>
      <c r="I24" s="79"/>
    </row>
    <row r="25" spans="1:16">
      <c r="A25" s="61" t="s">
        <v>23</v>
      </c>
      <c r="B25" s="62"/>
      <c r="C25" s="62"/>
      <c r="D25" s="62"/>
      <c r="E25" s="62"/>
      <c r="F25" s="62"/>
      <c r="G25" s="62"/>
      <c r="H25" s="62"/>
      <c r="I25" s="63"/>
    </row>
  </sheetData>
  <mergeCells count="13">
    <mergeCell ref="A15:I15"/>
    <mergeCell ref="A24:I24"/>
    <mergeCell ref="A1:I1"/>
    <mergeCell ref="A3:A4"/>
    <mergeCell ref="B3:B4"/>
    <mergeCell ref="C3:C4"/>
    <mergeCell ref="D3:D4"/>
    <mergeCell ref="E3:E4"/>
    <mergeCell ref="F3:F4"/>
    <mergeCell ref="G3:G4"/>
    <mergeCell ref="H3:I3"/>
    <mergeCell ref="A18:I19"/>
    <mergeCell ref="A21:I23"/>
  </mergeCells>
  <phoneticPr fontId="1" type="noConversion"/>
  <pageMargins left="0.33" right="0.6" top="1" bottom="1" header="0.5" footer="0.5"/>
  <pageSetup orientation="landscape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topLeftCell="A16" workbookViewId="0">
      <selection activeCell="N30" sqref="N30"/>
    </sheetView>
  </sheetViews>
  <sheetFormatPr defaultRowHeight="12.75"/>
  <cols>
    <col min="1" max="1" width="21.85546875" style="1" customWidth="1"/>
    <col min="2" max="2" width="10.28515625" style="1" customWidth="1"/>
    <col min="3" max="3" width="9.140625" style="1"/>
    <col min="4" max="5" width="9.7109375" style="1" bestFit="1" customWidth="1"/>
    <col min="6" max="6" width="10.28515625" style="1" bestFit="1" customWidth="1"/>
    <col min="7" max="16384" width="9.140625" style="1"/>
  </cols>
  <sheetData>
    <row r="1" spans="1:13">
      <c r="A1" s="44" t="s">
        <v>0</v>
      </c>
      <c r="B1" s="45"/>
      <c r="C1" s="45"/>
      <c r="D1" s="45"/>
      <c r="E1" s="45"/>
      <c r="F1" s="45"/>
      <c r="G1" s="45"/>
      <c r="H1" s="45"/>
      <c r="I1" s="46"/>
      <c r="L1" s="2"/>
      <c r="M1" s="30"/>
    </row>
    <row r="2" spans="1:13" ht="13.5" thickBot="1">
      <c r="A2" s="34" t="s">
        <v>24</v>
      </c>
      <c r="B2" s="35">
        <v>123456</v>
      </c>
      <c r="C2" s="36"/>
      <c r="D2" s="36" t="s">
        <v>3</v>
      </c>
      <c r="E2" s="36"/>
      <c r="F2" s="37">
        <v>6500</v>
      </c>
      <c r="G2" s="37"/>
      <c r="H2" s="38" t="s">
        <v>4</v>
      </c>
      <c r="I2" s="39"/>
      <c r="L2" s="2"/>
      <c r="M2" s="31"/>
    </row>
    <row r="3" spans="1:13">
      <c r="A3" s="47" t="s">
        <v>5</v>
      </c>
      <c r="B3" s="49" t="s">
        <v>6</v>
      </c>
      <c r="C3" s="51" t="s">
        <v>7</v>
      </c>
      <c r="D3" s="53" t="s">
        <v>8</v>
      </c>
      <c r="E3" s="53" t="s">
        <v>9</v>
      </c>
      <c r="F3" s="55" t="s">
        <v>10</v>
      </c>
      <c r="G3" s="57" t="s">
        <v>11</v>
      </c>
      <c r="H3" s="59" t="s">
        <v>12</v>
      </c>
      <c r="I3" s="60"/>
    </row>
    <row r="4" spans="1:13" ht="13.5" thickBot="1">
      <c r="A4" s="48"/>
      <c r="B4" s="50"/>
      <c r="C4" s="52"/>
      <c r="D4" s="54"/>
      <c r="E4" s="54"/>
      <c r="F4" s="56"/>
      <c r="G4" s="58"/>
      <c r="H4" s="40" t="s">
        <v>13</v>
      </c>
      <c r="I4" s="41" t="s">
        <v>14</v>
      </c>
      <c r="K4" s="2"/>
      <c r="L4" s="32"/>
    </row>
    <row r="5" spans="1:13">
      <c r="A5" s="4">
        <v>46529</v>
      </c>
      <c r="B5" s="5">
        <v>16.82</v>
      </c>
      <c r="C5" s="6">
        <v>0</v>
      </c>
      <c r="D5" s="7">
        <f t="shared" ref="D5:D11" si="0">IF(C5="","",B5*C5)</f>
        <v>0</v>
      </c>
      <c r="E5" s="7">
        <f>IF(C5="","",D5)</f>
        <v>0</v>
      </c>
      <c r="F5" s="8">
        <f>IF(C5="","",F2-E5)</f>
        <v>6500</v>
      </c>
      <c r="G5" s="9">
        <f>IF(C5="","",F5/B5)</f>
        <v>386.4447086801427</v>
      </c>
      <c r="H5" s="10">
        <f>IF(C5="","",G5/12)</f>
        <v>32.203725723345222</v>
      </c>
      <c r="I5" s="11">
        <f t="shared" ref="I5:I10" si="1">IF(C5="","",H5*2)</f>
        <v>64.407451446690445</v>
      </c>
      <c r="K5" s="2"/>
      <c r="L5" s="31"/>
    </row>
    <row r="6" spans="1:13">
      <c r="A6" s="12">
        <v>46543</v>
      </c>
      <c r="B6" s="13">
        <v>16.82</v>
      </c>
      <c r="C6" s="14">
        <v>80</v>
      </c>
      <c r="D6" s="15">
        <f t="shared" si="0"/>
        <v>1345.6</v>
      </c>
      <c r="E6" s="15">
        <f>IF(C6="","",E5+D6)</f>
        <v>1345.6</v>
      </c>
      <c r="F6" s="16">
        <f>IF(C6="","",F2-E6)</f>
        <v>5154.3999999999996</v>
      </c>
      <c r="G6" s="17">
        <f t="shared" ref="G5:G11" si="2">IF(C6="","",F6/B6)</f>
        <v>306.44470868014264</v>
      </c>
      <c r="H6" s="14">
        <f>IF(C6="","",G6/10)</f>
        <v>30.644470868014263</v>
      </c>
      <c r="I6" s="18">
        <f t="shared" si="1"/>
        <v>61.288941736028526</v>
      </c>
    </row>
    <row r="7" spans="1:13">
      <c r="A7" s="19">
        <v>46557</v>
      </c>
      <c r="B7" s="13">
        <v>16.82</v>
      </c>
      <c r="C7" s="14">
        <v>80</v>
      </c>
      <c r="D7" s="15">
        <f t="shared" si="0"/>
        <v>1345.6</v>
      </c>
      <c r="E7" s="15">
        <f t="shared" ref="E7:E11" si="3">IF(C7="","",E6+D7)</f>
        <v>2691.2</v>
      </c>
      <c r="F7" s="16">
        <f>IF(C7="","",F2-E7)</f>
        <v>3808.8</v>
      </c>
      <c r="G7" s="17">
        <f t="shared" si="2"/>
        <v>226.4447086801427</v>
      </c>
      <c r="H7" s="14">
        <f>IF(C7="","",G7/8)</f>
        <v>28.305588585017837</v>
      </c>
      <c r="I7" s="18">
        <f t="shared" si="1"/>
        <v>56.611177170035674</v>
      </c>
    </row>
    <row r="8" spans="1:13">
      <c r="A8" s="19">
        <v>46571</v>
      </c>
      <c r="B8" s="13">
        <v>16.82</v>
      </c>
      <c r="C8" s="14">
        <v>80</v>
      </c>
      <c r="D8" s="15">
        <f t="shared" si="0"/>
        <v>1345.6</v>
      </c>
      <c r="E8" s="15">
        <f t="shared" si="3"/>
        <v>4036.7999999999997</v>
      </c>
      <c r="F8" s="16">
        <f>IF(C8="","",F2-E8)</f>
        <v>2463.2000000000003</v>
      </c>
      <c r="G8" s="17">
        <f t="shared" si="2"/>
        <v>146.4447086801427</v>
      </c>
      <c r="H8" s="14">
        <f>IF(C8="","",G8/6)</f>
        <v>24.407451446690448</v>
      </c>
      <c r="I8" s="18">
        <f t="shared" si="1"/>
        <v>48.814902893380896</v>
      </c>
    </row>
    <row r="9" spans="1:13">
      <c r="A9" s="12">
        <v>46585</v>
      </c>
      <c r="B9" s="13">
        <v>16.82</v>
      </c>
      <c r="C9" s="14">
        <v>80</v>
      </c>
      <c r="D9" s="15">
        <f t="shared" si="0"/>
        <v>1345.6</v>
      </c>
      <c r="E9" s="15">
        <f t="shared" si="3"/>
        <v>5382.4</v>
      </c>
      <c r="F9" s="16">
        <f>IF(C9="","",F2-E9)</f>
        <v>1117.6000000000004</v>
      </c>
      <c r="G9" s="17">
        <f t="shared" si="2"/>
        <v>66.44470868014271</v>
      </c>
      <c r="H9" s="14">
        <f>IF(C9="","",G9/4)</f>
        <v>16.611177170035678</v>
      </c>
      <c r="I9" s="18">
        <f t="shared" si="1"/>
        <v>33.222354340071355</v>
      </c>
    </row>
    <row r="10" spans="1:13">
      <c r="A10" s="12">
        <v>46599</v>
      </c>
      <c r="B10" s="13">
        <v>16.82</v>
      </c>
      <c r="C10" s="14">
        <v>40</v>
      </c>
      <c r="D10" s="15">
        <f t="shared" si="0"/>
        <v>672.8</v>
      </c>
      <c r="E10" s="15">
        <f t="shared" si="3"/>
        <v>6055.2</v>
      </c>
      <c r="F10" s="16">
        <f>IF(C10="","",F2-E10)</f>
        <v>444.80000000000018</v>
      </c>
      <c r="G10" s="17">
        <f t="shared" si="2"/>
        <v>26.444708680142696</v>
      </c>
      <c r="H10" s="14">
        <f>IF(C10="","",G10/2)</f>
        <v>13.222354340071348</v>
      </c>
      <c r="I10" s="18">
        <f t="shared" si="1"/>
        <v>26.444708680142696</v>
      </c>
    </row>
    <row r="11" spans="1:13" ht="13.5" thickBot="1">
      <c r="A11" s="20">
        <v>46613</v>
      </c>
      <c r="B11" s="21">
        <v>16.82</v>
      </c>
      <c r="C11" s="22">
        <v>26</v>
      </c>
      <c r="D11" s="23">
        <f t="shared" si="0"/>
        <v>437.32</v>
      </c>
      <c r="E11" s="23">
        <f t="shared" si="3"/>
        <v>6492.5199999999995</v>
      </c>
      <c r="F11" s="24">
        <f>IF(C11="","",F2-E11)</f>
        <v>7.4800000000004729</v>
      </c>
      <c r="G11" s="25">
        <f t="shared" si="2"/>
        <v>0.44470868014271536</v>
      </c>
      <c r="H11" s="26" t="str">
        <f>IF(B11="","","-")</f>
        <v>-</v>
      </c>
      <c r="I11" s="27" t="str">
        <f>IF(C11="","","-")</f>
        <v>-</v>
      </c>
    </row>
    <row r="13" spans="1:13">
      <c r="A13" s="44" t="s">
        <v>0</v>
      </c>
      <c r="B13" s="45"/>
      <c r="C13" s="45"/>
      <c r="D13" s="45"/>
      <c r="E13" s="45"/>
      <c r="F13" s="45"/>
      <c r="G13" s="45"/>
      <c r="H13" s="45"/>
      <c r="I13" s="46"/>
    </row>
    <row r="14" spans="1:13" ht="13.5" thickBot="1">
      <c r="A14" s="34" t="s">
        <v>25</v>
      </c>
      <c r="B14" s="35" t="s">
        <v>26</v>
      </c>
      <c r="C14" s="36"/>
      <c r="D14" s="36" t="s">
        <v>27</v>
      </c>
      <c r="E14" s="37"/>
      <c r="F14" s="37">
        <v>6500</v>
      </c>
      <c r="G14" s="37"/>
      <c r="H14" s="38" t="s">
        <v>4</v>
      </c>
      <c r="I14" s="39"/>
    </row>
    <row r="15" spans="1:13" ht="12.75" customHeight="1">
      <c r="A15" s="47" t="s">
        <v>5</v>
      </c>
      <c r="B15" s="49" t="s">
        <v>6</v>
      </c>
      <c r="C15" s="51" t="s">
        <v>7</v>
      </c>
      <c r="D15" s="53" t="s">
        <v>8</v>
      </c>
      <c r="E15" s="53" t="s">
        <v>9</v>
      </c>
      <c r="F15" s="55" t="s">
        <v>10</v>
      </c>
      <c r="G15" s="57" t="s">
        <v>11</v>
      </c>
      <c r="H15" s="59" t="s">
        <v>12</v>
      </c>
      <c r="I15" s="60"/>
    </row>
    <row r="16" spans="1:13" ht="13.5" thickBot="1">
      <c r="A16" s="48"/>
      <c r="B16" s="50"/>
      <c r="C16" s="52"/>
      <c r="D16" s="54"/>
      <c r="E16" s="54"/>
      <c r="F16" s="56"/>
      <c r="G16" s="58"/>
      <c r="H16" s="40" t="s">
        <v>13</v>
      </c>
      <c r="I16" s="41" t="s">
        <v>14</v>
      </c>
      <c r="K16" s="2"/>
      <c r="L16" s="30"/>
    </row>
    <row r="17" spans="1:12">
      <c r="A17" s="4">
        <v>46529</v>
      </c>
      <c r="B17" s="5">
        <v>17.25</v>
      </c>
      <c r="C17" s="6">
        <v>60</v>
      </c>
      <c r="D17" s="7">
        <f>IF(C17="","",B17*C17)+175</f>
        <v>1210</v>
      </c>
      <c r="E17" s="7">
        <f>IF(C17="","",D17)</f>
        <v>1210</v>
      </c>
      <c r="F17" s="8">
        <f>IF(C17="","",F14-E17)</f>
        <v>5290</v>
      </c>
      <c r="G17" s="9">
        <f t="shared" ref="G17:G23" si="4">IF(C17="","",F17/B17)</f>
        <v>306.66666666666669</v>
      </c>
      <c r="H17" s="10">
        <f>IF(C17="","",G17/12)</f>
        <v>25.555555555555557</v>
      </c>
      <c r="I17" s="11">
        <f t="shared" ref="I17:I22" si="5">IF(C17="","",H17*2)</f>
        <v>51.111111111111114</v>
      </c>
      <c r="K17" s="2"/>
      <c r="L17" s="31"/>
    </row>
    <row r="18" spans="1:12">
      <c r="A18" s="12">
        <v>46543</v>
      </c>
      <c r="B18" s="13">
        <v>17.25</v>
      </c>
      <c r="C18" s="14">
        <v>60</v>
      </c>
      <c r="D18" s="15">
        <f>IF(C18="","",B18*C18)+300</f>
        <v>1335</v>
      </c>
      <c r="E18" s="15">
        <f>IF(C18="","",E17+D18)</f>
        <v>2545</v>
      </c>
      <c r="F18" s="16">
        <f>IF(C18="","",F14-E18)</f>
        <v>3955</v>
      </c>
      <c r="G18" s="17">
        <f t="shared" si="4"/>
        <v>229.27536231884059</v>
      </c>
      <c r="H18" s="14">
        <f>IF(C18="","",G18/10)</f>
        <v>22.927536231884059</v>
      </c>
      <c r="I18" s="18">
        <f t="shared" si="5"/>
        <v>45.855072463768117</v>
      </c>
    </row>
    <row r="19" spans="1:12">
      <c r="A19" s="19">
        <v>46557</v>
      </c>
      <c r="B19" s="13">
        <v>17.25</v>
      </c>
      <c r="C19" s="14">
        <v>60</v>
      </c>
      <c r="D19" s="15">
        <f>IF(C19="","",B19*C19)+150</f>
        <v>1185</v>
      </c>
      <c r="E19" s="15">
        <f t="shared" ref="E19:E23" si="6">IF(C19="","",E18+D19)</f>
        <v>3730</v>
      </c>
      <c r="F19" s="16">
        <f>IF(C19="","",F14-E19)</f>
        <v>2770</v>
      </c>
      <c r="G19" s="17">
        <f t="shared" si="4"/>
        <v>160.57971014492753</v>
      </c>
      <c r="H19" s="14">
        <f>IF(C19="","",G19/8)</f>
        <v>20.072463768115941</v>
      </c>
      <c r="I19" s="18">
        <f t="shared" si="5"/>
        <v>40.144927536231883</v>
      </c>
    </row>
    <row r="20" spans="1:12">
      <c r="A20" s="19">
        <v>46571</v>
      </c>
      <c r="B20" s="13">
        <v>17.25</v>
      </c>
      <c r="C20" s="14">
        <v>45</v>
      </c>
      <c r="D20" s="15">
        <f>IF(C20="","",B20*C20)+280</f>
        <v>1056.25</v>
      </c>
      <c r="E20" s="15">
        <f t="shared" si="6"/>
        <v>4786.25</v>
      </c>
      <c r="F20" s="16">
        <f>IF(C20="","",F14-E20)</f>
        <v>1713.75</v>
      </c>
      <c r="G20" s="17">
        <f t="shared" si="4"/>
        <v>99.347826086956516</v>
      </c>
      <c r="H20" s="14">
        <f>IF(C20="","",G20/6)</f>
        <v>16.557971014492754</v>
      </c>
      <c r="I20" s="18">
        <f t="shared" si="5"/>
        <v>33.115942028985508</v>
      </c>
    </row>
    <row r="21" spans="1:12">
      <c r="A21" s="12">
        <v>46585</v>
      </c>
      <c r="B21" s="13">
        <v>17.25</v>
      </c>
      <c r="C21" s="14">
        <v>53.75</v>
      </c>
      <c r="D21" s="15">
        <f>IF(C21="","",B21*C21)+97</f>
        <v>1024.1875</v>
      </c>
      <c r="E21" s="15">
        <f t="shared" si="6"/>
        <v>5810.4375</v>
      </c>
      <c r="F21" s="16">
        <f>IF(C21="","",F14-E21)</f>
        <v>689.5625</v>
      </c>
      <c r="G21" s="17">
        <f t="shared" si="4"/>
        <v>39.974637681159422</v>
      </c>
      <c r="H21" s="14">
        <f>IF(C21="","",G21/4)</f>
        <v>9.9936594202898554</v>
      </c>
      <c r="I21" s="18">
        <f t="shared" si="5"/>
        <v>19.987318840579711</v>
      </c>
    </row>
    <row r="22" spans="1:12">
      <c r="A22" s="12">
        <v>46599</v>
      </c>
      <c r="B22" s="13">
        <v>17.25</v>
      </c>
      <c r="C22" s="14">
        <v>40</v>
      </c>
      <c r="D22" s="15">
        <f>IF(C22="","",B22*C22)+300</f>
        <v>990</v>
      </c>
      <c r="E22" s="15">
        <f t="shared" si="6"/>
        <v>6800.4375</v>
      </c>
      <c r="F22" s="16">
        <f>IF(C22="","",F14-E22)</f>
        <v>-300.4375</v>
      </c>
      <c r="G22" s="17">
        <f t="shared" si="4"/>
        <v>-17.416666666666668</v>
      </c>
      <c r="H22" s="14">
        <f>IF(C22="","",G22/2)</f>
        <v>-8.7083333333333339</v>
      </c>
      <c r="I22" s="18">
        <f t="shared" si="5"/>
        <v>-17.416666666666668</v>
      </c>
      <c r="J22" s="33" t="s">
        <v>28</v>
      </c>
    </row>
    <row r="23" spans="1:12" ht="13.5" thickBot="1">
      <c r="A23" s="20">
        <v>46613</v>
      </c>
      <c r="B23" s="21">
        <v>17.25</v>
      </c>
      <c r="C23" s="22">
        <v>40</v>
      </c>
      <c r="D23" s="23">
        <f>IF(C23="","",B23*C23)+95</f>
        <v>785</v>
      </c>
      <c r="E23" s="23">
        <f t="shared" si="6"/>
        <v>7585.4375</v>
      </c>
      <c r="F23" s="24">
        <f>IF(C23="","",F14-E23)</f>
        <v>-1085.4375</v>
      </c>
      <c r="G23" s="25">
        <f t="shared" si="4"/>
        <v>-62.923913043478258</v>
      </c>
      <c r="H23" s="26" t="str">
        <f>IF(B23="","","-")</f>
        <v>-</v>
      </c>
      <c r="I23" s="27" t="str">
        <f>IF(C23="","","-")</f>
        <v>-</v>
      </c>
      <c r="J23" s="33" t="s">
        <v>28</v>
      </c>
    </row>
    <row r="25" spans="1:12">
      <c r="A25" s="1" t="s">
        <v>29</v>
      </c>
    </row>
    <row r="27" spans="1:12">
      <c r="A27" s="1" t="s">
        <v>30</v>
      </c>
    </row>
    <row r="28" spans="1:12">
      <c r="B28" t="s">
        <v>31</v>
      </c>
    </row>
    <row r="31" spans="1:12">
      <c r="A31" s="1" t="s">
        <v>32</v>
      </c>
    </row>
  </sheetData>
  <mergeCells count="18">
    <mergeCell ref="A1:I1"/>
    <mergeCell ref="A3:A4"/>
    <mergeCell ref="B3:B4"/>
    <mergeCell ref="C3:C4"/>
    <mergeCell ref="D3:D4"/>
    <mergeCell ref="E3:E4"/>
    <mergeCell ref="F3:F4"/>
    <mergeCell ref="G3:G4"/>
    <mergeCell ref="H3:I3"/>
    <mergeCell ref="A13:I13"/>
    <mergeCell ref="A15:A16"/>
    <mergeCell ref="B15:B16"/>
    <mergeCell ref="C15:C16"/>
    <mergeCell ref="D15:D16"/>
    <mergeCell ref="E15:E16"/>
    <mergeCell ref="F15:F16"/>
    <mergeCell ref="G15:G16"/>
    <mergeCell ref="H15:I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DDA4092FD0A41914E87F89F170681" ma:contentTypeVersion="18" ma:contentTypeDescription="Create a new document." ma:contentTypeScope="" ma:versionID="c97bcb058901c0b86de7a64a0c4c45fb">
  <xsd:schema xmlns:xsd="http://www.w3.org/2001/XMLSchema" xmlns:xs="http://www.w3.org/2001/XMLSchema" xmlns:p="http://schemas.microsoft.com/office/2006/metadata/properties" xmlns:ns2="4ab10b93-db63-4fb1-bc68-6418726465f5" xmlns:ns3="a0e13ebe-dfad-4d3b-98fa-49d504cd90f9" xmlns:ns4="92c16b9d-8c83-445e-a4f4-1fe3d2f43f13" targetNamespace="http://schemas.microsoft.com/office/2006/metadata/properties" ma:root="true" ma:fieldsID="835504019801e5106006985801652ce0" ns2:_="" ns3:_="" ns4:_="">
    <xsd:import namespace="4ab10b93-db63-4fb1-bc68-6418726465f5"/>
    <xsd:import namespace="a0e13ebe-dfad-4d3b-98fa-49d504cd90f9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0b93-db63-4fb1-bc68-641872646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3ebe-dfad-4d3b-98fa-49d504cd90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46f664-888b-4716-bb57-2bebe7f6cfb1}" ma:internalName="TaxCatchAll" ma:showField="CatchAllData" ma:web="a0e13ebe-dfad-4d3b-98fa-49d504cd90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4ab10b93-db63-4fb1-bc68-6418726465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29A3F4-E4BD-401B-9F81-491DD11D4742}"/>
</file>

<file path=customXml/itemProps2.xml><?xml version="1.0" encoding="utf-8"?>
<ds:datastoreItem xmlns:ds="http://schemas.openxmlformats.org/officeDocument/2006/customXml" ds:itemID="{95115450-4ED8-4AE1-A198-D9DF12E1731C}"/>
</file>

<file path=customXml/itemProps3.xml><?xml version="1.0" encoding="utf-8"?>
<ds:datastoreItem xmlns:ds="http://schemas.openxmlformats.org/officeDocument/2006/customXml" ds:itemID="{FBF5870C-5CD0-49C5-BB86-140E0BAA7CF5}"/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 of Financial Aid</dc:creator>
  <cp:keywords/>
  <dc:description/>
  <cp:lastModifiedBy>Elizabeth LaFave</cp:lastModifiedBy>
  <cp:revision/>
  <dcterms:created xsi:type="dcterms:W3CDTF">2005-05-18T19:18:58Z</dcterms:created>
  <dcterms:modified xsi:type="dcterms:W3CDTF">2026-08-05T21:43:57Z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0x010100E4ADDA4092FD0A41914E87F89F170681</vt:lpwstr>
  </property>
  <property fmtid="{D5CDD505-2E9C-101B-9397-08002B2CF9AE}" pid="3" name="MediaServiceImageTags">
    <vt:lpwstr/>
  </property>
</Properties>
</file>