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FP&amp;A\Rate-Based Service Activities\FY26 Rate-Setting Cycle\"/>
    </mc:Choice>
  </mc:AlternateContent>
  <xr:revisionPtr revIDLastSave="0" documentId="13_ncr:1_{7CC49946-85E7-4EAF-9611-D94A3B4E7D43}" xr6:coauthVersionLast="47" xr6:coauthVersionMax="47" xr10:uidLastSave="{00000000-0000-0000-0000-000000000000}"/>
  <workbookProtection workbookAlgorithmName="SHA-512" workbookHashValue="Ei7RDemqo+F10leOYjHi6Vfw+SZyYceA132+tU34dsm1oFQWS3fTxUoBP7yHNwjbW/CGgFUOjasU4ZPuxQCgSQ==" workbookSaltValue="Y2DUCgpIT7eNxVRsNsnRyw==" workbookSpinCount="100000" lockStructure="1"/>
  <bookViews>
    <workbookView xWindow="28680" yWindow="-120" windowWidth="25440" windowHeight="15390" xr2:uid="{C764B35B-3F7C-4439-90C2-087A57ABA071}"/>
  </bookViews>
  <sheets>
    <sheet name="Instructions" sheetId="6" r:id="rId1"/>
    <sheet name="Certification" sheetId="4" r:id="rId2"/>
    <sheet name="Summary" sheetId="1" r:id="rId3"/>
    <sheet name="Rates" sheetId="2" r:id="rId4"/>
    <sheet name="Control" sheetId="3" state="hidden" r:id="rId5"/>
  </sheets>
  <definedNames>
    <definedName name="_xlnm.Print_Area" localSheetId="0">Instructions!$A$1:$N$81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C26" i="2"/>
  <c r="J14" i="1" l="1"/>
  <c r="J11" i="1"/>
  <c r="E5" i="2"/>
  <c r="E6" i="2"/>
  <c r="E7" i="2"/>
  <c r="A1" i="4"/>
  <c r="A1" i="6"/>
  <c r="A3" i="2"/>
  <c r="A1" i="1"/>
  <c r="I10" i="1"/>
  <c r="B10" i="1"/>
  <c r="I15" i="1" l="1"/>
  <c r="I12" i="1"/>
  <c r="I14" i="1"/>
  <c r="I11" i="1"/>
  <c r="B3" i="1" l="1"/>
  <c r="B2" i="1"/>
  <c r="F12" i="1" l="1"/>
  <c r="G29" i="1"/>
  <c r="G28" i="1"/>
  <c r="G27" i="1"/>
  <c r="G26" i="1"/>
  <c r="G25" i="1"/>
  <c r="G24" i="1"/>
  <c r="G23" i="1"/>
  <c r="G22" i="1"/>
  <c r="G21" i="1"/>
  <c r="G20" i="1"/>
  <c r="G19" i="1"/>
  <c r="G18" i="1"/>
  <c r="G17" i="1"/>
  <c r="G16" i="1"/>
  <c r="G15" i="1"/>
  <c r="G14" i="1"/>
  <c r="G13" i="1"/>
  <c r="G12" i="1"/>
  <c r="G11" i="1"/>
  <c r="G10" i="1"/>
  <c r="F10" i="1"/>
  <c r="F29" i="1"/>
  <c r="F28" i="1"/>
  <c r="F27" i="1"/>
  <c r="F26" i="1"/>
  <c r="F25" i="1"/>
  <c r="F24" i="1"/>
  <c r="F23" i="1"/>
  <c r="F22" i="1"/>
  <c r="F21" i="1"/>
  <c r="F20" i="1"/>
  <c r="F19" i="1"/>
  <c r="F18" i="1"/>
  <c r="F17" i="1"/>
  <c r="F16" i="1"/>
  <c r="F15" i="1"/>
  <c r="F14" i="1"/>
  <c r="F13" i="1"/>
  <c r="F11" i="1"/>
  <c r="E10" i="1"/>
  <c r="E29" i="1"/>
  <c r="E28" i="1"/>
  <c r="E27" i="1"/>
  <c r="E26" i="1"/>
  <c r="E25" i="1"/>
  <c r="E24" i="1"/>
  <c r="E23" i="1"/>
  <c r="E22" i="1"/>
  <c r="E21" i="1"/>
  <c r="E20" i="1"/>
  <c r="E19" i="1"/>
  <c r="E18" i="1"/>
  <c r="E17" i="1"/>
  <c r="E16" i="1"/>
  <c r="E15" i="1"/>
  <c r="E14" i="1"/>
  <c r="E13" i="1"/>
  <c r="E12" i="1"/>
  <c r="E11" i="1"/>
  <c r="C62" i="2" l="1"/>
  <c r="C61" i="2"/>
  <c r="E38" i="2"/>
  <c r="E39" i="2"/>
  <c r="E40" i="2"/>
  <c r="E43" i="2"/>
  <c r="E44" i="2"/>
  <c r="E45" i="2"/>
  <c r="E46" i="2"/>
  <c r="E47" i="2"/>
  <c r="E48" i="2"/>
  <c r="E49" i="2"/>
  <c r="E50" i="2"/>
  <c r="E51" i="2"/>
  <c r="E37" i="2"/>
  <c r="C27" i="2"/>
  <c r="C28" i="2"/>
  <c r="C29" i="2"/>
  <c r="C30" i="2"/>
  <c r="C31" i="2"/>
  <c r="C32" i="2"/>
  <c r="E15" i="2"/>
  <c r="E16" i="2"/>
  <c r="E17" i="2"/>
  <c r="E18" i="2"/>
  <c r="E19" i="2"/>
  <c r="E14" i="2"/>
  <c r="AR3" i="2"/>
  <c r="AP3" i="2"/>
  <c r="AN3" i="2"/>
  <c r="AL3" i="2"/>
  <c r="AJ3" i="2"/>
  <c r="AH3" i="2"/>
  <c r="AF3" i="2"/>
  <c r="AD3" i="2"/>
  <c r="AB3" i="2"/>
  <c r="Z3" i="2"/>
  <c r="X3" i="2"/>
  <c r="V3" i="2"/>
  <c r="T3" i="2"/>
  <c r="R3" i="2"/>
  <c r="P3" i="2"/>
  <c r="N3" i="2"/>
  <c r="L3" i="2"/>
  <c r="J3" i="2"/>
  <c r="H3" i="2"/>
  <c r="F3" i="2"/>
  <c r="B11" i="1"/>
  <c r="B12" i="1" s="1"/>
  <c r="B13" i="1" s="1"/>
  <c r="B14" i="1" s="1"/>
  <c r="B15" i="1" s="1"/>
  <c r="B16" i="1" s="1"/>
  <c r="B17" i="1" s="1"/>
  <c r="B18" i="1" s="1"/>
  <c r="B19" i="1" s="1"/>
  <c r="B20" i="1" s="1"/>
  <c r="B21" i="1" s="1"/>
  <c r="B22" i="1" s="1"/>
  <c r="H32" i="2" l="1"/>
  <c r="H30" i="2"/>
  <c r="H28" i="2"/>
  <c r="H26" i="2"/>
  <c r="H27" i="2"/>
  <c r="H31" i="2"/>
  <c r="H29" i="2"/>
  <c r="H25" i="2"/>
  <c r="J32" i="2"/>
  <c r="J30" i="2"/>
  <c r="J28" i="2"/>
  <c r="J26" i="2"/>
  <c r="J31" i="2"/>
  <c r="J29" i="2"/>
  <c r="J27" i="2"/>
  <c r="J25" i="2"/>
  <c r="Z32" i="2"/>
  <c r="Z30" i="2"/>
  <c r="Z28" i="2"/>
  <c r="Z26" i="2"/>
  <c r="Z31" i="2"/>
  <c r="Z29" i="2"/>
  <c r="Z27" i="2"/>
  <c r="Z25" i="2"/>
  <c r="AP28" i="2"/>
  <c r="AP26" i="2"/>
  <c r="AP32" i="2"/>
  <c r="AP31" i="2"/>
  <c r="AP29" i="2"/>
  <c r="AP27" i="2"/>
  <c r="AP30" i="2"/>
  <c r="AP25" i="2"/>
  <c r="AN30" i="2"/>
  <c r="AN28" i="2"/>
  <c r="AN26" i="2"/>
  <c r="AN27" i="2"/>
  <c r="AN32" i="2"/>
  <c r="AN29" i="2"/>
  <c r="AN25" i="2"/>
  <c r="AN31" i="2"/>
  <c r="AR32" i="2"/>
  <c r="AR30" i="2"/>
  <c r="AR25" i="2"/>
  <c r="AR28" i="2"/>
  <c r="AR26" i="2"/>
  <c r="AR31" i="2"/>
  <c r="AR29" i="2"/>
  <c r="AR27" i="2"/>
  <c r="X32" i="2"/>
  <c r="X30" i="2"/>
  <c r="X28" i="2"/>
  <c r="X26" i="2"/>
  <c r="X29" i="2"/>
  <c r="X25" i="2"/>
  <c r="X31" i="2"/>
  <c r="X27" i="2"/>
  <c r="N26" i="2"/>
  <c r="N31" i="2"/>
  <c r="N29" i="2"/>
  <c r="N27" i="2"/>
  <c r="N25" i="2"/>
  <c r="N28" i="2"/>
  <c r="N32" i="2"/>
  <c r="N30" i="2"/>
  <c r="AD30" i="2"/>
  <c r="AD28" i="2"/>
  <c r="AD32" i="2"/>
  <c r="AD31" i="2"/>
  <c r="AD29" i="2"/>
  <c r="AD27" i="2"/>
  <c r="AD25" i="2"/>
  <c r="AD26" i="2"/>
  <c r="AB29" i="2"/>
  <c r="AB30" i="2"/>
  <c r="AB31" i="2"/>
  <c r="AB25" i="2"/>
  <c r="AB28" i="2"/>
  <c r="AB27" i="2"/>
  <c r="AB32" i="2"/>
  <c r="AB26" i="2"/>
  <c r="P30" i="2"/>
  <c r="P28" i="2"/>
  <c r="P26" i="2"/>
  <c r="P31" i="2"/>
  <c r="P29" i="2"/>
  <c r="P27" i="2"/>
  <c r="P25" i="2"/>
  <c r="P32" i="2"/>
  <c r="AF31" i="2"/>
  <c r="AF29" i="2"/>
  <c r="AF27" i="2"/>
  <c r="AF25" i="2"/>
  <c r="AF28" i="2"/>
  <c r="AF32" i="2"/>
  <c r="AF30" i="2"/>
  <c r="AF26" i="2"/>
  <c r="R31" i="2"/>
  <c r="R29" i="2"/>
  <c r="R27" i="2"/>
  <c r="R25" i="2"/>
  <c r="R32" i="2"/>
  <c r="R30" i="2"/>
  <c r="R28" i="2"/>
  <c r="R26" i="2"/>
  <c r="AH31" i="2"/>
  <c r="AH29" i="2"/>
  <c r="AH27" i="2"/>
  <c r="AH25" i="2"/>
  <c r="AH32" i="2"/>
  <c r="AH30" i="2"/>
  <c r="AH28" i="2"/>
  <c r="AH26" i="2"/>
  <c r="L31" i="2"/>
  <c r="L27" i="2"/>
  <c r="L32" i="2"/>
  <c r="L29" i="2"/>
  <c r="L30" i="2"/>
  <c r="L26" i="2"/>
  <c r="L25" i="2"/>
  <c r="L28" i="2"/>
  <c r="T28" i="2"/>
  <c r="T32" i="2"/>
  <c r="T30" i="2"/>
  <c r="T27" i="2"/>
  <c r="T26" i="2"/>
  <c r="T29" i="2"/>
  <c r="T31" i="2"/>
  <c r="T25" i="2"/>
  <c r="AJ32" i="2"/>
  <c r="AJ26" i="2"/>
  <c r="AJ31" i="2"/>
  <c r="AJ30" i="2"/>
  <c r="AJ28" i="2"/>
  <c r="AJ27" i="2"/>
  <c r="AJ25" i="2"/>
  <c r="AJ29" i="2"/>
  <c r="F27" i="2"/>
  <c r="F31" i="2"/>
  <c r="F25" i="2"/>
  <c r="F32" i="2"/>
  <c r="F30" i="2"/>
  <c r="F28" i="2"/>
  <c r="F26" i="2"/>
  <c r="F29" i="2"/>
  <c r="V25" i="2"/>
  <c r="V29" i="2"/>
  <c r="V32" i="2"/>
  <c r="V30" i="2"/>
  <c r="V28" i="2"/>
  <c r="V26" i="2"/>
  <c r="V31" i="2"/>
  <c r="V27" i="2"/>
  <c r="AL31" i="2"/>
  <c r="AL27" i="2"/>
  <c r="AL30" i="2"/>
  <c r="AL28" i="2"/>
  <c r="AL26" i="2"/>
  <c r="AL29" i="2"/>
  <c r="AL32" i="2"/>
  <c r="AL25" i="2"/>
  <c r="N52" i="2"/>
  <c r="AJ52" i="2"/>
  <c r="AB52" i="2"/>
  <c r="F67" i="2"/>
  <c r="B23" i="1"/>
  <c r="B24" i="1" s="1"/>
  <c r="B25" i="1" s="1"/>
  <c r="B26" i="1" s="1"/>
  <c r="B27" i="1" s="1"/>
  <c r="B28" i="1" s="1"/>
  <c r="B29" i="1" s="1"/>
  <c r="AH8" i="2"/>
  <c r="AH9" i="2" s="1"/>
  <c r="AH67" i="2"/>
  <c r="AL56" i="2"/>
  <c r="N8" i="2"/>
  <c r="N9" i="2" s="1"/>
  <c r="N67" i="2"/>
  <c r="AJ8" i="2"/>
  <c r="AJ9" i="2" s="1"/>
  <c r="AJ67" i="2"/>
  <c r="AH52" i="2"/>
  <c r="AJ56" i="2"/>
  <c r="AL8" i="2"/>
  <c r="AL9" i="2" s="1"/>
  <c r="AL67" i="2"/>
  <c r="AF52" i="2"/>
  <c r="AH56" i="2"/>
  <c r="X8" i="2"/>
  <c r="X56" i="2" s="1"/>
  <c r="X67" i="2"/>
  <c r="AN8" i="2"/>
  <c r="AN52" i="2" s="1"/>
  <c r="AN67" i="2"/>
  <c r="AD52" i="2"/>
  <c r="AF56" i="2"/>
  <c r="J67" i="2"/>
  <c r="Z8" i="2"/>
  <c r="Z9" i="2" s="1"/>
  <c r="Z67" i="2"/>
  <c r="AP8" i="2"/>
  <c r="AP9" i="2" s="1"/>
  <c r="AP67" i="2"/>
  <c r="AD56" i="2"/>
  <c r="L67" i="2"/>
  <c r="AB8" i="2"/>
  <c r="AB56" i="2" s="1"/>
  <c r="AB67" i="2"/>
  <c r="AR8" i="2"/>
  <c r="AR9" i="2" s="1"/>
  <c r="AR67" i="2"/>
  <c r="AP52" i="2"/>
  <c r="AR56" i="2"/>
  <c r="X52" i="2"/>
  <c r="AP56" i="2"/>
  <c r="AD8" i="2"/>
  <c r="AD9" i="2" s="1"/>
  <c r="AD67" i="2"/>
  <c r="P8" i="2"/>
  <c r="P56" i="2" s="1"/>
  <c r="P67" i="2"/>
  <c r="AF8" i="2"/>
  <c r="AF9" i="2" s="1"/>
  <c r="AF67" i="2"/>
  <c r="P52" i="2"/>
  <c r="AN56" i="2"/>
  <c r="H67" i="2"/>
  <c r="T8" i="2"/>
  <c r="T56" i="2" s="1"/>
  <c r="T67" i="2"/>
  <c r="V8" i="2"/>
  <c r="V56" i="2" s="1"/>
  <c r="V67" i="2"/>
  <c r="R8" i="2"/>
  <c r="R56" i="2" s="1"/>
  <c r="R67" i="2"/>
  <c r="V52" i="2"/>
  <c r="R52" i="2"/>
  <c r="T52" i="2"/>
  <c r="H8" i="2"/>
  <c r="H9" i="2" s="1"/>
  <c r="F8" i="2"/>
  <c r="F9" i="2" s="1"/>
  <c r="F52" i="2"/>
  <c r="L52" i="2"/>
  <c r="L8" i="2"/>
  <c r="L9" i="2" s="1"/>
  <c r="J8" i="2"/>
  <c r="J9" i="2" s="1"/>
  <c r="J52" i="2"/>
  <c r="H52" i="2"/>
  <c r="V22" i="2"/>
  <c r="E8" i="2"/>
  <c r="AJ22" i="2"/>
  <c r="AH22" i="2"/>
  <c r="T22" i="2"/>
  <c r="R22" i="2"/>
  <c r="AF22" i="2"/>
  <c r="P22" i="2"/>
  <c r="AD22" i="2"/>
  <c r="AR22" i="2"/>
  <c r="AB22" i="2"/>
  <c r="AP22" i="2"/>
  <c r="Z22" i="2"/>
  <c r="AN22" i="2"/>
  <c r="X22" i="2"/>
  <c r="R9" i="2" l="1"/>
  <c r="P9" i="2"/>
  <c r="AN9" i="2"/>
  <c r="AB9" i="2"/>
  <c r="V9" i="2"/>
  <c r="T9" i="2"/>
  <c r="X9" i="2"/>
  <c r="AR52" i="2"/>
  <c r="H56" i="2"/>
  <c r="J56" i="2"/>
  <c r="N56" i="2"/>
  <c r="Z56" i="2"/>
  <c r="L56" i="2"/>
  <c r="T33" i="2"/>
  <c r="T58" i="2" s="1"/>
  <c r="AB33" i="2"/>
  <c r="AB58" i="2" s="1"/>
  <c r="AD33" i="2"/>
  <c r="AD58" i="2" s="1"/>
  <c r="P33" i="2"/>
  <c r="P58" i="2" s="1"/>
  <c r="AJ33" i="2"/>
  <c r="AJ58" i="2" s="1"/>
  <c r="Z33" i="2"/>
  <c r="AH33" i="2"/>
  <c r="AH58" i="2" s="1"/>
  <c r="AP33" i="2"/>
  <c r="AP58" i="2" s="1"/>
  <c r="AR33" i="2"/>
  <c r="AN33" i="2"/>
  <c r="AN58" i="2" s="1"/>
  <c r="AF33" i="2"/>
  <c r="AF58" i="2" s="1"/>
  <c r="X33" i="2"/>
  <c r="X58" i="2" s="1"/>
  <c r="V33" i="2"/>
  <c r="V58" i="2" s="1"/>
  <c r="R33" i="2"/>
  <c r="R58" i="2" s="1"/>
  <c r="E28" i="2"/>
  <c r="E30" i="2"/>
  <c r="E29" i="2"/>
  <c r="E25" i="2"/>
  <c r="E26" i="2"/>
  <c r="E27" i="2"/>
  <c r="P61" i="2" l="1"/>
  <c r="P62" i="2"/>
  <c r="AF61" i="2"/>
  <c r="AF62" i="2"/>
  <c r="AN62" i="2"/>
  <c r="AN61" i="2"/>
  <c r="AB61" i="2"/>
  <c r="AB62" i="2"/>
  <c r="X62" i="2"/>
  <c r="X61" i="2"/>
  <c r="T61" i="2"/>
  <c r="T62" i="2"/>
  <c r="AD62" i="2"/>
  <c r="AD61" i="2"/>
  <c r="AP62" i="2"/>
  <c r="AP61" i="2"/>
  <c r="AH61" i="2"/>
  <c r="AH62" i="2"/>
  <c r="R61" i="2"/>
  <c r="R62" i="2"/>
  <c r="V62" i="2"/>
  <c r="V61" i="2"/>
  <c r="AJ61" i="2"/>
  <c r="AJ62" i="2"/>
  <c r="AR58" i="2"/>
  <c r="E55" i="2"/>
  <c r="E56" i="2" s="1"/>
  <c r="F56" i="2"/>
  <c r="AL33" i="2"/>
  <c r="AL22" i="2"/>
  <c r="E42" i="2"/>
  <c r="Z52" i="2"/>
  <c r="Z58" i="2" s="1"/>
  <c r="E41" i="2"/>
  <c r="AL52" i="2"/>
  <c r="E20" i="2"/>
  <c r="J22" i="2"/>
  <c r="L33" i="2"/>
  <c r="L22" i="2"/>
  <c r="N33" i="2"/>
  <c r="N22" i="2"/>
  <c r="E21" i="2"/>
  <c r="F22" i="2"/>
  <c r="H22" i="2"/>
  <c r="H33" i="2"/>
  <c r="Z62" i="2" l="1"/>
  <c r="Z61" i="2"/>
  <c r="AR62" i="2"/>
  <c r="AR61" i="2"/>
  <c r="E52" i="2"/>
  <c r="T63" i="2"/>
  <c r="T65" i="2" s="1"/>
  <c r="T68" i="2" s="1"/>
  <c r="T69" i="2" s="1"/>
  <c r="V63" i="2"/>
  <c r="V65" i="2" s="1"/>
  <c r="V68" i="2" s="1"/>
  <c r="V69" i="2" s="1"/>
  <c r="AB63" i="2"/>
  <c r="AB65" i="2" s="1"/>
  <c r="AB68" i="2" s="1"/>
  <c r="AB69" i="2" s="1"/>
  <c r="H58" i="2"/>
  <c r="AH63" i="2"/>
  <c r="AH65" i="2" s="1"/>
  <c r="AH68" i="2" s="1"/>
  <c r="AH69" i="2" s="1"/>
  <c r="X63" i="2"/>
  <c r="X65" i="2" s="1"/>
  <c r="X68" i="2" s="1"/>
  <c r="X69" i="2" s="1"/>
  <c r="AJ63" i="2"/>
  <c r="AJ65" i="2" s="1"/>
  <c r="AJ68" i="2" s="1"/>
  <c r="AJ69" i="2" s="1"/>
  <c r="N58" i="2"/>
  <c r="L58" i="2"/>
  <c r="AL58" i="2"/>
  <c r="F33" i="2"/>
  <c r="F58" i="2" s="1"/>
  <c r="E32" i="2"/>
  <c r="E31" i="2"/>
  <c r="J33" i="2"/>
  <c r="J58" i="2" s="1"/>
  <c r="E22" i="2"/>
  <c r="AN63" i="2"/>
  <c r="AN65" i="2" s="1"/>
  <c r="AN68" i="2" s="1"/>
  <c r="AN69" i="2" s="1"/>
  <c r="AP63" i="2"/>
  <c r="AP65" i="2" s="1"/>
  <c r="AP68" i="2" s="1"/>
  <c r="AP69" i="2" s="1"/>
  <c r="AF63" i="2"/>
  <c r="AF65" i="2" s="1"/>
  <c r="AF68" i="2" s="1"/>
  <c r="AF69" i="2" s="1"/>
  <c r="R63" i="2"/>
  <c r="R65" i="2" s="1"/>
  <c r="R68" i="2" s="1"/>
  <c r="R69" i="2" s="1"/>
  <c r="AD63" i="2"/>
  <c r="AD65" i="2" s="1"/>
  <c r="AD68" i="2" s="1"/>
  <c r="AD69" i="2" s="1"/>
  <c r="P63" i="2"/>
  <c r="P65" i="2" s="1"/>
  <c r="P68" i="2" s="1"/>
  <c r="P69" i="2" s="1"/>
  <c r="AR63" i="2" l="1"/>
  <c r="AR65" i="2" s="1"/>
  <c r="AR68" i="2" s="1"/>
  <c r="AR69" i="2" s="1"/>
  <c r="L62" i="2"/>
  <c r="L61" i="2"/>
  <c r="AL62" i="2"/>
  <c r="AL61" i="2"/>
  <c r="J61" i="2"/>
  <c r="J62" i="2"/>
  <c r="N61" i="2"/>
  <c r="N62" i="2"/>
  <c r="H61" i="2"/>
  <c r="H62" i="2"/>
  <c r="F61" i="2"/>
  <c r="F62" i="2"/>
  <c r="E33" i="2"/>
  <c r="Z63" i="2"/>
  <c r="Z65" i="2" s="1"/>
  <c r="Z68" i="2" s="1"/>
  <c r="Z69" i="2" s="1"/>
  <c r="E58" i="2"/>
  <c r="H63" i="2" l="1"/>
  <c r="H65" i="2" s="1"/>
  <c r="H68" i="2" s="1"/>
  <c r="H69" i="2" s="1"/>
  <c r="J63" i="2"/>
  <c r="J65" i="2" s="1"/>
  <c r="J68" i="2" s="1"/>
  <c r="J69" i="2" s="1"/>
  <c r="N63" i="2"/>
  <c r="N65" i="2" s="1"/>
  <c r="N68" i="2" s="1"/>
  <c r="N69" i="2" s="1"/>
  <c r="L63" i="2"/>
  <c r="L65" i="2" s="1"/>
  <c r="E62" i="2"/>
  <c r="AL63" i="2"/>
  <c r="AL65" i="2" s="1"/>
  <c r="AL68" i="2" s="1"/>
  <c r="AL69" i="2" s="1"/>
  <c r="F63" i="2"/>
  <c r="F65" i="2" s="1"/>
  <c r="E61" i="2"/>
  <c r="L68" i="2" l="1"/>
  <c r="L69" i="2" s="1"/>
  <c r="J12" i="1"/>
  <c r="F68" i="2"/>
  <c r="F69" i="2" s="1"/>
  <c r="E63" i="2"/>
  <c r="E65" i="2"/>
  <c r="J15" i="1" l="1"/>
  <c r="J16" i="1" s="1"/>
  <c r="J13" i="1"/>
  <c r="J19" i="1" l="1"/>
</calcChain>
</file>

<file path=xl/sharedStrings.xml><?xml version="1.0" encoding="utf-8"?>
<sst xmlns="http://schemas.openxmlformats.org/spreadsheetml/2006/main" count="192" uniqueCount="152">
  <si>
    <t>Rate #</t>
  </si>
  <si>
    <t xml:space="preserve">Rate Name </t>
  </si>
  <si>
    <t>Unit of sale</t>
  </si>
  <si>
    <t>Total</t>
  </si>
  <si>
    <t>Salary &amp; Wages</t>
  </si>
  <si>
    <t>Regular Faculty</t>
  </si>
  <si>
    <t>Research Faculty</t>
  </si>
  <si>
    <t>Professional Exempt</t>
  </si>
  <si>
    <t>Classified - regular, permanent</t>
  </si>
  <si>
    <t>Professional Exempt, temp</t>
  </si>
  <si>
    <t>Classified, temp</t>
  </si>
  <si>
    <t>Student Faculty</t>
  </si>
  <si>
    <t>Hourly</t>
  </si>
  <si>
    <t>Total Personnel Expense</t>
  </si>
  <si>
    <t>Benefits</t>
  </si>
  <si>
    <t>rate</t>
  </si>
  <si>
    <t>FY</t>
  </si>
  <si>
    <t>GAR</t>
  </si>
  <si>
    <t>GIR</t>
  </si>
  <si>
    <t>Supplies</t>
  </si>
  <si>
    <t>Total Operating Expenses</t>
  </si>
  <si>
    <t>Depreciation</t>
  </si>
  <si>
    <t>Contact property@colorado.edu about depreciation amounts</t>
  </si>
  <si>
    <t>Total Depreciation</t>
  </si>
  <si>
    <t>Total Indirect Costs</t>
  </si>
  <si>
    <t>Summary</t>
  </si>
  <si>
    <t>Projected Subsidies for Internal/Federal Customers</t>
  </si>
  <si>
    <t xml:space="preserve">External </t>
  </si>
  <si>
    <t>Name</t>
  </si>
  <si>
    <t>Internal</t>
  </si>
  <si>
    <t xml:space="preserve">Federal </t>
  </si>
  <si>
    <t>New or existing rate?</t>
  </si>
  <si>
    <t>Unit Information</t>
  </si>
  <si>
    <t>Department Name</t>
  </si>
  <si>
    <t>Org Number</t>
  </si>
  <si>
    <t>Phone Number</t>
  </si>
  <si>
    <t>Program Number</t>
  </si>
  <si>
    <t>E-mail Address</t>
  </si>
  <si>
    <t>Preparer Information</t>
  </si>
  <si>
    <t>RBSA Name</t>
  </si>
  <si>
    <t>Speedtype Name</t>
  </si>
  <si>
    <t>Speedtype Number</t>
  </si>
  <si>
    <t>Fund 78 Speedtype Number</t>
  </si>
  <si>
    <t>Goods &amp; Services Provided</t>
  </si>
  <si>
    <t>Please provide a general description of the goods and services to be provided.  Briefly describe how your organization's provision of these services is unique and furthers the mission of the University of Colorado Boulder.</t>
  </si>
  <si>
    <t>Reviewed by:</t>
  </si>
  <si>
    <t>Office of Budget &amp; Fiscal Planning Representative</t>
  </si>
  <si>
    <t>Docusign Signature</t>
  </si>
  <si>
    <t>Date</t>
  </si>
  <si>
    <t>Certification Statement and Signatures</t>
  </si>
  <si>
    <t>The enclosed Rate-Based Service Activity rate calculations have been thoroughly reviewed, and I certify that due diligence and prudence were taken in preparing this document.  All expenses included in the rate are reasonable and necessary for producing the activities. This statement is certified by:</t>
  </si>
  <si>
    <t>Principal Investigator (PI)</t>
  </si>
  <si>
    <t>Department Head/Chair/Org Fiscal Manager</t>
  </si>
  <si>
    <t>RBSA Speedtype</t>
  </si>
  <si>
    <t xml:space="preserve"> </t>
  </si>
  <si>
    <t>Principal Investigator (PI)/Director Information</t>
  </si>
  <si>
    <t>Indirect Costs</t>
  </si>
  <si>
    <t>Projected Transfers to (-)/from (+) Fund 78</t>
  </si>
  <si>
    <t>Projected Internal/Federal Balance</t>
  </si>
  <si>
    <t>Projected External Balance</t>
  </si>
  <si>
    <t xml:space="preserve">Percentage of Internal/Federal Units </t>
  </si>
  <si>
    <t>Key</t>
  </si>
  <si>
    <t>Quick-Start Instructions:</t>
  </si>
  <si>
    <t>https://www.colorado.edu/bfp/planning-resources/rate-based-service-activities</t>
  </si>
  <si>
    <t>actively with you on the 'what,' 'how,' and 'why' of this effort!</t>
  </si>
  <si>
    <t>At a minimum, an RBSA must retain certain documentation for the periods of time noted per CU-Boulder's Records Retention Schedule, the CU Records Retention APS, and Schedule 7 of the Colorado State Archives Records Management Manual. Generally, this includes:</t>
  </si>
  <si>
    <t>The rate sheet takes the following general rate-setting guidelines into account:</t>
  </si>
  <si>
    <t>Under University policy, Rate-Based Service Activities (RBSAs) must comply with the provisions of Federal OMB Circular A-21 (including its successors) and the OMB Uniform Guidance. The University's interpretation of these guidelines is embodied in Chapter 13 of the Departmental Financial Guide, "Internal Sales Activities."</t>
  </si>
  <si>
    <t xml:space="preserve">For information about these and other financial guidelines, go to the CCO web site at: </t>
  </si>
  <si>
    <t>http://www.colorado.edu/controller</t>
  </si>
  <si>
    <t>BFP Rate-Based Service Activities Information:</t>
  </si>
  <si>
    <t>OCG Service Activities Information:</t>
  </si>
  <si>
    <t>CCO Internal Service Center Website:</t>
  </si>
  <si>
    <t>http://www.colorado.edu/controller/resources/internal-sales-activity</t>
  </si>
  <si>
    <t>CCO Information on Retention of University Records:</t>
  </si>
  <si>
    <t>https://www.colorado.edu/controller/policies/records-retention-disposition</t>
  </si>
  <si>
    <r>
      <t>Need help?  Please contact</t>
    </r>
    <r>
      <rPr>
        <sz val="12"/>
        <rFont val="Arial"/>
        <family val="2"/>
      </rPr>
      <t xml:space="preserve"> your Area Accountant</t>
    </r>
    <r>
      <rPr>
        <sz val="12"/>
        <color rgb="FFFF0000"/>
        <rFont val="Arial"/>
        <family val="2"/>
      </rPr>
      <t xml:space="preserve"> </t>
    </r>
    <r>
      <rPr>
        <sz val="12"/>
        <color theme="1"/>
        <rFont val="Arial"/>
        <family val="2"/>
      </rPr>
      <t xml:space="preserve">or rates@colorado.edu
</t>
    </r>
    <r>
      <rPr>
        <b/>
        <sz val="16"/>
        <color theme="1"/>
        <rFont val="Arial"/>
        <family val="2"/>
      </rPr>
      <t>Email completed rate proposals to rates@colorado.edu</t>
    </r>
    <r>
      <rPr>
        <sz val="12"/>
        <color theme="1"/>
        <rFont val="Arial"/>
        <family val="2"/>
      </rPr>
      <t xml:space="preserve">
</t>
    </r>
  </si>
  <si>
    <t>Name (please provide)</t>
  </si>
  <si>
    <t>Cost Recovery Rate</t>
  </si>
  <si>
    <t>Projected Operating Expenses</t>
  </si>
  <si>
    <t>Projected Personnel Expenses</t>
  </si>
  <si>
    <t>Projected Units Sold Internal</t>
  </si>
  <si>
    <t>Projected Units Sold Federal</t>
  </si>
  <si>
    <t>Projected Units Sold External</t>
  </si>
  <si>
    <t>The Campus Controller's Office (CCO) and the Office of Budget &amp; Fiscal Planning (BFP) have provided this tool for use in developing rates for Rate-Based Service Activities (RBSAs).  This will allow each campus unit engaging in rate-based services to satisfy federal regulations relating to internal services, and to comply with campus policy and guidelines relating to both internal and external sales.</t>
  </si>
  <si>
    <t xml:space="preserve">Reviewer Name </t>
  </si>
  <si>
    <t>Customizable Category Name</t>
  </si>
  <si>
    <t xml:space="preserve">Maximum Rate for Internal/Federal </t>
  </si>
  <si>
    <t>Selected Rate Per Unit for Internal</t>
  </si>
  <si>
    <t>Selected Rate Per Unit for Federal</t>
  </si>
  <si>
    <t>Selected Minimum Rate Per Unit for External</t>
  </si>
  <si>
    <t xml:space="preserve">Project the number of units sold for the next fiscal year by customer type. </t>
  </si>
  <si>
    <t>Input the salary &amp; wages associated with the RBSA activities.</t>
  </si>
  <si>
    <t>Input all expenses associated with the RBSA activities. If you need additional rows for customizable categories, please contact BFP.</t>
  </si>
  <si>
    <t>If more than 20 rates are desired, please contact BFP to add additional rates.</t>
  </si>
  <si>
    <t>Number of Rates (Max 20)</t>
  </si>
  <si>
    <t xml:space="preserve">Projected Ending ST Balance </t>
  </si>
  <si>
    <t xml:space="preserve">Selected  Rates </t>
  </si>
  <si>
    <r>
      <t>*</t>
    </r>
    <r>
      <rPr>
        <i/>
        <sz val="9"/>
        <color theme="1"/>
        <rFont val="Calibri"/>
        <family val="2"/>
        <scheme val="minor"/>
      </rPr>
      <t>Projected Beginning ST Balance</t>
    </r>
    <r>
      <rPr>
        <sz val="9"/>
        <color theme="1"/>
        <rFont val="Calibri"/>
        <family val="2"/>
        <scheme val="minor"/>
      </rPr>
      <t xml:space="preserve"> can be calculated by running  a Trial Balance Summary</t>
    </r>
  </si>
  <si>
    <t>revenues and subtracting remaining current fiscal year projected expenses.</t>
  </si>
  <si>
    <t xml:space="preserve">report in CU-Data for today's date, then adding remaining current fiscal year projected </t>
  </si>
  <si>
    <t>Internal/Federal rate pop up error</t>
  </si>
  <si>
    <t>Internal/Federal Rate cell highlighted orange</t>
  </si>
  <si>
    <t>Internal/Federal Rate cell highlighted red</t>
  </si>
  <si>
    <t>External Rate cell highlighted red</t>
  </si>
  <si>
    <r>
      <rPr>
        <i/>
        <sz val="11"/>
        <color theme="1"/>
        <rFont val="Calibri"/>
        <family val="2"/>
        <scheme val="minor"/>
      </rPr>
      <t xml:space="preserve">Selected Rate </t>
    </r>
    <r>
      <rPr>
        <sz val="11"/>
        <color theme="1"/>
        <rFont val="Calibri"/>
        <family val="2"/>
        <scheme val="minor"/>
      </rPr>
      <t xml:space="preserve">is below </t>
    </r>
    <r>
      <rPr>
        <i/>
        <sz val="11"/>
        <color theme="1"/>
        <rFont val="Calibri"/>
        <family val="2"/>
        <scheme val="minor"/>
      </rPr>
      <t>Cost Recovery Rate</t>
    </r>
    <r>
      <rPr>
        <sz val="11"/>
        <color theme="1"/>
        <rFont val="Calibri"/>
        <family val="2"/>
        <scheme val="minor"/>
      </rPr>
      <t xml:space="preserve">. Check the </t>
    </r>
    <r>
      <rPr>
        <i/>
        <sz val="11"/>
        <color theme="1"/>
        <rFont val="Calibri"/>
        <family val="2"/>
        <scheme val="minor"/>
      </rPr>
      <t>Summary</t>
    </r>
    <r>
      <rPr>
        <sz val="11"/>
        <color theme="1"/>
        <rFont val="Calibri"/>
        <family val="2"/>
        <scheme val="minor"/>
      </rPr>
      <t xml:space="preserve"> page to ensure your </t>
    </r>
    <r>
      <rPr>
        <i/>
        <sz val="11"/>
        <color theme="1"/>
        <rFont val="Calibri"/>
        <family val="2"/>
        <scheme val="minor"/>
      </rPr>
      <t>Projected Internal/Federal Balance</t>
    </r>
    <r>
      <rPr>
        <sz val="11"/>
        <color theme="1"/>
        <rFont val="Calibri"/>
        <family val="2"/>
        <scheme val="minor"/>
      </rPr>
      <t xml:space="preserve"> (J13) is positive across all rates. If the balance is in deficit, ensure external surplus can cover the deficit, subsidize from departmental or institute funds, or transfer in from the Fund 78. </t>
    </r>
  </si>
  <si>
    <r>
      <rPr>
        <i/>
        <sz val="11"/>
        <color theme="1"/>
        <rFont val="Calibri"/>
        <family val="2"/>
        <scheme val="minor"/>
      </rPr>
      <t>Selected Rate for Federal</t>
    </r>
    <r>
      <rPr>
        <sz val="11"/>
        <color theme="1"/>
        <rFont val="Calibri"/>
        <family val="2"/>
        <scheme val="minor"/>
      </rPr>
      <t xml:space="preserve"> must equal the rate selected for </t>
    </r>
    <r>
      <rPr>
        <i/>
        <sz val="11"/>
        <color theme="1"/>
        <rFont val="Calibri"/>
        <family val="2"/>
        <scheme val="minor"/>
      </rPr>
      <t>Internal</t>
    </r>
    <r>
      <rPr>
        <sz val="11"/>
        <color theme="1"/>
        <rFont val="Calibri"/>
        <family val="2"/>
        <scheme val="minor"/>
      </rPr>
      <t xml:space="preserve"> and vice versa. </t>
    </r>
  </si>
  <si>
    <r>
      <rPr>
        <i/>
        <sz val="11"/>
        <color theme="1"/>
        <rFont val="Calibri"/>
        <family val="2"/>
        <scheme val="minor"/>
      </rPr>
      <t>Selected Rate</t>
    </r>
    <r>
      <rPr>
        <sz val="11"/>
        <color theme="1"/>
        <rFont val="Calibri"/>
        <family val="2"/>
        <scheme val="minor"/>
      </rPr>
      <t xml:space="preserve"> is below the </t>
    </r>
    <r>
      <rPr>
        <i/>
        <sz val="11"/>
        <color theme="1"/>
        <rFont val="Calibri"/>
        <family val="2"/>
        <scheme val="minor"/>
      </rPr>
      <t xml:space="preserve">Cost Recovery Rate </t>
    </r>
    <r>
      <rPr>
        <sz val="11"/>
        <color theme="1"/>
        <rFont val="Calibri"/>
        <family val="2"/>
        <scheme val="minor"/>
      </rPr>
      <t xml:space="preserve">minimum rate. Please select an amount at or above the minimum. </t>
    </r>
  </si>
  <si>
    <t>Total Salary &amp; Wage Expense</t>
  </si>
  <si>
    <t>Total Expenses</t>
  </si>
  <si>
    <t>Subtotal Expenses</t>
  </si>
  <si>
    <t>Equipment (Non-Capital only for fund 28)</t>
  </si>
  <si>
    <t>Capital Lease Payments (principal &amp; interest only)</t>
  </si>
  <si>
    <t>Maintenance &amp; Repair</t>
  </si>
  <si>
    <t xml:space="preserve">Services </t>
  </si>
  <si>
    <t>Service Contracts</t>
  </si>
  <si>
    <r>
      <rPr>
        <b/>
        <sz val="11"/>
        <color theme="1"/>
        <rFont val="Calibri"/>
        <family val="2"/>
        <scheme val="minor"/>
      </rPr>
      <t>Note:</t>
    </r>
    <r>
      <rPr>
        <sz val="11"/>
        <color theme="1"/>
        <rFont val="Calibri"/>
        <family val="2"/>
        <scheme val="minor"/>
      </rPr>
      <t xml:space="preserve"> If your </t>
    </r>
    <r>
      <rPr>
        <i/>
        <sz val="11"/>
        <color theme="1"/>
        <rFont val="Calibri"/>
        <family val="2"/>
        <scheme val="minor"/>
      </rPr>
      <t>Projected Internal/Federal Balance</t>
    </r>
    <r>
      <rPr>
        <sz val="11"/>
        <color theme="1"/>
        <rFont val="Calibri"/>
        <family val="2"/>
        <scheme val="minor"/>
      </rPr>
      <t xml:space="preserve"> is </t>
    </r>
    <r>
      <rPr>
        <b/>
        <sz val="11"/>
        <rFont val="Calibri"/>
        <family val="2"/>
        <scheme val="minor"/>
      </rPr>
      <t>negative</t>
    </r>
    <r>
      <rPr>
        <sz val="11"/>
        <color theme="1"/>
        <rFont val="Calibri"/>
        <family val="2"/>
        <scheme val="minor"/>
      </rPr>
      <t xml:space="preserve"> then the external surplus, a subsidy applied from departmental or institute funds, or a transfer in from the Fund 78 must cover the deficit.</t>
    </r>
  </si>
  <si>
    <t>Generally, amounts should be entered as positive (+) figures. Dollar signs ($) are not necessary.</t>
  </si>
  <si>
    <r>
      <t xml:space="preserve">Once you have completed all required steps, a summary of your selected rates for each product or service can be found on the </t>
    </r>
    <r>
      <rPr>
        <i/>
        <sz val="11"/>
        <color theme="1"/>
        <rFont val="Calibri"/>
        <family val="2"/>
        <scheme val="minor"/>
      </rPr>
      <t xml:space="preserve">Summary </t>
    </r>
    <r>
      <rPr>
        <sz val="11"/>
        <color theme="1"/>
        <rFont val="Calibri"/>
        <family val="2"/>
        <scheme val="minor"/>
      </rPr>
      <t>tab.</t>
    </r>
  </si>
  <si>
    <t>4.  Services should be billed within 30 days and may not be billed in advance of providing the services. For prolonged service provision, interim billings are encouraged.</t>
  </si>
  <si>
    <t>1.  The annual rate calculation worksheet plus any documentation supporting historical figures or projections: three full years + current fiscal year.</t>
  </si>
  <si>
    <t>2.  Records of all goods and services provided to each customer that document the goods and services sold and the price charged for each: three full fiscal years + current fiscal year.</t>
  </si>
  <si>
    <t>3.  Records of all capital equipment purchases and the associated depreciation schedules used to determine depreciation funding transfers: 3 years after disposal.</t>
  </si>
  <si>
    <t xml:space="preserve">1.  Required Cells: </t>
  </si>
  <si>
    <r>
      <t xml:space="preserve">Complete all grey-shaded cells on the </t>
    </r>
    <r>
      <rPr>
        <i/>
        <sz val="11"/>
        <color theme="1"/>
        <rFont val="Calibri"/>
        <family val="2"/>
        <scheme val="minor"/>
      </rPr>
      <t>Certification</t>
    </r>
    <r>
      <rPr>
        <sz val="11"/>
        <color theme="1"/>
        <rFont val="Calibri"/>
        <family val="2"/>
        <scheme val="minor"/>
      </rPr>
      <t xml:space="preserve">, </t>
    </r>
    <r>
      <rPr>
        <i/>
        <sz val="11"/>
        <color theme="1"/>
        <rFont val="Calibri"/>
        <family val="2"/>
        <scheme val="minor"/>
      </rPr>
      <t>Summary</t>
    </r>
    <r>
      <rPr>
        <sz val="11"/>
        <color theme="1"/>
        <rFont val="Calibri"/>
        <family val="2"/>
        <scheme val="minor"/>
      </rPr>
      <t xml:space="preserve">, and </t>
    </r>
    <r>
      <rPr>
        <i/>
        <sz val="11"/>
        <color theme="1"/>
        <rFont val="Calibri"/>
        <family val="2"/>
        <scheme val="minor"/>
      </rPr>
      <t>Rates</t>
    </r>
    <r>
      <rPr>
        <sz val="11"/>
        <color theme="1"/>
        <rFont val="Calibri"/>
        <family val="2"/>
        <scheme val="minor"/>
      </rPr>
      <t xml:space="preserve"> tabs.  </t>
    </r>
  </si>
  <si>
    <t xml:space="preserve">3.  BFP will submit rate sheet via Docusign to sign electronically once your rate sheet has been approved. </t>
  </si>
  <si>
    <r>
      <rPr>
        <b/>
        <sz val="11"/>
        <color theme="1"/>
        <rFont val="Calibri"/>
        <family val="2"/>
        <scheme val="minor"/>
      </rPr>
      <t>Internal</t>
    </r>
    <r>
      <rPr>
        <sz val="11"/>
        <color theme="1"/>
        <rFont val="Calibri"/>
        <family val="2"/>
        <scheme val="minor"/>
      </rPr>
      <t xml:space="preserve"> customers are those for which a university speedtype is to be charged.  Internal customers also include speedtypes from other CU campuses.  The exception is Fund 80 speedtypes, which are considered external customers.</t>
    </r>
  </si>
  <si>
    <r>
      <rPr>
        <b/>
        <sz val="11"/>
        <color theme="1"/>
        <rFont val="Calibri"/>
        <family val="2"/>
        <scheme val="minor"/>
      </rPr>
      <t>External</t>
    </r>
    <r>
      <rPr>
        <sz val="11"/>
        <color theme="1"/>
        <rFont val="Calibri"/>
        <family val="2"/>
        <scheme val="minor"/>
      </rPr>
      <t xml:space="preserve"> customers are those who pay using a credit card, purchase order, or other vendor-style payment method.  Fund 80 speedtypes are also considered external customers.  For rate-setting purposes, external customers are further divided in to </t>
    </r>
    <r>
      <rPr>
        <b/>
        <sz val="11"/>
        <color theme="1"/>
        <rFont val="Calibri"/>
        <family val="2"/>
        <scheme val="minor"/>
      </rPr>
      <t>Federal</t>
    </r>
    <r>
      <rPr>
        <sz val="11"/>
        <color theme="1"/>
        <rFont val="Calibri"/>
        <family val="2"/>
        <scheme val="minor"/>
      </rPr>
      <t xml:space="preserve"> and </t>
    </r>
    <r>
      <rPr>
        <b/>
        <sz val="11"/>
        <color theme="1"/>
        <rFont val="Calibri"/>
        <family val="2"/>
        <scheme val="minor"/>
      </rPr>
      <t>External</t>
    </r>
    <r>
      <rPr>
        <sz val="11"/>
        <color theme="1"/>
        <rFont val="Calibri"/>
        <family val="2"/>
        <scheme val="minor"/>
      </rPr>
      <t xml:space="preserve"> categories.  Not all RBSAs will have all customer types, and rates do not need to be set for inapplicable types.</t>
    </r>
  </si>
  <si>
    <r>
      <t xml:space="preserve">1.  </t>
    </r>
    <r>
      <rPr>
        <b/>
        <sz val="11"/>
        <color theme="1"/>
        <rFont val="Calibri"/>
        <family val="2"/>
        <scheme val="minor"/>
      </rPr>
      <t>Internal</t>
    </r>
    <r>
      <rPr>
        <sz val="11"/>
        <color theme="1"/>
        <rFont val="Calibri"/>
        <family val="2"/>
        <scheme val="minor"/>
      </rPr>
      <t xml:space="preserve"> and </t>
    </r>
    <r>
      <rPr>
        <b/>
        <sz val="11"/>
        <color theme="1"/>
        <rFont val="Calibri"/>
        <family val="2"/>
        <scheme val="minor"/>
      </rPr>
      <t>Federal</t>
    </r>
    <r>
      <rPr>
        <sz val="11"/>
        <color theme="1"/>
        <rFont val="Calibri"/>
        <family val="2"/>
        <scheme val="minor"/>
      </rPr>
      <t xml:space="preserve"> customers, including sponsored projects, cannot be charged more than actual cost plus consideration for up to a 60-day expense reserve.</t>
    </r>
  </si>
  <si>
    <r>
      <t xml:space="preserve">2.  All </t>
    </r>
    <r>
      <rPr>
        <b/>
        <sz val="11"/>
        <color theme="1"/>
        <rFont val="Calibri"/>
        <family val="2"/>
        <scheme val="minor"/>
      </rPr>
      <t>Internal</t>
    </r>
    <r>
      <rPr>
        <sz val="11"/>
        <color theme="1"/>
        <rFont val="Calibri"/>
        <family val="2"/>
        <scheme val="minor"/>
      </rPr>
      <t xml:space="preserve"> and </t>
    </r>
    <r>
      <rPr>
        <b/>
        <sz val="11"/>
        <color theme="1"/>
        <rFont val="Calibri"/>
        <family val="2"/>
        <scheme val="minor"/>
      </rPr>
      <t>Federal</t>
    </r>
    <r>
      <rPr>
        <sz val="11"/>
        <color theme="1"/>
        <rFont val="Calibri"/>
        <family val="2"/>
        <scheme val="minor"/>
      </rPr>
      <t xml:space="preserve"> customers, including sponsored projects, must be charged the same rate within the same fiscal year.</t>
    </r>
  </si>
  <si>
    <r>
      <t xml:space="preserve">Finally, for RBSAs with any </t>
    </r>
    <r>
      <rPr>
        <b/>
        <sz val="11"/>
        <color theme="1"/>
        <rFont val="Calibri"/>
        <family val="2"/>
        <scheme val="minor"/>
      </rPr>
      <t>External</t>
    </r>
    <r>
      <rPr>
        <sz val="11"/>
        <color theme="1"/>
        <rFont val="Calibri"/>
        <family val="2"/>
        <scheme val="minor"/>
      </rPr>
      <t xml:space="preserve"> customers, near the end of each fiscal year, you will need to transfer gains generated from external sales (if any) to a Fund 78 (plant fund) in order to maintain compliance.  </t>
    </r>
  </si>
  <si>
    <r>
      <rPr>
        <b/>
        <sz val="11"/>
        <color theme="1"/>
        <rFont val="Calibri"/>
        <family val="2"/>
        <scheme val="minor"/>
      </rPr>
      <t>Note:</t>
    </r>
    <r>
      <rPr>
        <sz val="11"/>
        <color theme="1"/>
        <rFont val="Calibri"/>
        <family val="2"/>
        <scheme val="minor"/>
      </rPr>
      <t xml:space="preserve"> If the RBSA makes a sale to a sponsored project (Fund 30), the department must retain documentation for 6 years after the final financial report for the project is filed with the sponsor. If this information is unknown, departments must retain the records for a period of time dating back to include the oldest active project. That date is currently February 1, 1997.</t>
    </r>
  </si>
  <si>
    <t>Billing &amp; Pricing Considerations:</t>
  </si>
  <si>
    <t>Introduction:</t>
  </si>
  <si>
    <t>Rate Sheet Submission Process:</t>
  </si>
  <si>
    <t>Documentation Requirements:</t>
  </si>
  <si>
    <t>Policy Reference:</t>
  </si>
  <si>
    <t>Resources:</t>
  </si>
  <si>
    <t>Please visit the RBSA website</t>
  </si>
  <si>
    <r>
      <t xml:space="preserve">to learn more, or contact </t>
    </r>
    <r>
      <rPr>
        <b/>
        <sz val="11"/>
        <color theme="1"/>
        <rFont val="Calibri"/>
        <family val="2"/>
        <scheme val="minor"/>
      </rPr>
      <t>rates@colorado.edu</t>
    </r>
    <r>
      <rPr>
        <sz val="11"/>
        <color theme="1"/>
        <rFont val="Calibri"/>
        <family val="2"/>
        <scheme val="minor"/>
      </rPr>
      <t xml:space="preserve"> to engage with us in dialogue.  We would be happy to partner</t>
    </r>
  </si>
  <si>
    <t>Once you submit your rate sheet, a colleague from BFP may reach out to you to provide feedback or support in the event that further clarification or detail is needed.  A rate sheet that is complete, has no omissions, flags, or error messages, and selects allowable rates will be sent a certification email from BFP confirming the completion of the required compliance step.  Optionally, engage with BFP at any time throughout the year for discussion about the business planning implications of the rates that you have selected (e.g., the sustainability of relatively level rates over time, optimal application of department subsidies, etc.).</t>
  </si>
  <si>
    <r>
      <t xml:space="preserve">Fill out the rate sheet, referring to the comments provided in a cell and any pop-up messages.  Upon completion of the workbook, email the electronic copy to </t>
    </r>
    <r>
      <rPr>
        <b/>
        <sz val="11"/>
        <color theme="1"/>
        <rFont val="Calibri"/>
        <family val="2"/>
        <scheme val="minor"/>
      </rPr>
      <t>rates@colorado.edu.</t>
    </r>
  </si>
  <si>
    <t>https://www.colorado.edu/ocg/manage-awards/service-activities</t>
  </si>
  <si>
    <r>
      <rPr>
        <i/>
        <sz val="11"/>
        <color theme="1"/>
        <rFont val="Calibri"/>
        <family val="2"/>
        <scheme val="minor"/>
      </rPr>
      <t>Selected Rate</t>
    </r>
    <r>
      <rPr>
        <sz val="11"/>
        <color theme="1"/>
        <rFont val="Calibri"/>
        <family val="2"/>
        <scheme val="minor"/>
      </rPr>
      <t xml:space="preserve"> is above the </t>
    </r>
    <r>
      <rPr>
        <i/>
        <sz val="11"/>
        <color theme="1"/>
        <rFont val="Calibri"/>
        <family val="2"/>
        <scheme val="minor"/>
      </rPr>
      <t>Maximum Rate for Internal/Federal</t>
    </r>
    <r>
      <rPr>
        <sz val="11"/>
        <color theme="1"/>
        <rFont val="Calibri"/>
        <family val="2"/>
        <scheme val="minor"/>
      </rPr>
      <t>. Please select an amount at or below the maximum.</t>
    </r>
  </si>
  <si>
    <r>
      <rPr>
        <sz val="11"/>
        <rFont val="Calibri"/>
        <family val="2"/>
        <scheme val="minor"/>
      </rPr>
      <t xml:space="preserve">3.  </t>
    </r>
    <r>
      <rPr>
        <b/>
        <sz val="11"/>
        <rFont val="Calibri"/>
        <family val="2"/>
        <scheme val="minor"/>
      </rPr>
      <t>External</t>
    </r>
    <r>
      <rPr>
        <sz val="11"/>
        <rFont val="Calibri"/>
        <family val="2"/>
        <scheme val="minor"/>
      </rPr>
      <t xml:space="preserve"> customers, including non-profit, corporate, students and Fund 80 programs, can be charged more than actual cost. External customers can be charged different rates as long as they meet the minimum rate selected on this rate sheet. Product sales to </t>
    </r>
    <r>
      <rPr>
        <b/>
        <sz val="11"/>
        <rFont val="Calibri"/>
        <family val="2"/>
        <scheme val="minor"/>
      </rPr>
      <t xml:space="preserve">External </t>
    </r>
    <r>
      <rPr>
        <sz val="11"/>
        <rFont val="Calibri"/>
        <family val="2"/>
        <scheme val="minor"/>
      </rPr>
      <t>customers may be subject to sales tax.  For guidance on sales tax, please refer to the CCO website or your area accountant.</t>
    </r>
  </si>
  <si>
    <r>
      <t xml:space="preserve">For the remainder of this year and for the full fiscal year ahead, please continue to monitor your planned and actual revenues and expenses.  In the event of a major change during the year in your service center (e.g., a brand new product/service offering, substantial changes in expected revenues or expenses, etc.), a re-deterimation by OCG, as well as a mid-cycle review and revision of your rates, may be appropriate.  Please contact us at </t>
    </r>
    <r>
      <rPr>
        <b/>
        <sz val="11"/>
        <color theme="1"/>
        <rFont val="Calibri"/>
        <family val="2"/>
        <scheme val="minor"/>
      </rPr>
      <t>rates@colorado.edu</t>
    </r>
    <r>
      <rPr>
        <sz val="11"/>
        <color theme="1"/>
        <rFont val="Calibri"/>
        <family val="2"/>
        <scheme val="minor"/>
      </rPr>
      <t xml:space="preserve"> and </t>
    </r>
    <r>
      <rPr>
        <b/>
        <sz val="11"/>
        <color theme="1"/>
        <rFont val="Calibri"/>
        <family val="2"/>
        <scheme val="minor"/>
      </rPr>
      <t>ocgservicecontracts@colorado.edu</t>
    </r>
    <r>
      <rPr>
        <sz val="11"/>
        <color theme="1"/>
        <rFont val="Calibri"/>
        <family val="2"/>
        <scheme val="minor"/>
      </rPr>
      <t xml:space="preserve"> at any time if this may be applicable to you.  
</t>
    </r>
  </si>
  <si>
    <t>FY26</t>
  </si>
  <si>
    <t>*Proposed FY26 rates, not yet approved*</t>
  </si>
  <si>
    <t>FY26 Preliminary Rates</t>
  </si>
  <si>
    <r>
      <t xml:space="preserve">2.  Submit this file on or before </t>
    </r>
    <r>
      <rPr>
        <b/>
        <sz val="12"/>
        <color theme="1"/>
        <rFont val="Calibri"/>
        <family val="2"/>
        <scheme val="minor"/>
      </rPr>
      <t>April 30th to rates@colorado.edu</t>
    </r>
  </si>
  <si>
    <t>Rates Certified Through June 30, 2026</t>
  </si>
  <si>
    <r>
      <rPr>
        <b/>
        <i/>
        <sz val="11"/>
        <rFont val="Calibri"/>
        <family val="2"/>
        <scheme val="minor"/>
      </rPr>
      <t>FY26</t>
    </r>
    <r>
      <rPr>
        <i/>
        <sz val="11"/>
        <color theme="1"/>
        <rFont val="Calibri"/>
        <family val="2"/>
        <scheme val="minor"/>
      </rPr>
      <t xml:space="preserve">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</si>
</sst>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_(&quot;$&quot;* #,##0_);_(&quot;$&quot;* \(#,##0\);_(&quot;$&quot;* &quot;-&quot;??_);_(@_)"/>
  </numFmts>
  <fonts count="46">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u/>
      <sz val="11"/>
      <color theme="1"/>
      <name val="Calibri"/>
      <family val="2"/>
      <scheme val="minor"/>
    </font>
    <font>
      <i/>
      <sz val="11"/>
      <color theme="1"/>
      <name val="Calibri"/>
      <family val="2"/>
      <scheme val="minor"/>
    </font>
    <font>
      <sz val="8"/>
      <color theme="1"/>
      <name val="Calibri"/>
      <family val="2"/>
      <scheme val="minor"/>
    </font>
    <font>
      <sz val="11"/>
      <color rgb="FFFF0000"/>
      <name val="Calibri"/>
      <family val="2"/>
      <scheme val="minor"/>
    </font>
    <font>
      <sz val="11"/>
      <color rgb="FF0070C0"/>
      <name val="Calibri"/>
      <family val="2"/>
      <scheme val="minor"/>
    </font>
    <font>
      <sz val="8"/>
      <color rgb="FF000000"/>
      <name val="Tahoma"/>
      <family val="2"/>
    </font>
    <font>
      <sz val="10"/>
      <name val="Arial"/>
      <family val="2"/>
    </font>
    <font>
      <i/>
      <sz val="10"/>
      <color theme="1"/>
      <name val="Arial"/>
      <family val="2"/>
    </font>
    <font>
      <sz val="16"/>
      <color rgb="FFFF0000"/>
      <name val="Arial"/>
      <family val="2"/>
    </font>
    <font>
      <u/>
      <sz val="10"/>
      <color theme="10"/>
      <name val="Arial"/>
      <family val="2"/>
    </font>
    <font>
      <b/>
      <sz val="10"/>
      <color indexed="8"/>
      <name val="Arial"/>
      <family val="2"/>
    </font>
    <font>
      <b/>
      <sz val="12"/>
      <color indexed="8"/>
      <name val="Arial"/>
      <family val="2"/>
    </font>
    <font>
      <b/>
      <sz val="11"/>
      <color indexed="8"/>
      <name val="Arial"/>
      <family val="2"/>
    </font>
    <font>
      <i/>
      <sz val="10"/>
      <color indexed="8"/>
      <name val="Arial"/>
      <family val="2"/>
    </font>
    <font>
      <b/>
      <sz val="10"/>
      <color theme="1"/>
      <name val="Arial"/>
      <family val="2"/>
    </font>
    <font>
      <b/>
      <sz val="14"/>
      <color rgb="FFFF0000"/>
      <name val="Arial"/>
      <family val="2"/>
    </font>
    <font>
      <sz val="12"/>
      <color theme="1"/>
      <name val="Arial"/>
      <family val="2"/>
    </font>
    <font>
      <b/>
      <sz val="14"/>
      <color theme="1"/>
      <name val="Calibri"/>
      <family val="2"/>
      <scheme val="minor"/>
    </font>
    <font>
      <sz val="14"/>
      <name val="Calibri"/>
      <family val="2"/>
      <scheme val="minor"/>
    </font>
    <font>
      <sz val="11"/>
      <name val="Calibri"/>
      <family val="2"/>
      <scheme val="minor"/>
    </font>
    <font>
      <sz val="10"/>
      <color theme="1"/>
      <name val="Calibri"/>
      <family val="2"/>
      <scheme val="minor"/>
    </font>
    <font>
      <u/>
      <sz val="10"/>
      <color indexed="12"/>
      <name val="Arial"/>
      <family val="2"/>
    </font>
    <font>
      <b/>
      <sz val="16"/>
      <color theme="1"/>
      <name val="Arial"/>
      <family val="2"/>
    </font>
    <font>
      <sz val="12"/>
      <color rgb="FFFF0000"/>
      <name val="Arial"/>
      <family val="2"/>
    </font>
    <font>
      <sz val="12"/>
      <name val="Arial"/>
      <family val="2"/>
    </font>
    <font>
      <b/>
      <sz val="11"/>
      <name val="Calibri"/>
      <family val="2"/>
      <scheme val="minor"/>
    </font>
    <font>
      <b/>
      <sz val="14"/>
      <color theme="1"/>
      <name val="Arial"/>
      <family val="2"/>
    </font>
    <font>
      <i/>
      <sz val="11"/>
      <name val="Calibri"/>
      <family val="2"/>
      <scheme val="minor"/>
    </font>
    <font>
      <i/>
      <sz val="8"/>
      <color theme="1"/>
      <name val="Calibri"/>
      <family val="2"/>
      <scheme val="minor"/>
    </font>
    <font>
      <sz val="9"/>
      <color theme="1"/>
      <name val="Calibri"/>
      <family val="2"/>
      <scheme val="minor"/>
    </font>
    <font>
      <b/>
      <u/>
      <sz val="11"/>
      <color theme="1"/>
      <name val="Arial "/>
    </font>
    <font>
      <b/>
      <sz val="11"/>
      <color theme="1"/>
      <name val="Arial"/>
      <family val="2"/>
    </font>
    <font>
      <b/>
      <u/>
      <sz val="11"/>
      <color theme="1"/>
      <name val="Arial"/>
      <family val="2"/>
    </font>
    <font>
      <b/>
      <sz val="12"/>
      <color theme="1"/>
      <name val="Arial"/>
      <family val="2"/>
    </font>
    <font>
      <b/>
      <i/>
      <sz val="11"/>
      <color theme="1"/>
      <name val="Calibri"/>
      <family val="2"/>
      <scheme val="minor"/>
    </font>
    <font>
      <i/>
      <sz val="9"/>
      <color theme="1"/>
      <name val="Calibri"/>
      <family val="2"/>
      <scheme val="minor"/>
    </font>
    <font>
      <b/>
      <sz val="16"/>
      <color indexed="8"/>
      <name val="Arial"/>
      <family val="2"/>
    </font>
    <font>
      <u/>
      <sz val="11"/>
      <color theme="10"/>
      <name val="Calibri"/>
      <family val="2"/>
      <scheme val="minor"/>
    </font>
    <font>
      <b/>
      <sz val="12"/>
      <color theme="1"/>
      <name val="Calibri"/>
      <family val="2"/>
      <scheme val="minor"/>
    </font>
    <font>
      <i/>
      <u/>
      <sz val="11"/>
      <color theme="1"/>
      <name val="Calibri"/>
      <family val="2"/>
      <scheme val="minor"/>
    </font>
    <font>
      <b/>
      <i/>
      <sz val="14"/>
      <color theme="1"/>
      <name val="Arial"/>
      <family val="2"/>
    </font>
    <font>
      <b/>
      <i/>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CFB87C"/>
        <bgColor indexed="64"/>
      </patternFill>
    </fill>
    <fill>
      <patternFill patternType="solid">
        <fgColor theme="0"/>
        <bgColor indexed="64"/>
      </patternFill>
    </fill>
    <fill>
      <patternFill patternType="solid">
        <fgColor theme="0" tint="-0.14999847407452621"/>
        <bgColor indexed="64"/>
      </patternFill>
    </fill>
    <fill>
      <gradientFill degree="270">
        <stop position="0">
          <color theme="0"/>
        </stop>
        <stop position="1">
          <color theme="2" tint="-9.8025452436902985E-2"/>
        </stop>
      </gradientFill>
    </fill>
    <fill>
      <patternFill patternType="solid">
        <fgColor rgb="FFFFC000"/>
        <bgColor indexed="64"/>
      </patternFill>
    </fill>
    <fill>
      <patternFill patternType="solid">
        <fgColor rgb="FFFFC7CE"/>
        <bgColor indexed="64"/>
      </patternFill>
    </fill>
  </fills>
  <borders count="45">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43" fontId="1" fillId="0" borderId="0" applyFont="0" applyFill="0" applyBorder="0" applyAlignment="0" applyProtection="0"/>
  </cellStyleXfs>
  <cellXfs count="169">
    <xf numFmtId="0" fontId="0" fillId="0" borderId="0" xfId="0"/>
    <xf numFmtId="0" fontId="1" fillId="0" borderId="0" xfId="3"/>
    <xf numFmtId="0" fontId="5" fillId="0" borderId="0" xfId="3" applyFont="1"/>
    <xf numFmtId="165" fontId="1" fillId="0" borderId="0" xfId="2" applyNumberFormat="1" applyFont="1"/>
    <xf numFmtId="0" fontId="0" fillId="0" borderId="0" xfId="0" applyProtection="1">
      <protection locked="0"/>
    </xf>
    <xf numFmtId="0" fontId="0" fillId="2" borderId="0" xfId="0" applyFill="1" applyProtection="1">
      <protection locked="0"/>
    </xf>
    <xf numFmtId="44" fontId="0" fillId="0" borderId="0" xfId="1" applyFont="1" applyProtection="1">
      <protection locked="0"/>
    </xf>
    <xf numFmtId="164" fontId="0" fillId="0" borderId="0" xfId="0" applyNumberFormat="1" applyProtection="1">
      <protection locked="0"/>
    </xf>
    <xf numFmtId="0" fontId="0" fillId="5" borderId="14" xfId="4" applyFont="1" applyFill="1" applyBorder="1" applyAlignment="1" applyProtection="1">
      <alignment horizontal="left" vertical="top" shrinkToFit="1"/>
      <protection locked="0"/>
    </xf>
    <xf numFmtId="0" fontId="1" fillId="4" borderId="0" xfId="4" applyFill="1" applyAlignment="1" applyProtection="1">
      <alignment horizontal="left" vertical="top" shrinkToFit="1"/>
      <protection locked="0"/>
    </xf>
    <xf numFmtId="0" fontId="0" fillId="5" borderId="15" xfId="4" applyFont="1" applyFill="1" applyBorder="1" applyAlignment="1" applyProtection="1">
      <alignment horizontal="left" vertical="top" shrinkToFit="1"/>
      <protection locked="0"/>
    </xf>
    <xf numFmtId="0" fontId="13" fillId="0" borderId="0" xfId="7" applyAlignment="1" applyProtection="1">
      <alignment vertical="top"/>
    </xf>
    <xf numFmtId="0" fontId="0" fillId="5" borderId="0" xfId="0" applyFill="1"/>
    <xf numFmtId="0" fontId="41" fillId="0" borderId="0" xfId="7" applyFont="1"/>
    <xf numFmtId="0" fontId="41" fillId="0" borderId="0" xfId="7" applyFont="1" applyAlignment="1" applyProtection="1">
      <alignment vertical="top"/>
    </xf>
    <xf numFmtId="164" fontId="0" fillId="0" borderId="0" xfId="9" applyNumberFormat="1" applyFont="1" applyProtection="1">
      <protection locked="0"/>
    </xf>
    <xf numFmtId="0" fontId="32" fillId="0" borderId="0" xfId="0" applyFont="1" applyAlignment="1" applyProtection="1">
      <alignment vertical="center" wrapText="1"/>
      <protection locked="0"/>
    </xf>
    <xf numFmtId="0" fontId="2" fillId="0" borderId="0" xfId="0" applyFont="1" applyProtection="1">
      <protection locked="0"/>
    </xf>
    <xf numFmtId="164" fontId="0" fillId="0" borderId="1" xfId="0" applyNumberFormat="1" applyBorder="1" applyProtection="1">
      <protection locked="0"/>
    </xf>
    <xf numFmtId="0" fontId="34" fillId="0" borderId="0" xfId="0" applyFont="1" applyProtection="1">
      <protection locked="0"/>
    </xf>
    <xf numFmtId="0" fontId="4" fillId="0" borderId="0" xfId="0" applyFont="1" applyProtection="1">
      <protection locked="0"/>
    </xf>
    <xf numFmtId="0" fontId="32" fillId="0" borderId="0" xfId="0" applyFont="1" applyProtection="1">
      <protection locked="0"/>
    </xf>
    <xf numFmtId="0" fontId="5" fillId="0" borderId="0" xfId="0" applyFont="1" applyProtection="1">
      <protection locked="0"/>
    </xf>
    <xf numFmtId="0" fontId="36" fillId="0" borderId="0" xfId="0" applyFont="1" applyProtection="1">
      <protection locked="0"/>
    </xf>
    <xf numFmtId="0" fontId="23" fillId="0" borderId="0" xfId="0" applyFont="1" applyProtection="1">
      <protection locked="0"/>
    </xf>
    <xf numFmtId="0" fontId="29"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37" fillId="3" borderId="36" xfId="0" applyFont="1" applyFill="1" applyBorder="1" applyProtection="1">
      <protection locked="0"/>
    </xf>
    <xf numFmtId="0" fontId="0" fillId="7" borderId="34" xfId="0" applyFill="1" applyBorder="1" applyAlignment="1" applyProtection="1">
      <alignment horizontal="left" vertical="center" wrapText="1"/>
      <protection locked="0"/>
    </xf>
    <xf numFmtId="0" fontId="0" fillId="8" borderId="34" xfId="0" applyFill="1" applyBorder="1" applyAlignment="1" applyProtection="1">
      <alignment vertical="top" wrapText="1"/>
      <protection locked="0"/>
    </xf>
    <xf numFmtId="0" fontId="8" fillId="0" borderId="0" xfId="0" applyFont="1" applyProtection="1">
      <protection locked="0"/>
    </xf>
    <xf numFmtId="0" fontId="0" fillId="8" borderId="34" xfId="0" applyFill="1" applyBorder="1" applyProtection="1">
      <protection locked="0"/>
    </xf>
    <xf numFmtId="0" fontId="0" fillId="0" borderId="31" xfId="0" applyBorder="1" applyProtection="1">
      <protection locked="0"/>
    </xf>
    <xf numFmtId="164" fontId="0" fillId="0" borderId="0" xfId="0" applyNumberFormat="1"/>
    <xf numFmtId="0" fontId="2" fillId="0" borderId="0" xfId="0" applyFont="1"/>
    <xf numFmtId="9" fontId="0" fillId="0" borderId="0" xfId="2" applyFont="1" applyProtection="1"/>
    <xf numFmtId="0" fontId="18" fillId="0" borderId="0" xfId="0" applyFont="1"/>
    <xf numFmtId="164" fontId="2" fillId="0" borderId="0" xfId="0" applyNumberFormat="1" applyFont="1"/>
    <xf numFmtId="165" fontId="0" fillId="0" borderId="0" xfId="2" applyNumberFormat="1" applyFont="1" applyProtection="1"/>
    <xf numFmtId="164" fontId="0" fillId="0" borderId="1" xfId="0" applyNumberFormat="1" applyBorder="1"/>
    <xf numFmtId="0" fontId="35" fillId="0" borderId="0" xfId="0" applyFont="1"/>
    <xf numFmtId="164" fontId="0" fillId="0" borderId="2" xfId="0" applyNumberFormat="1" applyBorder="1"/>
    <xf numFmtId="0" fontId="37" fillId="0" borderId="0" xfId="0" applyFont="1"/>
    <xf numFmtId="164" fontId="2" fillId="0" borderId="2" xfId="0" applyNumberFormat="1" applyFont="1" applyBorder="1"/>
    <xf numFmtId="44" fontId="0" fillId="0" borderId="0" xfId="1" applyFont="1" applyProtection="1"/>
    <xf numFmtId="0" fontId="24" fillId="0" borderId="0" xfId="0" applyFont="1" applyAlignment="1">
      <alignment horizontal="center" vertical="center" wrapText="1"/>
    </xf>
    <xf numFmtId="0" fontId="2" fillId="0" borderId="1" xfId="0" applyFont="1" applyBorder="1" applyAlignment="1">
      <alignment horizontal="center"/>
    </xf>
    <xf numFmtId="0" fontId="30" fillId="0" borderId="0" xfId="0" applyFont="1" applyAlignment="1" applyProtection="1">
      <alignment vertical="center"/>
      <protection locked="0"/>
    </xf>
    <xf numFmtId="0" fontId="30" fillId="0" borderId="0" xfId="0" applyFont="1" applyProtection="1">
      <protection locked="0"/>
    </xf>
    <xf numFmtId="0" fontId="21" fillId="0" borderId="0" xfId="0" applyFont="1" applyProtection="1">
      <protection locked="0"/>
    </xf>
    <xf numFmtId="0" fontId="22" fillId="0" borderId="0" xfId="0" applyFont="1" applyAlignment="1" applyProtection="1">
      <alignment horizontal="left"/>
      <protection locked="0"/>
    </xf>
    <xf numFmtId="0" fontId="35" fillId="3" borderId="26" xfId="0" applyFont="1" applyFill="1" applyBorder="1" applyAlignment="1" applyProtection="1">
      <alignment horizontal="center"/>
      <protection locked="0"/>
    </xf>
    <xf numFmtId="0" fontId="35" fillId="3" borderId="8" xfId="0" applyFont="1" applyFill="1" applyBorder="1" applyAlignment="1" applyProtection="1">
      <alignment horizontal="center"/>
      <protection locked="0"/>
    </xf>
    <xf numFmtId="0" fontId="2" fillId="3" borderId="31" xfId="0" applyFont="1" applyFill="1" applyBorder="1" applyAlignment="1" applyProtection="1">
      <alignment horizontal="center"/>
      <protection locked="0"/>
    </xf>
    <xf numFmtId="0" fontId="2" fillId="3" borderId="32" xfId="0" applyFont="1" applyFill="1" applyBorder="1" applyAlignment="1" applyProtection="1">
      <alignment horizontal="center"/>
      <protection locked="0"/>
    </xf>
    <xf numFmtId="0" fontId="2" fillId="3" borderId="33" xfId="0" applyFont="1" applyFill="1" applyBorder="1" applyAlignment="1" applyProtection="1">
      <alignment horizontal="center"/>
      <protection locked="0"/>
    </xf>
    <xf numFmtId="0" fontId="0" fillId="0" borderId="3" xfId="0" applyBorder="1" applyAlignment="1" applyProtection="1">
      <alignment wrapText="1"/>
      <protection locked="0"/>
    </xf>
    <xf numFmtId="0" fontId="0" fillId="0" borderId="10" xfId="0" applyBorder="1" applyProtection="1">
      <protection locked="0"/>
    </xf>
    <xf numFmtId="0" fontId="33" fillId="0" borderId="0" xfId="0" applyFont="1" applyProtection="1">
      <protection locked="0"/>
    </xf>
    <xf numFmtId="0" fontId="0" fillId="0" borderId="0" xfId="0" applyAlignment="1">
      <alignment horizontal="center"/>
    </xf>
    <xf numFmtId="44" fontId="0" fillId="0" borderId="0" xfId="1" applyFont="1" applyBorder="1" applyProtection="1"/>
    <xf numFmtId="0" fontId="0" fillId="0" borderId="3" xfId="0" applyBorder="1"/>
    <xf numFmtId="167" fontId="23" fillId="0" borderId="4" xfId="1" applyNumberFormat="1" applyFont="1" applyBorder="1" applyProtection="1"/>
    <xf numFmtId="0" fontId="0" fillId="0" borderId="25" xfId="0" applyBorder="1"/>
    <xf numFmtId="167" fontId="23" fillId="0" borderId="24" xfId="1" applyNumberFormat="1" applyFont="1" applyBorder="1" applyProtection="1"/>
    <xf numFmtId="0" fontId="38" fillId="0" borderId="3" xfId="0" applyFont="1" applyBorder="1"/>
    <xf numFmtId="167" fontId="0" fillId="0" borderId="4" xfId="0" applyNumberFormat="1" applyBorder="1"/>
    <xf numFmtId="167" fontId="0" fillId="0" borderId="24" xfId="0" applyNumberFormat="1" applyBorder="1"/>
    <xf numFmtId="0" fontId="2" fillId="0" borderId="6" xfId="0" applyFont="1" applyBorder="1"/>
    <xf numFmtId="167" fontId="0" fillId="0" borderId="7" xfId="1" applyNumberFormat="1" applyFont="1" applyBorder="1" applyProtection="1"/>
    <xf numFmtId="0" fontId="10" fillId="4" borderId="0" xfId="5" applyFill="1" applyProtection="1">
      <protection locked="0"/>
    </xf>
    <xf numFmtId="0" fontId="11" fillId="4" borderId="0" xfId="4" applyFont="1" applyFill="1" applyProtection="1">
      <protection locked="0"/>
    </xf>
    <xf numFmtId="0" fontId="1" fillId="4" borderId="0" xfId="4" applyFill="1" applyProtection="1">
      <protection locked="0"/>
    </xf>
    <xf numFmtId="0" fontId="12" fillId="4" borderId="0" xfId="4" applyFont="1" applyFill="1" applyProtection="1">
      <protection locked="0"/>
    </xf>
    <xf numFmtId="0" fontId="13" fillId="4" borderId="0" xfId="6" applyFill="1" applyAlignment="1" applyProtection="1">
      <alignment horizontal="right"/>
      <protection locked="0"/>
    </xf>
    <xf numFmtId="0" fontId="14" fillId="4" borderId="0" xfId="4" applyFont="1" applyFill="1" applyProtection="1">
      <protection locked="0"/>
    </xf>
    <xf numFmtId="0" fontId="1" fillId="5" borderId="11" xfId="4" applyFill="1" applyBorder="1" applyProtection="1">
      <protection locked="0"/>
    </xf>
    <xf numFmtId="0" fontId="1" fillId="5" borderId="12" xfId="4" applyFill="1" applyBorder="1" applyProtection="1">
      <protection locked="0"/>
    </xf>
    <xf numFmtId="0" fontId="1" fillId="5" borderId="13" xfId="4" applyFill="1" applyBorder="1" applyProtection="1">
      <protection locked="0"/>
    </xf>
    <xf numFmtId="0" fontId="15" fillId="4" borderId="1" xfId="4" applyFont="1" applyFill="1" applyBorder="1" applyAlignment="1" applyProtection="1">
      <alignment horizontal="left" vertical="top"/>
      <protection locked="0"/>
    </xf>
    <xf numFmtId="0" fontId="1" fillId="4" borderId="0" xfId="4" applyFill="1" applyAlignment="1" applyProtection="1">
      <alignment horizontal="left" vertical="top" wrapText="1"/>
      <protection locked="0"/>
    </xf>
    <xf numFmtId="0" fontId="16" fillId="4" borderId="0" xfId="4" applyFont="1" applyFill="1" applyAlignment="1" applyProtection="1">
      <alignment horizontal="left" vertical="top"/>
      <protection locked="0"/>
    </xf>
    <xf numFmtId="0" fontId="1" fillId="4" borderId="0" xfId="4" applyFill="1" applyAlignment="1" applyProtection="1">
      <alignment horizontal="left" vertical="top"/>
      <protection locked="0"/>
    </xf>
    <xf numFmtId="49" fontId="13" fillId="4" borderId="0" xfId="7" applyNumberFormat="1" applyFill="1" applyBorder="1" applyAlignment="1" applyProtection="1">
      <alignment horizontal="center" vertical="top" wrapText="1"/>
      <protection locked="0"/>
    </xf>
    <xf numFmtId="49" fontId="1" fillId="4" borderId="0" xfId="4" applyNumberFormat="1" applyFill="1" applyAlignment="1" applyProtection="1">
      <alignment horizontal="center" vertical="top" wrapText="1"/>
      <protection locked="0"/>
    </xf>
    <xf numFmtId="0" fontId="1" fillId="4" borderId="0" xfId="4" applyFill="1" applyAlignment="1" applyProtection="1">
      <alignment vertical="top" shrinkToFit="1"/>
      <protection locked="0"/>
    </xf>
    <xf numFmtId="0" fontId="15" fillId="4" borderId="1" xfId="4" applyFont="1" applyFill="1" applyBorder="1" applyProtection="1">
      <protection locked="0"/>
    </xf>
    <xf numFmtId="0" fontId="1" fillId="4" borderId="1" xfId="4" applyFill="1" applyBorder="1" applyProtection="1">
      <protection locked="0"/>
    </xf>
    <xf numFmtId="0" fontId="17" fillId="4" borderId="1" xfId="4" applyFont="1" applyFill="1" applyBorder="1" applyAlignment="1" applyProtection="1">
      <alignment horizontal="center"/>
      <protection locked="0"/>
    </xf>
    <xf numFmtId="0" fontId="15" fillId="4" borderId="0" xfId="4" applyFont="1" applyFill="1" applyProtection="1">
      <protection locked="0"/>
    </xf>
    <xf numFmtId="0" fontId="17" fillId="4" borderId="0" xfId="4" applyFont="1" applyFill="1" applyAlignment="1" applyProtection="1">
      <alignment horizontal="center"/>
      <protection locked="0"/>
    </xf>
    <xf numFmtId="0" fontId="18" fillId="4" borderId="0" xfId="4" applyFont="1" applyFill="1" applyAlignment="1" applyProtection="1">
      <alignment horizontal="left"/>
      <protection locked="0"/>
    </xf>
    <xf numFmtId="0" fontId="1" fillId="4" borderId="0" xfId="4" applyFill="1" applyAlignment="1" applyProtection="1">
      <alignment horizontal="left" wrapText="1"/>
      <protection locked="0"/>
    </xf>
    <xf numFmtId="0" fontId="17" fillId="4" borderId="2" xfId="4" applyFont="1" applyFill="1" applyBorder="1" applyProtection="1">
      <protection locked="0"/>
    </xf>
    <xf numFmtId="0" fontId="17" fillId="4" borderId="2" xfId="4" applyFont="1" applyFill="1" applyBorder="1" applyAlignment="1" applyProtection="1">
      <alignment horizontal="left"/>
      <protection locked="0"/>
    </xf>
    <xf numFmtId="0" fontId="17" fillId="4" borderId="2" xfId="4" applyFont="1" applyFill="1" applyBorder="1" applyAlignment="1" applyProtection="1">
      <alignment horizontal="center"/>
      <protection locked="0"/>
    </xf>
    <xf numFmtId="0" fontId="17" fillId="4" borderId="0" xfId="4" applyFont="1" applyFill="1" applyProtection="1">
      <protection locked="0"/>
    </xf>
    <xf numFmtId="0" fontId="16" fillId="4" borderId="0" xfId="4" applyFont="1" applyFill="1" applyAlignment="1" applyProtection="1">
      <alignment horizontal="center" vertical="center" wrapText="1"/>
      <protection locked="0"/>
    </xf>
    <xf numFmtId="0" fontId="1" fillId="4" borderId="0" xfId="4" applyFill="1" applyAlignment="1" applyProtection="1">
      <alignment horizontal="center"/>
      <protection locked="0"/>
    </xf>
    <xf numFmtId="0" fontId="19" fillId="4" borderId="1" xfId="4" applyFont="1" applyFill="1" applyBorder="1"/>
    <xf numFmtId="0" fontId="31" fillId="2" borderId="0" xfId="0" applyFont="1" applyFill="1" applyProtection="1">
      <protection locked="0"/>
    </xf>
    <xf numFmtId="167" fontId="0" fillId="2" borderId="4" xfId="1" applyNumberFormat="1" applyFont="1" applyFill="1" applyBorder="1" applyProtection="1">
      <protection locked="0"/>
    </xf>
    <xf numFmtId="167" fontId="0" fillId="2" borderId="5" xfId="1" applyNumberFormat="1" applyFont="1" applyFill="1" applyBorder="1" applyProtection="1">
      <protection locked="0"/>
    </xf>
    <xf numFmtId="0" fontId="43" fillId="0" borderId="0" xfId="0" applyFont="1"/>
    <xf numFmtId="0" fontId="44" fillId="0" borderId="0" xfId="0" applyFont="1"/>
    <xf numFmtId="10" fontId="1" fillId="0" borderId="0" xfId="3" applyNumberFormat="1"/>
    <xf numFmtId="10" fontId="0" fillId="0" borderId="0" xfId="0" applyNumberFormat="1"/>
    <xf numFmtId="10" fontId="0" fillId="0" borderId="0" xfId="2" applyNumberFormat="1" applyFont="1" applyFill="1" applyProtection="1"/>
    <xf numFmtId="0" fontId="0" fillId="0" borderId="0" xfId="0" applyAlignment="1">
      <alignment wrapText="1"/>
    </xf>
    <xf numFmtId="0" fontId="23" fillId="0" borderId="0" xfId="0" applyFont="1" applyAlignment="1">
      <alignment wrapText="1"/>
    </xf>
    <xf numFmtId="0" fontId="0" fillId="0" borderId="0" xfId="0" applyAlignment="1">
      <alignment vertical="top" wrapText="1"/>
    </xf>
    <xf numFmtId="0" fontId="26" fillId="3" borderId="0" xfId="0" applyFont="1" applyFill="1" applyAlignment="1">
      <alignment horizontal="center" vertical="center"/>
    </xf>
    <xf numFmtId="0" fontId="0" fillId="3" borderId="0" xfId="0" applyFill="1" applyAlignment="1">
      <alignment horizontal="center" vertical="center"/>
    </xf>
    <xf numFmtId="0" fontId="41" fillId="0" borderId="0" xfId="7" applyFont="1" applyBorder="1" applyAlignment="1" applyProtection="1">
      <alignment horizontal="left" vertical="top" wrapText="1"/>
    </xf>
    <xf numFmtId="0" fontId="0" fillId="5" borderId="11" xfId="4" applyFont="1" applyFill="1" applyBorder="1" applyAlignment="1" applyProtection="1">
      <alignment horizontal="left" vertical="top" shrinkToFit="1"/>
      <protection locked="0"/>
    </xf>
    <xf numFmtId="0" fontId="0" fillId="5" borderId="13" xfId="4" applyFont="1" applyFill="1" applyBorder="1" applyAlignment="1" applyProtection="1">
      <alignment horizontal="left" vertical="top" shrinkToFit="1"/>
      <protection locked="0"/>
    </xf>
    <xf numFmtId="49" fontId="0" fillId="5" borderId="11" xfId="4" applyNumberFormat="1" applyFont="1" applyFill="1" applyBorder="1" applyAlignment="1" applyProtection="1">
      <alignment horizontal="left" vertical="top" wrapText="1"/>
      <protection locked="0"/>
    </xf>
    <xf numFmtId="49" fontId="1" fillId="5" borderId="12" xfId="4" applyNumberFormat="1" applyFill="1" applyBorder="1" applyAlignment="1" applyProtection="1">
      <alignment horizontal="left" vertical="top" wrapText="1"/>
      <protection locked="0"/>
    </xf>
    <xf numFmtId="49" fontId="1" fillId="5" borderId="13" xfId="4" applyNumberFormat="1" applyFill="1" applyBorder="1" applyAlignment="1" applyProtection="1">
      <alignment horizontal="left" vertical="top" wrapText="1"/>
      <protection locked="0"/>
    </xf>
    <xf numFmtId="0" fontId="40" fillId="3" borderId="0" xfId="4" applyFont="1" applyFill="1" applyAlignment="1" applyProtection="1">
      <alignment horizontal="center" vertical="center" wrapText="1"/>
      <protection locked="0"/>
    </xf>
    <xf numFmtId="0" fontId="15" fillId="4" borderId="1" xfId="4" applyFont="1" applyFill="1" applyBorder="1" applyAlignment="1" applyProtection="1">
      <alignment horizontal="left" vertical="top"/>
      <protection locked="0"/>
    </xf>
    <xf numFmtId="0" fontId="1" fillId="5" borderId="12" xfId="4" applyFill="1" applyBorder="1" applyAlignment="1" applyProtection="1">
      <alignment horizontal="left" vertical="top" shrinkToFit="1"/>
      <protection locked="0"/>
    </xf>
    <xf numFmtId="0" fontId="1" fillId="5" borderId="13" xfId="4" applyFill="1" applyBorder="1" applyAlignment="1" applyProtection="1">
      <alignment horizontal="left" vertical="top" shrinkToFit="1"/>
      <protection locked="0"/>
    </xf>
    <xf numFmtId="0" fontId="0" fillId="5" borderId="11" xfId="4" applyFont="1" applyFill="1" applyBorder="1" applyAlignment="1" applyProtection="1">
      <alignment horizontal="left" vertical="top" wrapText="1"/>
      <protection locked="0"/>
    </xf>
    <xf numFmtId="0" fontId="1" fillId="5" borderId="12" xfId="4" applyFill="1" applyBorder="1" applyAlignment="1" applyProtection="1">
      <alignment horizontal="left" vertical="top" wrapText="1"/>
      <protection locked="0"/>
    </xf>
    <xf numFmtId="0" fontId="1" fillId="5" borderId="13" xfId="4" applyFill="1" applyBorder="1" applyAlignment="1" applyProtection="1">
      <alignment horizontal="left" vertical="top" wrapText="1"/>
      <protection locked="0"/>
    </xf>
    <xf numFmtId="49" fontId="13" fillId="5" borderId="11" xfId="7" applyNumberFormat="1" applyFill="1" applyBorder="1" applyAlignment="1" applyProtection="1">
      <alignment horizontal="left" vertical="top" wrapText="1"/>
      <protection locked="0"/>
    </xf>
    <xf numFmtId="49" fontId="13" fillId="5" borderId="12" xfId="7" applyNumberFormat="1" applyFill="1" applyBorder="1" applyAlignment="1" applyProtection="1">
      <alignment horizontal="left" vertical="top" wrapText="1"/>
      <protection locked="0"/>
    </xf>
    <xf numFmtId="0" fontId="0" fillId="5" borderId="11" xfId="4" applyFont="1" applyFill="1" applyBorder="1" applyAlignment="1" applyProtection="1">
      <alignment vertical="top" shrinkToFit="1"/>
      <protection locked="0"/>
    </xf>
    <xf numFmtId="0" fontId="1" fillId="5" borderId="12" xfId="4" applyFill="1" applyBorder="1" applyAlignment="1" applyProtection="1">
      <alignment vertical="top" shrinkToFit="1"/>
      <protection locked="0"/>
    </xf>
    <xf numFmtId="0" fontId="1" fillId="5" borderId="13" xfId="4" applyFill="1" applyBorder="1" applyAlignment="1" applyProtection="1">
      <alignment vertical="top" shrinkToFit="1"/>
      <protection locked="0"/>
    </xf>
    <xf numFmtId="0" fontId="0" fillId="5" borderId="16" xfId="4" applyFont="1" applyFill="1" applyBorder="1" applyAlignment="1" applyProtection="1">
      <alignment horizontal="left" vertical="top" shrinkToFit="1"/>
      <protection locked="0"/>
    </xf>
    <xf numFmtId="0" fontId="1" fillId="5" borderId="17" xfId="4" applyFill="1" applyBorder="1" applyAlignment="1" applyProtection="1">
      <alignment horizontal="left" vertical="top" shrinkToFit="1"/>
      <protection locked="0"/>
    </xf>
    <xf numFmtId="0" fontId="17" fillId="4" borderId="0" xfId="4" applyFont="1" applyFill="1" applyAlignment="1" applyProtection="1">
      <alignment vertical="top" wrapText="1"/>
      <protection locked="0"/>
    </xf>
    <xf numFmtId="166" fontId="0" fillId="3" borderId="18" xfId="4" applyNumberFormat="1" applyFont="1" applyFill="1" applyBorder="1" applyAlignment="1">
      <alignment horizontal="center"/>
    </xf>
    <xf numFmtId="166" fontId="1" fillId="3" borderId="19" xfId="4" applyNumberFormat="1" applyFill="1" applyBorder="1" applyAlignment="1">
      <alignment horizontal="center"/>
    </xf>
    <xf numFmtId="166" fontId="1" fillId="3" borderId="20" xfId="4" applyNumberFormat="1" applyFill="1" applyBorder="1" applyAlignment="1">
      <alignment horizontal="center"/>
    </xf>
    <xf numFmtId="0" fontId="20" fillId="6" borderId="21" xfId="4" applyFont="1" applyFill="1" applyBorder="1" applyAlignment="1" applyProtection="1">
      <alignment horizontal="center" vertical="center" wrapText="1"/>
      <protection locked="0"/>
    </xf>
    <xf numFmtId="0" fontId="20" fillId="6" borderId="22" xfId="4" applyFont="1" applyFill="1" applyBorder="1" applyAlignment="1" applyProtection="1">
      <alignment horizontal="center" vertical="center"/>
      <protection locked="0"/>
    </xf>
    <xf numFmtId="0" fontId="20" fillId="6" borderId="23" xfId="4" applyFont="1" applyFill="1" applyBorder="1" applyAlignment="1" applyProtection="1">
      <alignment horizontal="center" vertical="center"/>
      <protection locked="0"/>
    </xf>
    <xf numFmtId="0" fontId="1" fillId="4" borderId="0" xfId="4" applyFill="1" applyAlignment="1" applyProtection="1">
      <alignment horizontal="left" wrapText="1"/>
      <protection locked="0"/>
    </xf>
    <xf numFmtId="166" fontId="0" fillId="5" borderId="18" xfId="4" applyNumberFormat="1" applyFont="1" applyFill="1" applyBorder="1" applyAlignment="1" applyProtection="1">
      <alignment horizontal="center"/>
      <protection locked="0"/>
    </xf>
    <xf numFmtId="166" fontId="1" fillId="5" borderId="19" xfId="4" applyNumberFormat="1" applyFill="1" applyBorder="1" applyAlignment="1" applyProtection="1">
      <alignment horizontal="center"/>
      <protection locked="0"/>
    </xf>
    <xf numFmtId="166" fontId="1" fillId="5" borderId="20" xfId="4" applyNumberFormat="1" applyFill="1" applyBorder="1" applyAlignment="1" applyProtection="1">
      <alignment horizontal="center"/>
      <protection locked="0"/>
    </xf>
    <xf numFmtId="0" fontId="37" fillId="3" borderId="8" xfId="0" applyFont="1" applyFill="1" applyBorder="1" applyAlignment="1" applyProtection="1">
      <alignment horizontal="center"/>
      <protection locked="0"/>
    </xf>
    <xf numFmtId="0" fontId="0" fillId="3" borderId="9" xfId="0" applyFill="1" applyBorder="1" applyAlignment="1" applyProtection="1">
      <alignment horizontal="center"/>
      <protection locked="0"/>
    </xf>
    <xf numFmtId="0" fontId="30" fillId="3" borderId="27" xfId="0" applyFont="1" applyFill="1" applyBorder="1" applyAlignment="1" applyProtection="1">
      <alignment horizontal="center"/>
      <protection locked="0"/>
    </xf>
    <xf numFmtId="0" fontId="30" fillId="3" borderId="28" xfId="0" applyFont="1" applyFill="1" applyBorder="1" applyAlignment="1" applyProtection="1">
      <alignment horizontal="center"/>
      <protection locked="0"/>
    </xf>
    <xf numFmtId="0" fontId="30" fillId="3" borderId="29" xfId="0" applyFont="1" applyFill="1" applyBorder="1" applyAlignment="1" applyProtection="1">
      <alignment horizontal="center"/>
      <protection locked="0"/>
    </xf>
    <xf numFmtId="0" fontId="0" fillId="3" borderId="39" xfId="0" applyFill="1" applyBorder="1" applyAlignment="1" applyProtection="1">
      <alignment horizontal="left" vertical="center" wrapText="1"/>
      <protection locked="0"/>
    </xf>
    <xf numFmtId="0" fontId="0" fillId="3" borderId="40" xfId="0" applyFill="1" applyBorder="1" applyAlignment="1" applyProtection="1">
      <alignment horizontal="left" vertical="center" wrapText="1"/>
      <protection locked="0"/>
    </xf>
    <xf numFmtId="0" fontId="0" fillId="3" borderId="41"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0" fillId="3" borderId="43" xfId="0" applyFill="1" applyBorder="1" applyAlignment="1" applyProtection="1">
      <alignment horizontal="left" vertical="center" wrapText="1"/>
      <protection locked="0"/>
    </xf>
    <xf numFmtId="0" fontId="0" fillId="3" borderId="44" xfId="0" applyFill="1" applyBorder="1" applyAlignment="1" applyProtection="1">
      <alignment horizontal="left" vertical="center" wrapText="1"/>
      <protection locked="0"/>
    </xf>
    <xf numFmtId="0" fontId="22" fillId="0" borderId="0" xfId="0" applyFont="1" applyAlignment="1">
      <alignment horizontal="left"/>
    </xf>
    <xf numFmtId="0" fontId="0" fillId="0" borderId="0" xfId="0" applyAlignment="1">
      <alignment horizontal="left"/>
    </xf>
    <xf numFmtId="0" fontId="22" fillId="0" borderId="0" xfId="0" applyFont="1"/>
    <xf numFmtId="0" fontId="0" fillId="0" borderId="0" xfId="0"/>
    <xf numFmtId="0" fontId="26" fillId="3" borderId="0" xfId="0" applyFont="1" applyFill="1" applyAlignment="1">
      <alignment horizontal="left" vertical="center"/>
    </xf>
    <xf numFmtId="0" fontId="0" fillId="0" borderId="30" xfId="0" applyBorder="1" applyAlignment="1" applyProtection="1">
      <alignment wrapText="1"/>
      <protection locked="0"/>
    </xf>
    <xf numFmtId="0" fontId="0" fillId="0" borderId="35" xfId="0" applyBorder="1" applyAlignment="1" applyProtection="1">
      <alignment wrapText="1"/>
      <protection locked="0"/>
    </xf>
    <xf numFmtId="0" fontId="0" fillId="0" borderId="30" xfId="0" applyBorder="1" applyProtection="1">
      <protection locked="0"/>
    </xf>
    <xf numFmtId="0" fontId="0" fillId="0" borderId="35"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3" borderId="37" xfId="0" applyFill="1" applyBorder="1" applyProtection="1">
      <protection locked="0"/>
    </xf>
    <xf numFmtId="0" fontId="0" fillId="3" borderId="38" xfId="0" applyFill="1" applyBorder="1" applyProtection="1">
      <protection locked="0"/>
    </xf>
  </cellXfs>
  <cellStyles count="10">
    <cellStyle name="Comma" xfId="9" builtinId="3"/>
    <cellStyle name="Currency" xfId="1" builtinId="4"/>
    <cellStyle name="Hyperlink" xfId="7" builtinId="8"/>
    <cellStyle name="Hyperlink 2" xfId="8" xr:uid="{3F41B68C-8829-4BF6-B81E-6EAE06EE0809}"/>
    <cellStyle name="Hyperlink 3" xfId="6" xr:uid="{EBC67EC4-48F7-4D3B-B8B4-40202FFB4B2C}"/>
    <cellStyle name="Normal" xfId="0" builtinId="0"/>
    <cellStyle name="Normal 2" xfId="3" xr:uid="{13E9DF1C-2201-4D22-BD5D-0B7F0056E95D}"/>
    <cellStyle name="Normal 3" xfId="4" xr:uid="{CE664A88-F6A3-4749-AA3D-6E692BB7C14C}"/>
    <cellStyle name="Normal 4" xfId="5" xr:uid="{36D8EA91-F39D-4255-A8E7-7FDF92FA78F5}"/>
    <cellStyle name="Percent" xfId="2" builtinId="5"/>
  </cellStyles>
  <dxfs count="18">
    <dxf>
      <fill>
        <patternFill>
          <bgColor rgb="FFFFC7CE"/>
        </patternFill>
      </fill>
    </dxf>
    <dxf>
      <fill>
        <patternFill>
          <bgColor rgb="FFFFC7CE"/>
        </patternFill>
      </fill>
    </dxf>
    <dxf>
      <fill>
        <patternFill>
          <bgColor rgb="FFFFC7CE"/>
        </patternFill>
      </fill>
    </dxf>
    <dxf>
      <fill>
        <patternFill>
          <bgColor rgb="FFFFC000"/>
        </patternFill>
      </fill>
    </dxf>
    <dxf>
      <fill>
        <patternFill>
          <bgColor rgb="FFFFC7CE"/>
        </patternFill>
      </fill>
    </dxf>
    <dxf>
      <fill>
        <patternFill>
          <bgColor rgb="FFFFC000"/>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b/>
        <i val="0"/>
      </font>
      <fill>
        <patternFill patternType="none">
          <bgColor auto="1"/>
        </patternFill>
      </fill>
      <border>
        <top style="thin">
          <color auto="1"/>
        </top>
        <bottom/>
      </border>
    </dxf>
    <dxf>
      <fill>
        <patternFill patternType="none">
          <bgColor auto="1"/>
        </patternFill>
      </fill>
      <border>
        <top style="thin">
          <color auto="1"/>
        </top>
        <bottom/>
      </border>
    </dxf>
    <dxf>
      <fill>
        <patternFill patternType="none">
          <bgColor auto="1"/>
        </patternFill>
      </fill>
      <border>
        <bottom style="thin">
          <color auto="1"/>
        </bottom>
      </border>
    </dxf>
    <dxf>
      <fill>
        <patternFill>
          <bgColor theme="0" tint="-0.24994659260841701"/>
        </patternFill>
      </fill>
      <border>
        <bottom style="thin">
          <color auto="1"/>
        </bottom>
      </border>
    </dxf>
    <dxf>
      <fill>
        <patternFill>
          <bgColor theme="0" tint="-0.24994659260841701"/>
        </patternFill>
      </fill>
    </dxf>
    <dxf>
      <font>
        <b/>
        <i val="0"/>
      </font>
      <fill>
        <patternFill>
          <bgColor rgb="FFCFB87C"/>
        </patternFill>
      </fill>
      <border>
        <bottom style="thin">
          <color auto="1"/>
        </bottom>
      </border>
    </dxf>
    <dxf>
      <fill>
        <patternFill>
          <bgColor rgb="FFFFC000"/>
        </patternFill>
      </fill>
    </dxf>
    <dxf>
      <fill>
        <patternFill>
          <bgColor rgb="FFFFC7CE"/>
        </patternFill>
      </fill>
    </dxf>
    <dxf>
      <fill>
        <patternFill>
          <bgColor theme="0" tint="-0.24994659260841701"/>
        </patternFill>
      </fill>
      <border>
        <left style="dotted">
          <color auto="1"/>
        </left>
        <right style="dotted">
          <color auto="1"/>
        </right>
        <top style="dotted">
          <color auto="1"/>
        </top>
        <bottom style="dotted">
          <color auto="1"/>
        </bottom>
      </border>
    </dxf>
  </dxfs>
  <tableStyles count="0" defaultTableStyle="TableStyleMedium2" defaultPivotStyle="PivotStyleLight16"/>
  <colors>
    <mruColors>
      <color rgb="FFFFC7CE"/>
      <color rgb="FFFFC000"/>
      <color rgb="FFCFB87C"/>
      <color rgb="FF9C0006"/>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241300</xdr:colOff>
          <xdr:row>1</xdr:row>
          <xdr:rowOff>76200</xdr:rowOff>
        </xdr:from>
        <xdr:to>
          <xdr:col>8</xdr:col>
          <xdr:colOff>133350</xdr:colOff>
          <xdr:row>3</xdr:row>
          <xdr:rowOff>171450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Rate Update within Existing 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xdr:row>
          <xdr:rowOff>69850</xdr:rowOff>
        </xdr:from>
        <xdr:to>
          <xdr:col>5</xdr:col>
          <xdr:colOff>31750</xdr:colOff>
          <xdr:row>3</xdr:row>
          <xdr:rowOff>171450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ST Request</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rado.edu/bfp/resources-training/rate-based-service-activities/rbsa-bookkeeping" TargetMode="External"/><Relationship Id="rId2" Type="http://schemas.openxmlformats.org/officeDocument/2006/relationships/hyperlink" Target="https://www.colorado.edu/controller/policies/records-retention-disposition" TargetMode="External"/><Relationship Id="rId1" Type="http://schemas.openxmlformats.org/officeDocument/2006/relationships/hyperlink" Target="http://www.colorado.edu/controller/resources/internal-sales-activity" TargetMode="External"/><Relationship Id="rId5" Type="http://schemas.openxmlformats.org/officeDocument/2006/relationships/printerSettings" Target="../printerSettings/printerSettings1.bin"/><Relationship Id="rId4" Type="http://schemas.openxmlformats.org/officeDocument/2006/relationships/hyperlink" Target="http://www.colorado.edu/controlle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8DFF-AFD4-48F8-82CE-1462AC1FA093}">
  <dimension ref="A1:N81"/>
  <sheetViews>
    <sheetView showGridLines="0" tabSelected="1" zoomScaleNormal="100" workbookViewId="0">
      <selection sqref="A1:N1"/>
    </sheetView>
  </sheetViews>
  <sheetFormatPr defaultRowHeight="14.5"/>
  <cols>
    <col min="1" max="14" width="8.7265625" customWidth="1"/>
  </cols>
  <sheetData>
    <row r="1" spans="1:14" ht="34.5" customHeight="1">
      <c r="A1" s="112" t="str">
        <f>""&amp;Control!$B$1&amp;" Rate-Based Service Activity - Rate Development"</f>
        <v>FY26 Rate-Based Service Activity - Rate Development</v>
      </c>
      <c r="B1" s="113"/>
      <c r="C1" s="113"/>
      <c r="D1" s="113"/>
      <c r="E1" s="113"/>
      <c r="F1" s="113"/>
      <c r="G1" s="113"/>
      <c r="H1" s="113"/>
      <c r="I1" s="113"/>
      <c r="J1" s="113"/>
      <c r="K1" s="113"/>
      <c r="L1" s="113"/>
      <c r="M1" s="113"/>
      <c r="N1" s="113"/>
    </row>
    <row r="4" spans="1:14" ht="17.5">
      <c r="A4" s="105" t="s">
        <v>62</v>
      </c>
    </row>
    <row r="6" spans="1:14">
      <c r="C6" s="12" t="s">
        <v>123</v>
      </c>
      <c r="D6" s="12"/>
      <c r="E6" t="s">
        <v>124</v>
      </c>
    </row>
    <row r="8" spans="1:14">
      <c r="D8" t="s">
        <v>117</v>
      </c>
    </row>
    <row r="10" spans="1:14" ht="28" customHeight="1">
      <c r="D10" s="109" t="s">
        <v>118</v>
      </c>
      <c r="E10" s="109"/>
      <c r="F10" s="109"/>
      <c r="G10" s="109"/>
      <c r="H10" s="109"/>
      <c r="I10" s="109"/>
      <c r="J10" s="109"/>
      <c r="K10" s="109"/>
      <c r="L10" s="109"/>
      <c r="M10" s="109"/>
      <c r="N10" s="109"/>
    </row>
    <row r="12" spans="1:14" ht="15.5">
      <c r="C12" t="s">
        <v>149</v>
      </c>
    </row>
    <row r="14" spans="1:14">
      <c r="C14" t="s">
        <v>125</v>
      </c>
    </row>
    <row r="16" spans="1:14" ht="17.5">
      <c r="A16" s="105" t="s">
        <v>132</v>
      </c>
    </row>
    <row r="18" spans="1:14" ht="29.15" customHeight="1">
      <c r="B18" s="109" t="s">
        <v>126</v>
      </c>
      <c r="C18" s="109"/>
      <c r="D18" s="109"/>
      <c r="E18" s="109"/>
      <c r="F18" s="109"/>
      <c r="G18" s="109"/>
      <c r="H18" s="109"/>
      <c r="I18" s="109"/>
      <c r="J18" s="109"/>
      <c r="K18" s="109"/>
      <c r="L18" s="109"/>
      <c r="M18" s="109"/>
      <c r="N18" s="109"/>
    </row>
    <row r="20" spans="1:14" ht="43.5" customHeight="1">
      <c r="B20" s="109" t="s">
        <v>127</v>
      </c>
      <c r="C20" s="109"/>
      <c r="D20" s="109"/>
      <c r="E20" s="109"/>
      <c r="F20" s="109"/>
      <c r="G20" s="109"/>
      <c r="H20" s="109"/>
      <c r="I20" s="109"/>
      <c r="J20" s="109"/>
      <c r="K20" s="109"/>
      <c r="L20" s="109"/>
      <c r="M20" s="109"/>
      <c r="N20" s="109"/>
    </row>
    <row r="22" spans="1:14">
      <c r="B22" t="s">
        <v>66</v>
      </c>
    </row>
    <row r="24" spans="1:14" ht="29.15" customHeight="1">
      <c r="C24" s="109" t="s">
        <v>128</v>
      </c>
      <c r="D24" s="109"/>
      <c r="E24" s="109"/>
      <c r="F24" s="109"/>
      <c r="G24" s="109"/>
      <c r="H24" s="109"/>
      <c r="I24" s="109"/>
      <c r="J24" s="109"/>
      <c r="K24" s="109"/>
      <c r="L24" s="109"/>
      <c r="M24" s="109"/>
      <c r="N24" s="109"/>
    </row>
    <row r="26" spans="1:14" ht="29.15" customHeight="1">
      <c r="C26" s="109" t="s">
        <v>129</v>
      </c>
      <c r="D26" s="109"/>
      <c r="E26" s="109"/>
      <c r="F26" s="109"/>
      <c r="G26" s="109"/>
      <c r="H26" s="109"/>
      <c r="I26" s="109"/>
      <c r="J26" s="109"/>
      <c r="K26" s="109"/>
      <c r="L26" s="109"/>
      <c r="M26" s="109"/>
      <c r="N26" s="109"/>
    </row>
    <row r="28" spans="1:14" ht="60.65" customHeight="1">
      <c r="C28" s="110" t="s">
        <v>144</v>
      </c>
      <c r="D28" s="109"/>
      <c r="E28" s="109"/>
      <c r="F28" s="109"/>
      <c r="G28" s="109"/>
      <c r="H28" s="109"/>
      <c r="I28" s="109"/>
      <c r="J28" s="109"/>
      <c r="K28" s="109"/>
      <c r="L28" s="109"/>
      <c r="M28" s="109"/>
      <c r="N28" s="109"/>
    </row>
    <row r="30" spans="1:14" ht="29.15" customHeight="1">
      <c r="C30" s="109" t="s">
        <v>119</v>
      </c>
      <c r="D30" s="109"/>
      <c r="E30" s="109"/>
      <c r="F30" s="109"/>
      <c r="G30" s="109"/>
      <c r="H30" s="109"/>
      <c r="I30" s="109"/>
      <c r="J30" s="109"/>
      <c r="K30" s="109"/>
      <c r="L30" s="109"/>
      <c r="M30" s="109"/>
      <c r="N30" s="109"/>
    </row>
    <row r="32" spans="1:14" ht="17.5">
      <c r="A32" s="105" t="s">
        <v>133</v>
      </c>
    </row>
    <row r="34" spans="1:14" ht="42.65" customHeight="1">
      <c r="B34" s="109" t="s">
        <v>84</v>
      </c>
      <c r="C34" s="109"/>
      <c r="D34" s="109"/>
      <c r="E34" s="109"/>
      <c r="F34" s="109"/>
      <c r="G34" s="109"/>
      <c r="H34" s="109"/>
      <c r="I34" s="109"/>
      <c r="J34" s="109"/>
      <c r="K34" s="109"/>
      <c r="L34" s="109"/>
      <c r="M34" s="109"/>
      <c r="N34" s="109"/>
    </row>
    <row r="37" spans="1:14">
      <c r="B37" t="s">
        <v>138</v>
      </c>
      <c r="E37" s="13" t="s">
        <v>63</v>
      </c>
    </row>
    <row r="38" spans="1:14">
      <c r="B38" t="s">
        <v>139</v>
      </c>
    </row>
    <row r="39" spans="1:14">
      <c r="B39" t="s">
        <v>64</v>
      </c>
    </row>
    <row r="41" spans="1:14" ht="17.5">
      <c r="A41" s="105" t="s">
        <v>134</v>
      </c>
    </row>
    <row r="43" spans="1:14" ht="29.15" customHeight="1">
      <c r="B43" s="109" t="s">
        <v>141</v>
      </c>
      <c r="C43" s="109"/>
      <c r="D43" s="109"/>
      <c r="E43" s="109"/>
      <c r="F43" s="109"/>
      <c r="G43" s="109"/>
      <c r="H43" s="109"/>
      <c r="I43" s="109"/>
      <c r="J43" s="109"/>
      <c r="K43" s="109"/>
      <c r="L43" s="109"/>
      <c r="M43" s="109"/>
      <c r="N43" s="109"/>
    </row>
    <row r="45" spans="1:14" ht="73.5" customHeight="1">
      <c r="B45" s="109" t="s">
        <v>140</v>
      </c>
      <c r="C45" s="109"/>
      <c r="D45" s="109"/>
      <c r="E45" s="109"/>
      <c r="F45" s="109"/>
      <c r="G45" s="109"/>
      <c r="H45" s="109"/>
      <c r="I45" s="109"/>
      <c r="J45" s="109"/>
      <c r="K45" s="109"/>
      <c r="L45" s="109"/>
      <c r="M45" s="109"/>
      <c r="N45" s="109"/>
    </row>
    <row r="47" spans="1:14" ht="70.5" customHeight="1">
      <c r="B47" s="111" t="s">
        <v>145</v>
      </c>
      <c r="C47" s="111"/>
      <c r="D47" s="111"/>
      <c r="E47" s="111"/>
      <c r="F47" s="111"/>
      <c r="G47" s="111"/>
      <c r="H47" s="111"/>
      <c r="I47" s="111"/>
      <c r="J47" s="111"/>
      <c r="K47" s="111"/>
      <c r="L47" s="111"/>
      <c r="M47" s="111"/>
      <c r="N47" s="111"/>
    </row>
    <row r="49" spans="1:14" ht="29.5" customHeight="1">
      <c r="B49" s="109" t="s">
        <v>130</v>
      </c>
      <c r="C49" s="109"/>
      <c r="D49" s="109"/>
      <c r="E49" s="109"/>
      <c r="F49" s="109"/>
      <c r="G49" s="109"/>
      <c r="H49" s="109"/>
      <c r="I49" s="109"/>
      <c r="J49" s="109"/>
      <c r="K49" s="109"/>
      <c r="L49" s="109"/>
      <c r="M49" s="109"/>
      <c r="N49" s="109"/>
    </row>
    <row r="51" spans="1:14" ht="17.5">
      <c r="A51" s="105" t="s">
        <v>135</v>
      </c>
      <c r="B51" s="104"/>
    </row>
    <row r="53" spans="1:14" ht="44.15" customHeight="1">
      <c r="B53" s="109" t="s">
        <v>65</v>
      </c>
      <c r="C53" s="109"/>
      <c r="D53" s="109"/>
      <c r="E53" s="109"/>
      <c r="F53" s="109"/>
      <c r="G53" s="109"/>
      <c r="H53" s="109"/>
      <c r="I53" s="109"/>
      <c r="J53" s="109"/>
      <c r="K53" s="109"/>
      <c r="L53" s="109"/>
      <c r="M53" s="109"/>
      <c r="N53" s="109"/>
    </row>
    <row r="55" spans="1:14" ht="28" customHeight="1">
      <c r="C55" s="109" t="s">
        <v>120</v>
      </c>
      <c r="D55" s="109"/>
      <c r="E55" s="109"/>
      <c r="F55" s="109"/>
      <c r="G55" s="109"/>
      <c r="H55" s="109"/>
      <c r="I55" s="109"/>
      <c r="J55" s="109"/>
      <c r="K55" s="109"/>
      <c r="L55" s="109"/>
      <c r="M55" s="109"/>
      <c r="N55" s="109"/>
    </row>
    <row r="57" spans="1:14" ht="29.15" customHeight="1">
      <c r="C57" s="109" t="s">
        <v>121</v>
      </c>
      <c r="D57" s="109"/>
      <c r="E57" s="109"/>
      <c r="F57" s="109"/>
      <c r="G57" s="109"/>
      <c r="H57" s="109"/>
      <c r="I57" s="109"/>
      <c r="J57" s="109"/>
      <c r="K57" s="109"/>
      <c r="L57" s="109"/>
      <c r="M57" s="109"/>
      <c r="N57" s="109"/>
    </row>
    <row r="59" spans="1:14" ht="29.15" customHeight="1">
      <c r="C59" s="109" t="s">
        <v>122</v>
      </c>
      <c r="D59" s="109"/>
      <c r="E59" s="109"/>
      <c r="F59" s="109"/>
      <c r="G59" s="109"/>
      <c r="H59" s="109"/>
      <c r="I59" s="109"/>
      <c r="J59" s="109"/>
      <c r="K59" s="109"/>
      <c r="L59" s="109"/>
      <c r="M59" s="109"/>
      <c r="N59" s="109"/>
    </row>
    <row r="61" spans="1:14" ht="44.15" customHeight="1">
      <c r="B61" s="109" t="s">
        <v>131</v>
      </c>
      <c r="C61" s="109"/>
      <c r="D61" s="109"/>
      <c r="E61" s="109"/>
      <c r="F61" s="109"/>
      <c r="G61" s="109"/>
      <c r="H61" s="109"/>
      <c r="I61" s="109"/>
      <c r="J61" s="109"/>
      <c r="K61" s="109"/>
      <c r="L61" s="109"/>
      <c r="M61" s="109"/>
      <c r="N61" s="109"/>
    </row>
    <row r="63" spans="1:14" ht="17.5">
      <c r="A63" s="105" t="s">
        <v>136</v>
      </c>
    </row>
    <row r="65" spans="1:14" ht="44.15" customHeight="1">
      <c r="B65" s="109" t="s">
        <v>67</v>
      </c>
      <c r="C65" s="109"/>
      <c r="D65" s="109"/>
      <c r="E65" s="109"/>
      <c r="F65" s="109"/>
      <c r="G65" s="109"/>
      <c r="H65" s="109"/>
      <c r="I65" s="109"/>
      <c r="J65" s="109"/>
      <c r="K65" s="109"/>
      <c r="L65" s="109"/>
      <c r="M65" s="109"/>
      <c r="N65" s="109"/>
    </row>
    <row r="67" spans="1:14">
      <c r="B67" t="s">
        <v>68</v>
      </c>
    </row>
    <row r="68" spans="1:14" ht="14.5" customHeight="1">
      <c r="B68" s="114" t="s">
        <v>69</v>
      </c>
      <c r="C68" s="114"/>
      <c r="D68" s="114"/>
      <c r="E68" s="114"/>
    </row>
    <row r="70" spans="1:14" ht="17.5">
      <c r="A70" s="105" t="s">
        <v>137</v>
      </c>
    </row>
    <row r="71" spans="1:14">
      <c r="B71" t="s">
        <v>70</v>
      </c>
    </row>
    <row r="72" spans="1:14">
      <c r="C72" s="13" t="s">
        <v>63</v>
      </c>
    </row>
    <row r="74" spans="1:14">
      <c r="B74" t="s">
        <v>71</v>
      </c>
    </row>
    <row r="75" spans="1:14">
      <c r="C75" s="13" t="s">
        <v>142</v>
      </c>
    </row>
    <row r="77" spans="1:14">
      <c r="B77" t="s">
        <v>72</v>
      </c>
    </row>
    <row r="78" spans="1:14">
      <c r="C78" s="14" t="s">
        <v>73</v>
      </c>
      <c r="D78" s="11"/>
      <c r="E78" s="11"/>
    </row>
    <row r="80" spans="1:14">
      <c r="B80" t="s">
        <v>74</v>
      </c>
    </row>
    <row r="81" spans="3:3">
      <c r="C81" s="13" t="s">
        <v>75</v>
      </c>
    </row>
  </sheetData>
  <sheetProtection algorithmName="SHA-512" hashValue="MvFEIWaZja0E+li5DoiTlzy8UpaJQRtm7Nzb5ydvt03ocS4LISEnKaP+b6usMUj29g3NRZ9DGXY2DRL7tEi3FA==" saltValue="A+yNFW5jmuv/hcXPzsfpvQ==" spinCount="100000" sheet="1" objects="1" scenarios="1"/>
  <mergeCells count="20">
    <mergeCell ref="B68:E68"/>
    <mergeCell ref="A1:N1"/>
    <mergeCell ref="D10:N10"/>
    <mergeCell ref="B18:N18"/>
    <mergeCell ref="B20:N20"/>
    <mergeCell ref="C24:N24"/>
    <mergeCell ref="C26:N26"/>
    <mergeCell ref="C28:N28"/>
    <mergeCell ref="B65:N65"/>
    <mergeCell ref="C30:N30"/>
    <mergeCell ref="B34:N34"/>
    <mergeCell ref="B43:N43"/>
    <mergeCell ref="B45:N45"/>
    <mergeCell ref="B47:N47"/>
    <mergeCell ref="B49:N49"/>
    <mergeCell ref="B53:N53"/>
    <mergeCell ref="C55:N55"/>
    <mergeCell ref="C57:N57"/>
    <mergeCell ref="C59:N59"/>
    <mergeCell ref="B61:N61"/>
  </mergeCells>
  <hyperlinks>
    <hyperlink ref="C78" r:id="rId1" xr:uid="{31977CAF-506A-4A3F-B371-A82EFB25DF9B}"/>
    <hyperlink ref="C81" r:id="rId2" xr:uid="{B33B0C1A-7F79-4BB2-9F53-3C107BAF6057}"/>
    <hyperlink ref="C72" r:id="rId3" xr:uid="{CBC240F6-A1A7-40ED-BFE5-3977E2D766DA}"/>
    <hyperlink ref="B68" r:id="rId4" xr:uid="{F094185F-686E-425A-8B1B-CC2E47C654F9}"/>
  </hyperlinks>
  <pageMargins left="0.7" right="0.7" top="0.75" bottom="0.75" header="0.3" footer="0.3"/>
  <pageSetup scale="74" fitToHeight="0" orientation="portrait" horizontalDpi="1200" verticalDpi="1200"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3D05-59F5-42E6-BED9-5B5519AC062C}">
  <sheetPr>
    <pageSetUpPr fitToPage="1"/>
  </sheetPr>
  <dimension ref="A1:N44"/>
  <sheetViews>
    <sheetView zoomScale="90" zoomScaleNormal="90" workbookViewId="0">
      <selection sqref="A1:N1"/>
    </sheetView>
  </sheetViews>
  <sheetFormatPr defaultColWidth="8.7265625" defaultRowHeight="12.5"/>
  <cols>
    <col min="1" max="16384" width="8.7265625" style="71"/>
  </cols>
  <sheetData>
    <row r="1" spans="1:14" ht="34.5" customHeight="1">
      <c r="A1" s="120" t="str">
        <f>""&amp;Control!$B$1&amp;" Rate-Based Service Activity - Rate Development Certification"</f>
        <v>FY26 Rate-Based Service Activity - Rate Development Certification</v>
      </c>
      <c r="B1" s="120"/>
      <c r="C1" s="120"/>
      <c r="D1" s="120"/>
      <c r="E1" s="120"/>
      <c r="F1" s="120"/>
      <c r="G1" s="120"/>
      <c r="H1" s="120"/>
      <c r="I1" s="120"/>
      <c r="J1" s="120"/>
      <c r="K1" s="120"/>
      <c r="L1" s="120"/>
      <c r="M1" s="120"/>
      <c r="N1" s="120"/>
    </row>
    <row r="2" spans="1:14" ht="20">
      <c r="A2" s="72"/>
      <c r="B2" s="73"/>
      <c r="C2" s="73"/>
      <c r="D2" s="74"/>
      <c r="E2" s="74"/>
      <c r="F2" s="74"/>
      <c r="G2" s="74"/>
      <c r="H2" s="73"/>
      <c r="I2" s="73"/>
      <c r="J2" s="73"/>
      <c r="K2" s="75"/>
      <c r="L2" s="75"/>
      <c r="M2" s="75"/>
      <c r="N2" s="75"/>
    </row>
    <row r="3" spans="1:14" ht="14.5">
      <c r="A3" s="76" t="s">
        <v>31</v>
      </c>
      <c r="B3" s="73"/>
      <c r="C3" s="73"/>
      <c r="D3" s="77"/>
      <c r="E3" s="78"/>
      <c r="F3" s="78"/>
      <c r="G3" s="78"/>
      <c r="H3" s="78"/>
      <c r="I3" s="79"/>
      <c r="J3" s="73"/>
      <c r="K3" s="73"/>
      <c r="L3" s="73"/>
      <c r="M3" s="73"/>
      <c r="N3" s="73"/>
    </row>
    <row r="4" spans="1:14" ht="14.5">
      <c r="A4" s="73"/>
      <c r="B4" s="73"/>
      <c r="C4" s="73"/>
      <c r="D4" s="73"/>
      <c r="E4" s="73"/>
      <c r="F4" s="73"/>
      <c r="G4" s="73"/>
      <c r="H4" s="73"/>
      <c r="I4" s="73"/>
      <c r="J4" s="73"/>
      <c r="K4" s="73"/>
      <c r="L4" s="73"/>
      <c r="M4" s="73"/>
      <c r="N4" s="73"/>
    </row>
    <row r="5" spans="1:14" ht="15.5">
      <c r="A5" s="121" t="s">
        <v>32</v>
      </c>
      <c r="B5" s="121"/>
      <c r="C5" s="121"/>
      <c r="D5" s="121"/>
      <c r="E5" s="80"/>
      <c r="F5" s="80"/>
      <c r="G5" s="80"/>
      <c r="H5" s="81"/>
      <c r="I5" s="121" t="s">
        <v>55</v>
      </c>
      <c r="J5" s="121"/>
      <c r="K5" s="121"/>
      <c r="L5" s="121"/>
      <c r="M5" s="121"/>
      <c r="N5" s="121"/>
    </row>
    <row r="6" spans="1:14" ht="14.5">
      <c r="A6" s="82"/>
      <c r="B6" s="82"/>
      <c r="C6" s="82"/>
      <c r="D6" s="82"/>
      <c r="E6" s="82"/>
      <c r="F6" s="82"/>
      <c r="G6" s="82"/>
      <c r="H6" s="81"/>
      <c r="I6" s="82"/>
      <c r="J6" s="82"/>
      <c r="K6" s="82"/>
      <c r="L6" s="82"/>
      <c r="M6" s="82"/>
      <c r="N6" s="82"/>
    </row>
    <row r="7" spans="1:14" ht="14.5">
      <c r="A7" s="83" t="s">
        <v>33</v>
      </c>
      <c r="B7" s="81"/>
      <c r="C7" s="81"/>
      <c r="D7" s="115"/>
      <c r="E7" s="122"/>
      <c r="F7" s="122"/>
      <c r="G7" s="123"/>
      <c r="H7" s="81"/>
      <c r="I7" s="83" t="s">
        <v>28</v>
      </c>
      <c r="J7" s="81"/>
      <c r="K7" s="124"/>
      <c r="L7" s="125"/>
      <c r="M7" s="125"/>
      <c r="N7" s="126"/>
    </row>
    <row r="8" spans="1:14" ht="14.5">
      <c r="A8" s="83" t="s">
        <v>34</v>
      </c>
      <c r="B8" s="81"/>
      <c r="C8" s="81"/>
      <c r="D8" s="8"/>
      <c r="E8" s="9"/>
      <c r="F8" s="9"/>
      <c r="G8" s="9"/>
      <c r="H8" s="81"/>
      <c r="I8" s="83" t="s">
        <v>35</v>
      </c>
      <c r="J8" s="81"/>
      <c r="K8" s="117"/>
      <c r="L8" s="118"/>
      <c r="M8" s="118"/>
      <c r="N8" s="119"/>
    </row>
    <row r="9" spans="1:14" ht="14.5">
      <c r="A9" s="83" t="s">
        <v>36</v>
      </c>
      <c r="B9" s="81"/>
      <c r="C9" s="81"/>
      <c r="D9" s="10"/>
      <c r="E9" s="9"/>
      <c r="F9" s="9"/>
      <c r="G9" s="9"/>
      <c r="H9" s="81"/>
      <c r="I9" s="83" t="s">
        <v>37</v>
      </c>
      <c r="J9" s="81"/>
      <c r="K9" s="127"/>
      <c r="L9" s="128"/>
      <c r="M9" s="128"/>
      <c r="N9" s="119"/>
    </row>
    <row r="10" spans="1:14" ht="14.5">
      <c r="A10" s="83"/>
      <c r="B10" s="81"/>
      <c r="C10" s="81"/>
      <c r="D10" s="9"/>
      <c r="E10" s="9"/>
      <c r="F10" s="9"/>
      <c r="G10" s="9"/>
      <c r="H10" s="81"/>
      <c r="I10" s="83"/>
      <c r="J10" s="81"/>
      <c r="K10" s="84"/>
      <c r="L10" s="84"/>
      <c r="M10" s="84"/>
      <c r="N10" s="85"/>
    </row>
    <row r="11" spans="1:14" ht="15.5">
      <c r="A11" s="73"/>
      <c r="B11" s="73"/>
      <c r="C11" s="73"/>
      <c r="D11" s="73"/>
      <c r="E11" s="73"/>
      <c r="F11" s="73"/>
      <c r="G11" s="73"/>
      <c r="H11" s="81"/>
      <c r="I11" s="121" t="s">
        <v>38</v>
      </c>
      <c r="J11" s="121"/>
      <c r="K11" s="121"/>
      <c r="L11" s="121"/>
      <c r="M11" s="121"/>
      <c r="N11" s="121"/>
    </row>
    <row r="12" spans="1:14" ht="14.5">
      <c r="A12" s="83" t="s">
        <v>39</v>
      </c>
      <c r="B12" s="81"/>
      <c r="C12" s="81"/>
      <c r="D12" s="129"/>
      <c r="E12" s="130"/>
      <c r="F12" s="130"/>
      <c r="G12" s="131"/>
      <c r="H12" s="81"/>
      <c r="I12" s="82"/>
      <c r="J12" s="82"/>
      <c r="K12" s="82"/>
      <c r="L12" s="82"/>
      <c r="M12" s="82"/>
      <c r="N12" s="82"/>
    </row>
    <row r="13" spans="1:14" ht="14.5">
      <c r="A13" s="73" t="s">
        <v>40</v>
      </c>
      <c r="B13" s="73"/>
      <c r="C13" s="73"/>
      <c r="D13" s="129"/>
      <c r="E13" s="130"/>
      <c r="F13" s="130"/>
      <c r="G13" s="131"/>
      <c r="H13" s="81"/>
      <c r="I13" s="83" t="s">
        <v>28</v>
      </c>
      <c r="J13" s="81"/>
      <c r="K13" s="124"/>
      <c r="L13" s="125"/>
      <c r="M13" s="125"/>
      <c r="N13" s="126"/>
    </row>
    <row r="14" spans="1:14" ht="14.5">
      <c r="A14" s="83" t="s">
        <v>41</v>
      </c>
      <c r="B14" s="81"/>
      <c r="C14" s="81"/>
      <c r="D14" s="115"/>
      <c r="E14" s="116"/>
      <c r="F14" s="9"/>
      <c r="G14" s="9"/>
      <c r="H14" s="81"/>
      <c r="I14" s="83" t="s">
        <v>35</v>
      </c>
      <c r="J14" s="81"/>
      <c r="K14" s="117"/>
      <c r="L14" s="118"/>
      <c r="M14" s="118"/>
      <c r="N14" s="119"/>
    </row>
    <row r="15" spans="1:14" ht="14.5">
      <c r="A15" s="83" t="s">
        <v>42</v>
      </c>
      <c r="B15" s="81"/>
      <c r="C15" s="81"/>
      <c r="D15" s="132"/>
      <c r="E15" s="133"/>
      <c r="F15" s="86"/>
      <c r="G15" s="86"/>
      <c r="H15" s="73"/>
      <c r="I15" s="83" t="s">
        <v>37</v>
      </c>
      <c r="J15" s="81"/>
      <c r="K15" s="127"/>
      <c r="L15" s="128"/>
      <c r="M15" s="128"/>
      <c r="N15" s="119"/>
    </row>
    <row r="16" spans="1:14" ht="14.5">
      <c r="A16" s="73"/>
      <c r="B16" s="73"/>
      <c r="C16" s="73"/>
      <c r="D16" s="73"/>
      <c r="E16" s="73"/>
      <c r="F16" s="73"/>
      <c r="G16" s="73"/>
      <c r="H16" s="73"/>
      <c r="I16" s="81"/>
      <c r="J16" s="81"/>
      <c r="K16" s="73"/>
      <c r="L16" s="73"/>
      <c r="M16" s="73"/>
      <c r="N16" s="73"/>
    </row>
    <row r="17" spans="1:14" ht="15.5">
      <c r="A17" s="87" t="s">
        <v>43</v>
      </c>
      <c r="B17" s="88"/>
      <c r="C17" s="88"/>
      <c r="D17" s="88"/>
      <c r="E17" s="88"/>
      <c r="F17" s="88"/>
      <c r="G17" s="88"/>
      <c r="H17" s="88"/>
      <c r="I17" s="88"/>
      <c r="J17" s="88"/>
      <c r="K17" s="89"/>
      <c r="L17" s="89"/>
      <c r="M17" s="89"/>
      <c r="N17" s="89"/>
    </row>
    <row r="18" spans="1:14" ht="15.5">
      <c r="A18" s="90"/>
      <c r="B18" s="73"/>
      <c r="C18" s="73"/>
      <c r="D18" s="73"/>
      <c r="E18" s="73"/>
      <c r="F18" s="73"/>
      <c r="G18" s="73"/>
      <c r="H18" s="73"/>
      <c r="I18" s="73"/>
      <c r="J18" s="73"/>
      <c r="K18" s="91"/>
      <c r="L18" s="91"/>
      <c r="M18" s="91"/>
      <c r="N18" s="91"/>
    </row>
    <row r="19" spans="1:14" ht="25" customHeight="1">
      <c r="A19" s="134" t="s">
        <v>44</v>
      </c>
      <c r="B19" s="134"/>
      <c r="C19" s="134"/>
      <c r="D19" s="134"/>
      <c r="E19" s="134"/>
      <c r="F19" s="134"/>
      <c r="G19" s="134"/>
      <c r="H19" s="134"/>
      <c r="I19" s="134"/>
      <c r="J19" s="134"/>
      <c r="K19" s="134"/>
      <c r="L19" s="134"/>
      <c r="M19" s="134"/>
      <c r="N19" s="134"/>
    </row>
    <row r="20" spans="1:14" ht="73.5" customHeight="1">
      <c r="A20" s="124"/>
      <c r="B20" s="125"/>
      <c r="C20" s="125"/>
      <c r="D20" s="125"/>
      <c r="E20" s="125"/>
      <c r="F20" s="125"/>
      <c r="G20" s="125"/>
      <c r="H20" s="125"/>
      <c r="I20" s="125"/>
      <c r="J20" s="125"/>
      <c r="K20" s="125"/>
      <c r="L20" s="125"/>
      <c r="M20" s="125"/>
      <c r="N20" s="126"/>
    </row>
    <row r="21" spans="1:14" ht="14.5">
      <c r="A21" s="73"/>
      <c r="B21" s="73"/>
      <c r="C21" s="73"/>
      <c r="D21" s="73"/>
      <c r="E21" s="73"/>
      <c r="F21" s="73"/>
      <c r="G21" s="73"/>
      <c r="H21" s="73"/>
      <c r="I21" s="73"/>
      <c r="J21" s="73"/>
      <c r="K21" s="73"/>
      <c r="L21" s="73"/>
      <c r="M21" s="73"/>
      <c r="N21" s="73"/>
    </row>
    <row r="22" spans="1:14" ht="15.5">
      <c r="A22" s="87" t="s">
        <v>45</v>
      </c>
      <c r="B22" s="88"/>
      <c r="C22" s="88"/>
      <c r="D22" s="88"/>
      <c r="E22" s="88"/>
      <c r="F22" s="88"/>
      <c r="G22" s="88"/>
      <c r="H22" s="88"/>
      <c r="I22" s="88"/>
      <c r="J22" s="88"/>
      <c r="K22" s="89"/>
      <c r="L22" s="89"/>
      <c r="M22" s="89"/>
      <c r="N22" s="89"/>
    </row>
    <row r="23" spans="1:14" ht="15.5">
      <c r="A23" s="90"/>
      <c r="B23" s="73"/>
      <c r="C23" s="73"/>
      <c r="D23" s="73"/>
      <c r="E23" s="73"/>
      <c r="F23" s="73"/>
      <c r="G23" s="73"/>
      <c r="H23" s="73"/>
      <c r="I23" s="73"/>
      <c r="J23" s="73"/>
      <c r="K23" s="91"/>
      <c r="L23" s="91"/>
      <c r="M23" s="91"/>
      <c r="N23" s="91"/>
    </row>
    <row r="24" spans="1:14" ht="14.5">
      <c r="A24" s="92" t="s">
        <v>46</v>
      </c>
      <c r="B24" s="93"/>
      <c r="C24" s="93"/>
      <c r="D24" s="93"/>
      <c r="E24" s="93"/>
      <c r="F24" s="93"/>
      <c r="G24" s="93"/>
      <c r="H24" s="93"/>
      <c r="I24" s="93"/>
      <c r="J24" s="93"/>
      <c r="K24" s="93"/>
      <c r="L24" s="93"/>
      <c r="M24" s="93"/>
      <c r="N24" s="93"/>
    </row>
    <row r="25" spans="1:14" ht="14.5">
      <c r="A25" s="93"/>
      <c r="B25" s="93"/>
      <c r="C25" s="93"/>
      <c r="D25" s="93"/>
      <c r="E25" s="93"/>
      <c r="F25" s="93"/>
      <c r="G25" s="93"/>
      <c r="H25" s="93"/>
      <c r="I25" s="93"/>
      <c r="J25" s="93"/>
      <c r="K25" s="93"/>
      <c r="L25" s="93"/>
      <c r="M25" s="93"/>
      <c r="N25" s="93"/>
    </row>
    <row r="26" spans="1:14" ht="28" customHeight="1">
      <c r="A26" s="135"/>
      <c r="B26" s="136"/>
      <c r="C26" s="136"/>
      <c r="D26" s="136"/>
      <c r="E26" s="137"/>
      <c r="F26" s="73"/>
      <c r="G26" s="135"/>
      <c r="H26" s="136"/>
      <c r="I26" s="136"/>
      <c r="J26" s="136"/>
      <c r="K26" s="137"/>
      <c r="L26" s="73"/>
      <c r="M26" s="135"/>
      <c r="N26" s="137"/>
    </row>
    <row r="27" spans="1:14" ht="14.5">
      <c r="A27" s="94" t="s">
        <v>85</v>
      </c>
      <c r="B27" s="94"/>
      <c r="C27" s="94"/>
      <c r="D27" s="94"/>
      <c r="E27" s="73"/>
      <c r="F27" s="73"/>
      <c r="G27" s="95" t="s">
        <v>47</v>
      </c>
      <c r="H27" s="96"/>
      <c r="I27" s="96"/>
      <c r="J27" s="96"/>
      <c r="K27" s="73"/>
      <c r="L27" s="73"/>
      <c r="M27" s="94" t="s">
        <v>48</v>
      </c>
      <c r="N27" s="94"/>
    </row>
    <row r="28" spans="1:14" ht="14.5">
      <c r="A28" s="97"/>
      <c r="B28" s="97"/>
      <c r="C28" s="97"/>
      <c r="D28" s="97"/>
      <c r="E28" s="73"/>
      <c r="F28" s="73"/>
      <c r="G28" s="91"/>
      <c r="H28" s="91"/>
      <c r="I28" s="91"/>
      <c r="J28" s="91"/>
      <c r="K28" s="73"/>
      <c r="L28" s="73"/>
      <c r="M28" s="97"/>
      <c r="N28" s="97"/>
    </row>
    <row r="29" spans="1:14" ht="18">
      <c r="A29" s="87" t="s">
        <v>49</v>
      </c>
      <c r="B29" s="88"/>
      <c r="C29" s="88"/>
      <c r="D29" s="88"/>
      <c r="E29" s="88"/>
      <c r="F29" s="88"/>
      <c r="G29" s="100" t="s">
        <v>150</v>
      </c>
      <c r="H29" s="88"/>
      <c r="I29" s="88"/>
      <c r="J29" s="88"/>
      <c r="K29" s="89"/>
      <c r="L29" s="89"/>
      <c r="M29" s="89"/>
      <c r="N29" s="89"/>
    </row>
    <row r="30" spans="1:14" ht="15.5">
      <c r="A30" s="90"/>
      <c r="B30" s="73"/>
      <c r="C30" s="73"/>
      <c r="D30" s="73"/>
      <c r="E30" s="73"/>
      <c r="F30" s="73"/>
      <c r="G30" s="73"/>
      <c r="H30" s="73"/>
      <c r="I30" s="73"/>
      <c r="J30" s="73"/>
      <c r="K30" s="91"/>
      <c r="L30" s="91"/>
      <c r="M30" s="91"/>
      <c r="N30" s="91"/>
    </row>
    <row r="31" spans="1:14" ht="48" customHeight="1">
      <c r="A31" s="141" t="s">
        <v>50</v>
      </c>
      <c r="B31" s="141"/>
      <c r="C31" s="141"/>
      <c r="D31" s="141"/>
      <c r="E31" s="141"/>
      <c r="F31" s="141"/>
      <c r="G31" s="141"/>
      <c r="H31" s="141"/>
      <c r="I31" s="141"/>
      <c r="J31" s="141"/>
      <c r="K31" s="141"/>
      <c r="L31" s="141"/>
      <c r="M31" s="141"/>
      <c r="N31" s="141"/>
    </row>
    <row r="32" spans="1:14" ht="14.5">
      <c r="A32" s="93"/>
      <c r="B32" s="93"/>
      <c r="C32" s="93"/>
      <c r="D32" s="93"/>
      <c r="E32" s="93"/>
      <c r="F32" s="93"/>
      <c r="G32" s="93"/>
      <c r="H32" s="93"/>
      <c r="I32" s="93"/>
      <c r="J32" s="93"/>
      <c r="K32" s="93"/>
      <c r="L32" s="93"/>
      <c r="M32" s="93"/>
      <c r="N32" s="93"/>
    </row>
    <row r="33" spans="1:14" ht="14.5">
      <c r="A33" s="92" t="s">
        <v>51</v>
      </c>
      <c r="B33" s="93"/>
      <c r="C33" s="93"/>
      <c r="D33" s="93"/>
      <c r="E33" s="93"/>
      <c r="F33" s="93"/>
      <c r="G33" s="93"/>
      <c r="H33" s="93"/>
      <c r="I33" s="93"/>
      <c r="J33" s="93"/>
      <c r="K33" s="93"/>
      <c r="L33" s="93"/>
      <c r="M33" s="93"/>
      <c r="N33" s="93"/>
    </row>
    <row r="34" spans="1:14" ht="14.5">
      <c r="A34" s="93"/>
      <c r="B34" s="93"/>
      <c r="C34" s="93"/>
      <c r="D34" s="93"/>
      <c r="E34" s="93"/>
      <c r="F34" s="93"/>
      <c r="G34" s="93"/>
      <c r="H34" s="93"/>
      <c r="I34" s="93"/>
      <c r="J34" s="93"/>
      <c r="K34" s="93"/>
      <c r="L34" s="93"/>
      <c r="M34" s="93"/>
      <c r="N34" s="93"/>
    </row>
    <row r="35" spans="1:14" ht="27.65" customHeight="1">
      <c r="A35" s="142"/>
      <c r="B35" s="143"/>
      <c r="C35" s="143"/>
      <c r="D35" s="143"/>
      <c r="E35" s="144"/>
      <c r="F35" s="73"/>
      <c r="G35" s="135"/>
      <c r="H35" s="136"/>
      <c r="I35" s="136"/>
      <c r="J35" s="136"/>
      <c r="K35" s="137"/>
      <c r="L35" s="73"/>
      <c r="M35" s="135"/>
      <c r="N35" s="137"/>
    </row>
    <row r="36" spans="1:14" ht="14.5">
      <c r="A36" s="94" t="s">
        <v>77</v>
      </c>
      <c r="B36" s="94"/>
      <c r="C36" s="94"/>
      <c r="D36" s="94"/>
      <c r="E36" s="73"/>
      <c r="F36" s="73"/>
      <c r="G36" s="95" t="s">
        <v>47</v>
      </c>
      <c r="H36" s="96"/>
      <c r="I36" s="96"/>
      <c r="J36" s="96"/>
      <c r="K36" s="73"/>
      <c r="L36" s="73"/>
      <c r="M36" s="94" t="s">
        <v>48</v>
      </c>
      <c r="N36" s="94"/>
    </row>
    <row r="37" spans="1:14" ht="14.5">
      <c r="A37" s="98"/>
      <c r="B37" s="73"/>
      <c r="C37" s="73"/>
      <c r="D37" s="73"/>
      <c r="E37" s="73"/>
      <c r="F37" s="73"/>
      <c r="G37" s="73"/>
      <c r="H37" s="73"/>
      <c r="I37" s="73"/>
      <c r="J37" s="73"/>
      <c r="K37" s="73"/>
      <c r="L37" s="73"/>
      <c r="M37" s="73"/>
      <c r="N37" s="73"/>
    </row>
    <row r="38" spans="1:14" ht="14.5">
      <c r="A38" s="92" t="s">
        <v>52</v>
      </c>
      <c r="B38" s="99"/>
      <c r="C38" s="99"/>
      <c r="D38" s="99"/>
      <c r="E38" s="99"/>
      <c r="F38" s="99"/>
      <c r="G38" s="99"/>
      <c r="H38" s="99"/>
      <c r="I38" s="73"/>
      <c r="J38" s="73"/>
      <c r="K38" s="73"/>
      <c r="L38" s="73"/>
      <c r="M38" s="99"/>
      <c r="N38" s="99"/>
    </row>
    <row r="39" spans="1:14" ht="14.5">
      <c r="A39" s="98"/>
      <c r="B39" s="73"/>
      <c r="C39" s="73"/>
      <c r="D39" s="73"/>
      <c r="E39" s="73"/>
      <c r="F39" s="73"/>
      <c r="G39" s="73"/>
      <c r="H39" s="73"/>
      <c r="I39" s="73"/>
      <c r="J39" s="73"/>
      <c r="K39" s="73"/>
      <c r="L39" s="73"/>
      <c r="M39" s="73"/>
      <c r="N39" s="73"/>
    </row>
    <row r="40" spans="1:14" ht="28" customHeight="1">
      <c r="A40" s="142"/>
      <c r="B40" s="143"/>
      <c r="C40" s="143"/>
      <c r="D40" s="143"/>
      <c r="E40" s="144"/>
      <c r="F40" s="73"/>
      <c r="G40" s="135"/>
      <c r="H40" s="136"/>
      <c r="I40" s="136"/>
      <c r="J40" s="136"/>
      <c r="K40" s="137"/>
      <c r="L40" s="73"/>
      <c r="M40" s="135"/>
      <c r="N40" s="137"/>
    </row>
    <row r="41" spans="1:14" ht="14.5">
      <c r="A41" s="94" t="s">
        <v>77</v>
      </c>
      <c r="B41" s="94"/>
      <c r="C41" s="94"/>
      <c r="D41" s="94"/>
      <c r="E41" s="73"/>
      <c r="F41" s="73"/>
      <c r="G41" s="95" t="s">
        <v>47</v>
      </c>
      <c r="H41" s="96"/>
      <c r="I41" s="96"/>
      <c r="J41" s="96"/>
      <c r="K41" s="73"/>
      <c r="L41" s="73"/>
      <c r="M41" s="94" t="s">
        <v>48</v>
      </c>
      <c r="N41" s="94"/>
    </row>
    <row r="42" spans="1:14" ht="14.5">
      <c r="A42" s="73"/>
      <c r="B42" s="73"/>
      <c r="C42" s="73"/>
      <c r="D42" s="73"/>
      <c r="E42" s="73"/>
      <c r="F42" s="73"/>
      <c r="G42" s="73"/>
      <c r="H42" s="73"/>
      <c r="I42" s="73"/>
      <c r="J42" s="73"/>
      <c r="K42" s="73"/>
      <c r="L42" s="73"/>
      <c r="M42" s="73"/>
      <c r="N42" s="73"/>
    </row>
    <row r="43" spans="1:14" ht="15" thickBot="1">
      <c r="A43" s="73"/>
      <c r="B43" s="73"/>
      <c r="C43" s="73"/>
      <c r="D43" s="73"/>
      <c r="E43" s="73"/>
      <c r="F43" s="73"/>
      <c r="G43" s="73"/>
      <c r="H43" s="73"/>
      <c r="I43" s="73"/>
      <c r="J43" s="73"/>
      <c r="K43" s="73"/>
      <c r="L43" s="73"/>
      <c r="M43" s="73"/>
      <c r="N43" s="73"/>
    </row>
    <row r="44" spans="1:14" ht="54.65" customHeight="1" thickBot="1">
      <c r="A44" s="138" t="s">
        <v>76</v>
      </c>
      <c r="B44" s="139"/>
      <c r="C44" s="139"/>
      <c r="D44" s="139"/>
      <c r="E44" s="139"/>
      <c r="F44" s="139"/>
      <c r="G44" s="139"/>
      <c r="H44" s="139"/>
      <c r="I44" s="139"/>
      <c r="J44" s="139"/>
      <c r="K44" s="139"/>
      <c r="L44" s="139"/>
      <c r="M44" s="139"/>
      <c r="N44" s="140"/>
    </row>
  </sheetData>
  <sheetProtection algorithmName="SHA-512" hashValue="nBTugeutlxypJLmAWXrcvAnAmsK+yx8Bix/YiimfBHrfB3Y0DVoZvjZBigLOHOscY1JxY1SLeeIluQM2TqtzZQ==" saltValue="p3IPOOYtZA94xJZMNOpD4A==" spinCount="100000" sheet="1" objects="1" scenarios="1"/>
  <mergeCells count="28">
    <mergeCell ref="A44:N44"/>
    <mergeCell ref="A31:N31"/>
    <mergeCell ref="A35:E35"/>
    <mergeCell ref="G35:K35"/>
    <mergeCell ref="M35:N35"/>
    <mergeCell ref="A40:E40"/>
    <mergeCell ref="G40:K40"/>
    <mergeCell ref="M40:N40"/>
    <mergeCell ref="D15:E15"/>
    <mergeCell ref="K15:N15"/>
    <mergeCell ref="A19:N19"/>
    <mergeCell ref="A20:N20"/>
    <mergeCell ref="A26:E26"/>
    <mergeCell ref="G26:K26"/>
    <mergeCell ref="M26:N26"/>
    <mergeCell ref="D14:E14"/>
    <mergeCell ref="K14:N14"/>
    <mergeCell ref="A1:N1"/>
    <mergeCell ref="A5:D5"/>
    <mergeCell ref="I5:N5"/>
    <mergeCell ref="D7:G7"/>
    <mergeCell ref="K7:N7"/>
    <mergeCell ref="K8:N8"/>
    <mergeCell ref="K9:N9"/>
    <mergeCell ref="I11:N11"/>
    <mergeCell ref="D12:G12"/>
    <mergeCell ref="D13:G13"/>
    <mergeCell ref="K13:N13"/>
  </mergeCells>
  <pageMargins left="0.7" right="0.7" top="0.75" bottom="0.75" header="0.3" footer="0.3"/>
  <pageSetup scale="74"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241300</xdr:colOff>
                    <xdr:row>1</xdr:row>
                    <xdr:rowOff>76200</xdr:rowOff>
                  </from>
                  <to>
                    <xdr:col>8</xdr:col>
                    <xdr:colOff>133350</xdr:colOff>
                    <xdr:row>3</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152400</xdr:colOff>
                    <xdr:row>1</xdr:row>
                    <xdr:rowOff>69850</xdr:rowOff>
                  </from>
                  <to>
                    <xdr:col>5</xdr:col>
                    <xdr:colOff>31750</xdr:colOff>
                    <xdr:row>3</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B45DD-DF0B-4FCE-B9B5-D02BD2E4FD8A}">
  <sheetPr>
    <pageSetUpPr fitToPage="1"/>
  </sheetPr>
  <dimension ref="A1:K29"/>
  <sheetViews>
    <sheetView showGridLines="0" zoomScaleNormal="100" workbookViewId="0">
      <selection sqref="A1:J1"/>
    </sheetView>
  </sheetViews>
  <sheetFormatPr defaultColWidth="8.7265625" defaultRowHeight="14.5"/>
  <cols>
    <col min="1" max="1" width="22.81640625" style="4" customWidth="1"/>
    <col min="2" max="2" width="7.26953125" style="4" customWidth="1"/>
    <col min="3" max="3" width="65.7265625" style="4" customWidth="1"/>
    <col min="4" max="4" width="21.81640625" style="4" customWidth="1"/>
    <col min="5" max="7" width="10.54296875" style="4" customWidth="1"/>
    <col min="8" max="8" width="3.54296875" style="4" customWidth="1"/>
    <col min="9" max="9" width="39.26953125" style="4" bestFit="1" customWidth="1"/>
    <col min="10" max="10" width="24.81640625" style="4" bestFit="1" customWidth="1"/>
    <col min="11" max="11" width="29.7265625" style="4" customWidth="1"/>
    <col min="12" max="16384" width="8.7265625" style="4"/>
  </cols>
  <sheetData>
    <row r="1" spans="1:11" ht="34.5" customHeight="1">
      <c r="A1" s="112" t="str">
        <f>""&amp;Control!$B$1&amp;" Rate-Based Service Activity - Rate Development Summary"</f>
        <v>FY26 Rate-Based Service Activity - Rate Development Summary</v>
      </c>
      <c r="B1" s="112"/>
      <c r="C1" s="112"/>
      <c r="D1" s="112"/>
      <c r="E1" s="112"/>
      <c r="F1" s="112"/>
      <c r="G1" s="112"/>
      <c r="H1" s="112"/>
      <c r="I1" s="112"/>
      <c r="J1" s="112"/>
    </row>
    <row r="2" spans="1:11" ht="18.5">
      <c r="A2" s="48" t="s">
        <v>53</v>
      </c>
      <c r="B2" s="156" t="str">
        <f>IF(Certification!D14="","",Certification!D14)</f>
        <v/>
      </c>
      <c r="C2" s="157"/>
    </row>
    <row r="3" spans="1:11" ht="18.5">
      <c r="A3" s="49" t="s">
        <v>39</v>
      </c>
      <c r="B3" s="158" t="str">
        <f>IF(Certification!D12="","",Certification!D12)</f>
        <v/>
      </c>
      <c r="C3" s="159"/>
    </row>
    <row r="4" spans="1:11" ht="18.5">
      <c r="A4" s="50"/>
      <c r="B4" s="51"/>
    </row>
    <row r="6" spans="1:11">
      <c r="A6" s="17" t="s">
        <v>95</v>
      </c>
      <c r="B6" s="5"/>
    </row>
    <row r="7" spans="1:11" ht="15" thickBot="1">
      <c r="A7" s="21" t="s">
        <v>94</v>
      </c>
    </row>
    <row r="8" spans="1:11" ht="18.5" thickBot="1">
      <c r="E8" s="147" t="s">
        <v>97</v>
      </c>
      <c r="F8" s="148"/>
      <c r="G8" s="149"/>
    </row>
    <row r="9" spans="1:11" ht="16" thickBot="1">
      <c r="B9" s="52" t="s">
        <v>0</v>
      </c>
      <c r="C9" s="52" t="s">
        <v>1</v>
      </c>
      <c r="D9" s="53" t="s">
        <v>2</v>
      </c>
      <c r="E9" s="54" t="s">
        <v>29</v>
      </c>
      <c r="F9" s="55" t="s">
        <v>30</v>
      </c>
      <c r="G9" s="56" t="s">
        <v>27</v>
      </c>
      <c r="I9" s="145" t="s">
        <v>25</v>
      </c>
      <c r="J9" s="146"/>
    </row>
    <row r="10" spans="1:11">
      <c r="B10" s="60" t="str">
        <f>IF(ISBLANK(B6),"",1)</f>
        <v/>
      </c>
      <c r="E10" s="61" t="str">
        <f>IF(C10="","",IF(Rates!F$71="","",Rates!F$71))</f>
        <v/>
      </c>
      <c r="F10" s="61" t="str">
        <f>IF(C10="","",IF(Rates!F$72="","",Rates!F$72))</f>
        <v/>
      </c>
      <c r="G10" s="61" t="str">
        <f>IF(C10="","",IF(Rates!F$73="","",Rates!F$73))</f>
        <v/>
      </c>
      <c r="I10" s="62" t="str">
        <f>"Projected "&amp;Control!$B$1&amp;" Beginning ST Balance*"</f>
        <v>Projected FY26 Beginning ST Balance*</v>
      </c>
      <c r="J10" s="102"/>
    </row>
    <row r="11" spans="1:11">
      <c r="B11" s="60" t="str">
        <f>IF(OR(B10="",B10=$B$6),"",B10+1)</f>
        <v/>
      </c>
      <c r="E11" s="61" t="str">
        <f>IF(C11="","",IF(Rates!H$71="","",Rates!H$71))</f>
        <v/>
      </c>
      <c r="F11" s="61" t="str">
        <f>IF(C11="","",IF(Rates!H$72="","",Rates!H$72))</f>
        <v/>
      </c>
      <c r="G11" s="61" t="str">
        <f>IF(C11="","",IF(Rates!H$73="","",Rates!H$73))</f>
        <v/>
      </c>
      <c r="I11" s="62" t="str">
        <f>"Projected "&amp; Control!$B$1&amp;" Internal/Federal Revenue"</f>
        <v>Projected FY26 Internal/Federal Revenue</v>
      </c>
      <c r="J11" s="63">
        <f>ROUND(SUMPRODUCT(Rates!F5:AR5,Rates!F71:AR71),2)+ROUND(SUMPRODUCT(Rates!F6:AR6,Rates!F72:AR72),0)</f>
        <v>0</v>
      </c>
      <c r="K11" s="27"/>
    </row>
    <row r="12" spans="1:11">
      <c r="B12" s="60" t="str">
        <f t="shared" ref="B12:B29" si="0">IF(OR(B11="",B11=$B$6),"",B11+1)</f>
        <v/>
      </c>
      <c r="E12" s="61" t="str">
        <f>IF(C12="","",IF(Rates!J$71="","",Rates!J$71))</f>
        <v/>
      </c>
      <c r="F12" s="61" t="str">
        <f>IF(C12="","",IF(Rates!J$72="","",Rates!J$72))</f>
        <v/>
      </c>
      <c r="G12" s="61" t="str">
        <f>IF(C12="","",IF(Rates!J$73="","",Rates!J$73))</f>
        <v/>
      </c>
      <c r="I12" s="64" t="str">
        <f>"Projected "&amp;Control!$B$1&amp;" Internal/Federal Expense"</f>
        <v>Projected FY26 Internal/Federal Expense</v>
      </c>
      <c r="J12" s="65">
        <f>ROUND(SUMPRODUCT(Rates!F65:AR65,Rates!F9:AR9),0)</f>
        <v>0</v>
      </c>
    </row>
    <row r="13" spans="1:11">
      <c r="B13" s="60" t="str">
        <f t="shared" si="0"/>
        <v/>
      </c>
      <c r="E13" s="61" t="str">
        <f>IF(C13="","",IF(Rates!L$71="","",Rates!L$71))</f>
        <v/>
      </c>
      <c r="F13" s="61" t="str">
        <f>IF(C13="","",IF(Rates!L$72="","",Rates!L$72))</f>
        <v/>
      </c>
      <c r="G13" s="61" t="str">
        <f>IF(C13="","",IF(Rates!L$73="","",Rates!L$73))</f>
        <v/>
      </c>
      <c r="I13" s="66" t="s">
        <v>58</v>
      </c>
      <c r="J13" s="67">
        <f>J11-J12</f>
        <v>0</v>
      </c>
    </row>
    <row r="14" spans="1:11">
      <c r="B14" s="60" t="str">
        <f t="shared" si="0"/>
        <v/>
      </c>
      <c r="E14" s="61" t="str">
        <f>IF(C14="","",IF(Rates!N$71="","",Rates!N$71))</f>
        <v/>
      </c>
      <c r="F14" s="61" t="str">
        <f>IF(C14="","",IF(Rates!N$72="","",Rates!N$72))</f>
        <v/>
      </c>
      <c r="G14" s="61" t="str">
        <f>IF(C14="","",IF(Rates!N$73="","",Rates!N$73))</f>
        <v/>
      </c>
      <c r="I14" s="62" t="str">
        <f>"Projected "&amp; Control!$B$1&amp;" External Revenue"</f>
        <v>Projected FY26 External Revenue</v>
      </c>
      <c r="J14" s="67">
        <f>ROUND(SUMPRODUCT(Rates!F7:AR7,Rates!F73:AR73),0)</f>
        <v>0</v>
      </c>
    </row>
    <row r="15" spans="1:11">
      <c r="B15" s="60" t="str">
        <f t="shared" si="0"/>
        <v/>
      </c>
      <c r="E15" s="61" t="str">
        <f>IF(C15="","",IF(Rates!P$71="","",Rates!P$71))</f>
        <v/>
      </c>
      <c r="F15" s="61" t="str">
        <f>IF(C15="","",IF(Rates!P$72="","",Rates!P$72))</f>
        <v/>
      </c>
      <c r="G15" s="61" t="str">
        <f>IF(C15="","",IF(Rates!P$73="","",Rates!P$73))</f>
        <v/>
      </c>
      <c r="I15" s="64" t="str">
        <f>"Projected "&amp;Control!$B$1&amp;" External Expense"</f>
        <v>Projected FY26 External Expense</v>
      </c>
      <c r="J15" s="68">
        <f>ROUND(Rates!E65-Summary!J12,0)</f>
        <v>0</v>
      </c>
    </row>
    <row r="16" spans="1:11">
      <c r="B16" s="60" t="str">
        <f t="shared" si="0"/>
        <v/>
      </c>
      <c r="E16" s="61" t="str">
        <f>IF(C16="","",IF(Rates!R$71="","",Rates!R$71))</f>
        <v/>
      </c>
      <c r="F16" s="61" t="str">
        <f>IF(C16="","",IF(Rates!R$72="","",Rates!R$72))</f>
        <v/>
      </c>
      <c r="G16" s="61" t="str">
        <f>IF(C16="","",IF(Rates!R$73="","",Rates!R$73))</f>
        <v/>
      </c>
      <c r="I16" s="66" t="s">
        <v>59</v>
      </c>
      <c r="J16" s="67">
        <f>J14-J15</f>
        <v>0</v>
      </c>
    </row>
    <row r="17" spans="2:10" ht="29">
      <c r="B17" s="60" t="str">
        <f t="shared" si="0"/>
        <v/>
      </c>
      <c r="E17" s="61" t="str">
        <f>IF(C17="","",IF(Rates!T$71="","",Rates!T$71))</f>
        <v/>
      </c>
      <c r="F17" s="61" t="str">
        <f>IF(C17="","",IF(Rates!T$72="","",Rates!T$72))</f>
        <v/>
      </c>
      <c r="G17" s="61" t="str">
        <f>IF(C17="","",IF(Rates!T$73="","",Rates!T$73))</f>
        <v/>
      </c>
      <c r="I17" s="57" t="s">
        <v>26</v>
      </c>
      <c r="J17" s="102"/>
    </row>
    <row r="18" spans="2:10" ht="15" thickBot="1">
      <c r="B18" s="60" t="str">
        <f t="shared" si="0"/>
        <v/>
      </c>
      <c r="E18" s="61" t="str">
        <f>IF(C18="","",IF(Rates!V$71="","",Rates!V$71))</f>
        <v/>
      </c>
      <c r="F18" s="61" t="str">
        <f>IF(C18="","",IF(Rates!V$72="","",Rates!V$72))</f>
        <v/>
      </c>
      <c r="G18" s="61" t="str">
        <f>IF(C18="","",IF(Rates!V$73="","",Rates!V$73))</f>
        <v/>
      </c>
      <c r="I18" s="58" t="s">
        <v>57</v>
      </c>
      <c r="J18" s="103"/>
    </row>
    <row r="19" spans="2:10" ht="15.5" thickTop="1" thickBot="1">
      <c r="B19" s="60" t="str">
        <f t="shared" si="0"/>
        <v/>
      </c>
      <c r="E19" s="61" t="str">
        <f>IF(C19="","",IF(Rates!X$71="","",Rates!X$71))</f>
        <v/>
      </c>
      <c r="F19" s="61" t="str">
        <f>IF(C19="","",IF(Rates!X$72="","",Rates!X$72))</f>
        <v/>
      </c>
      <c r="G19" s="61" t="str">
        <f>IF(C19="","",IF(Rates!X$73="","",Rates!X$73))</f>
        <v/>
      </c>
      <c r="I19" s="69" t="s">
        <v>96</v>
      </c>
      <c r="J19" s="70">
        <f>J10+J13+J16+J17+J18</f>
        <v>0</v>
      </c>
    </row>
    <row r="20" spans="2:10">
      <c r="B20" s="60" t="str">
        <f t="shared" si="0"/>
        <v/>
      </c>
      <c r="E20" s="61" t="str">
        <f>IF(C20="","",IF(Rates!Z$71="","",Rates!Z$71))</f>
        <v/>
      </c>
      <c r="F20" s="61" t="str">
        <f>IF(C20="","",IF(Rates!Z$72="","",Rates!Z$72))</f>
        <v/>
      </c>
      <c r="G20" s="61" t="str">
        <f>IF(C20="","",IF(Rates!Z$73="","",Rates!Z$73))</f>
        <v/>
      </c>
    </row>
    <row r="21" spans="2:10" ht="15" customHeight="1">
      <c r="B21" s="60" t="str">
        <f t="shared" si="0"/>
        <v/>
      </c>
      <c r="E21" s="61" t="str">
        <f>IF(C21="","",IF(Rates!AB$71="","",Rates!AB$71))</f>
        <v/>
      </c>
      <c r="F21" s="61" t="str">
        <f>IF(C21="","",IF(Rates!AB$72="","",Rates!AB$72))</f>
        <v/>
      </c>
      <c r="G21" s="61" t="str">
        <f>IF(C21="","",IF(Rates!AB$73="","",Rates!AB$73))</f>
        <v/>
      </c>
      <c r="I21" s="150" t="s">
        <v>116</v>
      </c>
      <c r="J21" s="151"/>
    </row>
    <row r="22" spans="2:10">
      <c r="B22" s="60" t="str">
        <f t="shared" si="0"/>
        <v/>
      </c>
      <c r="E22" s="61" t="str">
        <f>IF(C22="","",IF(Rates!AD$71="","",Rates!AD$71))</f>
        <v/>
      </c>
      <c r="F22" s="61" t="str">
        <f>IF(C22="","",IF(Rates!AD$72="","",Rates!AD$72))</f>
        <v/>
      </c>
      <c r="G22" s="61" t="str">
        <f>IF(C22="","",IF(Rates!AD$73="","",Rates!AD$73))</f>
        <v/>
      </c>
      <c r="I22" s="152"/>
      <c r="J22" s="153"/>
    </row>
    <row r="23" spans="2:10">
      <c r="B23" s="60" t="str">
        <f>IF(OR(B22="",B22=$B$6),"",B22+1)</f>
        <v/>
      </c>
      <c r="E23" s="61" t="str">
        <f>IF(C23="","",IF(Rates!AF$71="","",Rates!AF$71))</f>
        <v/>
      </c>
      <c r="F23" s="61" t="str">
        <f>IF(C23="","",IF(Rates!AF$72="","",Rates!AF$72))</f>
        <v/>
      </c>
      <c r="G23" s="61" t="str">
        <f>IF(C23="","",IF(Rates!AF$73="","",Rates!AF$73))</f>
        <v/>
      </c>
      <c r="I23" s="154"/>
      <c r="J23" s="155"/>
    </row>
    <row r="24" spans="2:10">
      <c r="B24" s="60" t="str">
        <f t="shared" si="0"/>
        <v/>
      </c>
      <c r="E24" s="61" t="str">
        <f>IF(C24="","",IF(Rates!AH$71="","",Rates!AH$71))</f>
        <v/>
      </c>
      <c r="F24" s="61" t="str">
        <f>IF(C24="","",IF(Rates!AH$72="","",Rates!AH$72))</f>
        <v/>
      </c>
      <c r="G24" s="61" t="str">
        <f>IF(C24="","",IF(Rates!AH$73="","",Rates!AH$73))</f>
        <v/>
      </c>
    </row>
    <row r="25" spans="2:10">
      <c r="B25" s="60" t="str">
        <f t="shared" si="0"/>
        <v/>
      </c>
      <c r="E25" s="61" t="str">
        <f>IF(C25="","",IF(Rates!AJ$71="","",Rates!AJ$71))</f>
        <v/>
      </c>
      <c r="F25" s="61" t="str">
        <f>IF(C25="","",IF(Rates!AJ$72="","",Rates!AJ$72))</f>
        <v/>
      </c>
      <c r="G25" s="61" t="str">
        <f>IF(C25="","",IF(Rates!AJ$73="","",Rates!AJ$73))</f>
        <v/>
      </c>
      <c r="I25" s="59" t="s">
        <v>98</v>
      </c>
    </row>
    <row r="26" spans="2:10">
      <c r="B26" s="60" t="str">
        <f t="shared" si="0"/>
        <v/>
      </c>
      <c r="E26" s="61" t="str">
        <f>IF(C26="","",IF(Rates!AL$71="","",Rates!AL$71))</f>
        <v/>
      </c>
      <c r="F26" s="61" t="str">
        <f>IF(C26="","",IF(Rates!AL$72="","",Rates!AL$72))</f>
        <v/>
      </c>
      <c r="G26" s="61" t="str">
        <f>IF(C26="","",IF(Rates!AL$73="","",Rates!AL$73))</f>
        <v/>
      </c>
      <c r="I26" s="59" t="s">
        <v>100</v>
      </c>
    </row>
    <row r="27" spans="2:10">
      <c r="B27" s="60" t="str">
        <f t="shared" si="0"/>
        <v/>
      </c>
      <c r="E27" s="61" t="str">
        <f>IF(C27="","",IF(Rates!AN$71="","",Rates!AN$71))</f>
        <v/>
      </c>
      <c r="F27" s="61" t="str">
        <f>IF(C27="","",IF(Rates!AN$72="","",Rates!AN$72))</f>
        <v/>
      </c>
      <c r="G27" s="61" t="str">
        <f>IF(C27="","",IF(Rates!AN$73="","",Rates!AN$73))</f>
        <v/>
      </c>
      <c r="I27" s="59" t="s">
        <v>99</v>
      </c>
    </row>
    <row r="28" spans="2:10">
      <c r="B28" s="60" t="str">
        <f t="shared" si="0"/>
        <v/>
      </c>
      <c r="E28" s="61" t="str">
        <f>IF(C28="","",IF(Rates!AP$71="","",Rates!AP$71))</f>
        <v/>
      </c>
      <c r="F28" s="61" t="str">
        <f>IF(C28="","",IF(Rates!AP$72="","",Rates!AP$72))</f>
        <v/>
      </c>
      <c r="G28" s="61" t="str">
        <f>IF(C28="","",IF(Rates!AP$73="","",Rates!AP$73))</f>
        <v/>
      </c>
    </row>
    <row r="29" spans="2:10">
      <c r="B29" s="60" t="str">
        <f t="shared" si="0"/>
        <v/>
      </c>
      <c r="E29" s="61" t="str">
        <f>IF(C29="","",IF(Rates!AR$71="","",Rates!AR$71))</f>
        <v/>
      </c>
      <c r="F29" s="61" t="str">
        <f>IF(C29="","",IF(Rates!AR$72="","",Rates!AR$72))</f>
        <v/>
      </c>
      <c r="G29" s="61" t="str">
        <f>IF(C29="","",IF(Rates!AR$73="","",Rates!AR$73))</f>
        <v/>
      </c>
    </row>
  </sheetData>
  <sheetProtection algorithmName="SHA-512" hashValue="y1C8G4VrLbm5m0DU/uNZSxAFwBEx2HtKjumdTULuFONu50d6k7L3qH4goJ+cCT0MPwneK6wiEehZWm7/Y7GhdQ==" saltValue="H7DuPcR8Vxdk3j0nurgw7g==" spinCount="100000" sheet="1" objects="1" scenarios="1"/>
  <mergeCells count="6">
    <mergeCell ref="A1:J1"/>
    <mergeCell ref="I9:J9"/>
    <mergeCell ref="E8:G8"/>
    <mergeCell ref="I21:J23"/>
    <mergeCell ref="B2:C2"/>
    <mergeCell ref="B3:C3"/>
  </mergeCells>
  <phoneticPr fontId="3" type="noConversion"/>
  <conditionalFormatting sqref="C10:D29">
    <cfRule type="expression" dxfId="17" priority="3">
      <formula>NOT($B10="")</formula>
    </cfRule>
  </conditionalFormatting>
  <conditionalFormatting sqref="J13">
    <cfRule type="expression" dxfId="16" priority="1">
      <formula>$J$13&lt;0</formula>
    </cfRule>
  </conditionalFormatting>
  <conditionalFormatting sqref="J17">
    <cfRule type="expression" dxfId="15" priority="2">
      <formula>$J$12&gt;$J$11</formula>
    </cfRule>
  </conditionalFormatting>
  <pageMargins left="0.7" right="0.7" top="0.75" bottom="0.75" header="0.3" footer="0.3"/>
  <pageSetup scale="57"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BE59-577E-496E-8EBE-C50BB9B9062E}">
  <dimension ref="A3:AR92"/>
  <sheetViews>
    <sheetView zoomScale="110" zoomScaleNormal="110" workbookViewId="0">
      <pane xSplit="3" topLeftCell="E1" activePane="topRight" state="frozen"/>
      <selection pane="topRight" activeCell="A3" sqref="A3:C3"/>
    </sheetView>
  </sheetViews>
  <sheetFormatPr defaultColWidth="8.7265625" defaultRowHeight="14.5"/>
  <cols>
    <col min="1" max="1" width="8" style="4" customWidth="1"/>
    <col min="2" max="2" width="34.453125" style="4" customWidth="1"/>
    <col min="3" max="3" width="9.1796875" style="4" customWidth="1"/>
    <col min="4" max="4" width="8.7265625" style="4" customWidth="1"/>
    <col min="5" max="5" width="8.7265625" style="4"/>
    <col min="6" max="6" width="24.54296875" style="4" customWidth="1"/>
    <col min="7" max="7" width="2.54296875" style="4" customWidth="1"/>
    <col min="8" max="8" width="24.54296875" style="4" customWidth="1"/>
    <col min="9" max="9" width="2.54296875" style="4" customWidth="1"/>
    <col min="10" max="10" width="24.54296875" style="4" customWidth="1"/>
    <col min="11" max="11" width="2.54296875" style="4" customWidth="1"/>
    <col min="12" max="12" width="24.54296875" style="4" customWidth="1"/>
    <col min="13" max="13" width="2.54296875" style="4" customWidth="1"/>
    <col min="14" max="14" width="24.54296875" style="4" customWidth="1"/>
    <col min="15" max="15" width="2.54296875" style="4" customWidth="1"/>
    <col min="16" max="16" width="24.54296875" style="4" customWidth="1"/>
    <col min="17" max="17" width="2.54296875" style="4" customWidth="1"/>
    <col min="18" max="18" width="24.54296875" style="4" customWidth="1"/>
    <col min="19" max="19" width="2.54296875" style="4" customWidth="1"/>
    <col min="20" max="20" width="24.54296875" style="4" customWidth="1"/>
    <col min="21" max="21" width="2.54296875" style="4" customWidth="1"/>
    <col min="22" max="22" width="24.54296875" style="4" customWidth="1"/>
    <col min="23" max="23" width="2.54296875" style="4" customWidth="1"/>
    <col min="24" max="24" width="24.54296875" style="4" customWidth="1"/>
    <col min="25" max="25" width="2.54296875" style="4" customWidth="1"/>
    <col min="26" max="26" width="24.54296875" style="4" customWidth="1"/>
    <col min="27" max="27" width="2.54296875" style="4" customWidth="1"/>
    <col min="28" max="28" width="24.54296875" style="4" customWidth="1"/>
    <col min="29" max="29" width="2.54296875" style="4" customWidth="1"/>
    <col min="30" max="30" width="24.54296875" style="4" customWidth="1"/>
    <col min="31" max="31" width="2.54296875" style="4" customWidth="1"/>
    <col min="32" max="32" width="24.54296875" style="4" customWidth="1"/>
    <col min="33" max="33" width="2.54296875" style="4" customWidth="1"/>
    <col min="34" max="34" width="24.54296875" style="4" customWidth="1"/>
    <col min="35" max="35" width="2.54296875" style="4" customWidth="1"/>
    <col min="36" max="36" width="24.54296875" style="4" customWidth="1"/>
    <col min="37" max="37" width="2.54296875" style="4" customWidth="1"/>
    <col min="38" max="38" width="24.54296875" style="4" customWidth="1"/>
    <col min="39" max="39" width="2.54296875" style="4" customWidth="1"/>
    <col min="40" max="40" width="24.54296875" style="4" customWidth="1"/>
    <col min="41" max="41" width="2.54296875" style="4" customWidth="1"/>
    <col min="42" max="42" width="24.54296875" style="4" customWidth="1"/>
    <col min="43" max="43" width="2.54296875" style="4" customWidth="1"/>
    <col min="44" max="44" width="24.54296875" style="4" customWidth="1"/>
    <col min="45" max="16384" width="8.7265625" style="4"/>
  </cols>
  <sheetData>
    <row r="3" spans="1:44" customFormat="1" ht="39.65" customHeight="1">
      <c r="A3" s="160" t="str">
        <f>Control!$B$1&amp;" RBSA Rate Worksheet"</f>
        <v>FY26 RBSA Rate Worksheet</v>
      </c>
      <c r="B3" s="157"/>
      <c r="C3" s="157"/>
      <c r="E3" s="47" t="s">
        <v>3</v>
      </c>
      <c r="F3" s="46" t="str">
        <f>IF(ISBLANK(Summary!$C$10),"",Summary!$C$10)</f>
        <v/>
      </c>
      <c r="G3" s="46"/>
      <c r="H3" s="46" t="str">
        <f>IF(ISBLANK(Summary!$C$11),"",Summary!$C$11)</f>
        <v/>
      </c>
      <c r="J3" s="46" t="str">
        <f>IF(ISBLANK(Summary!$C$12),"",Summary!$C$12)</f>
        <v/>
      </c>
      <c r="K3" s="46"/>
      <c r="L3" s="46" t="str">
        <f>IF(ISBLANK(Summary!$C$13),"",Summary!$C$13)</f>
        <v/>
      </c>
      <c r="M3" s="46"/>
      <c r="N3" s="46" t="str">
        <f>IF(ISBLANK(Summary!$C$14),"",Summary!$C$14)</f>
        <v/>
      </c>
      <c r="O3" s="46"/>
      <c r="P3" s="46" t="str">
        <f>IF(ISBLANK(Summary!$C$15),"",Summary!$C$15)</f>
        <v/>
      </c>
      <c r="Q3" s="46"/>
      <c r="R3" s="46" t="str">
        <f>IF(ISBLANK(Summary!$C$16),"",Summary!$C$16)</f>
        <v/>
      </c>
      <c r="S3" s="46"/>
      <c r="T3" s="46" t="str">
        <f>IF(ISBLANK(Summary!$C$17),"",Summary!$C$17)</f>
        <v/>
      </c>
      <c r="U3" s="46"/>
      <c r="V3" s="46" t="str">
        <f>IF(ISBLANK(Summary!$C$18),"",Summary!$C$18)</f>
        <v/>
      </c>
      <c r="W3" s="46"/>
      <c r="X3" s="46" t="str">
        <f>IF(ISBLANK(Summary!$C$19),"",Summary!$C$19)</f>
        <v/>
      </c>
      <c r="Y3" s="46"/>
      <c r="Z3" s="46" t="str">
        <f>IF(ISBLANK(Summary!$C$20),"",Summary!$C$20)</f>
        <v/>
      </c>
      <c r="AA3" s="46"/>
      <c r="AB3" s="46" t="str">
        <f>IF(ISBLANK(Summary!$C$21),"",Summary!$C$21)</f>
        <v/>
      </c>
      <c r="AC3" s="46"/>
      <c r="AD3" s="46" t="str">
        <f>IF(ISBLANK(Summary!$C$22),"",Summary!$C$22)</f>
        <v/>
      </c>
      <c r="AE3" s="46"/>
      <c r="AF3" s="46" t="str">
        <f>IF(ISBLANK(Summary!$C$23),"",Summary!$C$23)</f>
        <v/>
      </c>
      <c r="AG3" s="46"/>
      <c r="AH3" s="46" t="str">
        <f>IF(ISBLANK(Summary!$C$24),"",Summary!$C$24)</f>
        <v/>
      </c>
      <c r="AI3" s="46"/>
      <c r="AJ3" s="46" t="str">
        <f>IF(ISBLANK(Summary!$C$25),"",Summary!$C$25)</f>
        <v/>
      </c>
      <c r="AK3" s="46"/>
      <c r="AL3" s="46" t="str">
        <f>IF(ISBLANK(Summary!$C$26),"",Summary!$C$26)</f>
        <v/>
      </c>
      <c r="AM3" s="46"/>
      <c r="AN3" s="46" t="str">
        <f>IF(ISBLANK(Summary!$C$27),"",Summary!$C$27)</f>
        <v/>
      </c>
      <c r="AO3" s="46"/>
      <c r="AP3" s="46" t="str">
        <f>IF(ISBLANK(Summary!$C$28),"",Summary!$C$28)</f>
        <v/>
      </c>
      <c r="AQ3" s="46"/>
      <c r="AR3" s="46" t="str">
        <f>IF(ISBLANK(Summary!$C$29),"",Summary!$C$29)</f>
        <v/>
      </c>
    </row>
    <row r="4" spans="1:44" ht="21">
      <c r="B4" s="16" t="s">
        <v>91</v>
      </c>
    </row>
    <row r="5" spans="1:44">
      <c r="A5" s="17" t="s">
        <v>81</v>
      </c>
      <c r="B5" s="17"/>
      <c r="C5" s="17"/>
      <c r="E5" s="7">
        <f>SUM(F5:AR5)</f>
        <v>0</v>
      </c>
      <c r="F5" s="15"/>
      <c r="H5" s="15"/>
      <c r="J5" s="15"/>
      <c r="L5" s="15"/>
      <c r="N5" s="15"/>
      <c r="P5" s="15"/>
      <c r="R5" s="15"/>
      <c r="T5" s="15"/>
      <c r="V5" s="15"/>
      <c r="X5" s="15"/>
      <c r="Z5" s="15"/>
      <c r="AB5" s="15"/>
      <c r="AD5" s="15"/>
      <c r="AF5" s="15"/>
      <c r="AH5" s="15"/>
      <c r="AJ5" s="15"/>
      <c r="AL5" s="15"/>
      <c r="AN5" s="15"/>
      <c r="AP5" s="15"/>
      <c r="AR5" s="15"/>
    </row>
    <row r="6" spans="1:44">
      <c r="A6" s="17" t="s">
        <v>82</v>
      </c>
      <c r="B6" s="17"/>
      <c r="C6" s="17"/>
      <c r="E6" s="7">
        <f>SUM(F6:AR6)</f>
        <v>0</v>
      </c>
      <c r="F6" s="15"/>
      <c r="H6" s="15"/>
      <c r="J6" s="15"/>
      <c r="L6" s="15"/>
      <c r="N6" s="15"/>
      <c r="P6" s="15"/>
      <c r="R6" s="15"/>
      <c r="T6" s="15"/>
      <c r="V6" s="15"/>
      <c r="X6" s="15"/>
      <c r="Z6" s="15"/>
      <c r="AB6" s="15"/>
      <c r="AD6" s="15"/>
      <c r="AF6" s="15"/>
      <c r="AH6" s="15"/>
      <c r="AJ6" s="15"/>
      <c r="AL6" s="15"/>
      <c r="AN6" s="15"/>
      <c r="AP6" s="15"/>
      <c r="AR6" s="15"/>
    </row>
    <row r="7" spans="1:44">
      <c r="A7" s="17" t="s">
        <v>83</v>
      </c>
      <c r="B7" s="17"/>
      <c r="C7" s="17"/>
      <c r="E7" s="18">
        <f>SUM(F7:AR7)</f>
        <v>0</v>
      </c>
      <c r="F7" s="15"/>
      <c r="H7" s="15"/>
      <c r="J7" s="15"/>
      <c r="L7" s="15"/>
      <c r="N7" s="15"/>
      <c r="P7" s="15"/>
      <c r="R7" s="15"/>
      <c r="T7" s="15"/>
      <c r="V7" s="15"/>
      <c r="X7" s="15"/>
      <c r="Z7" s="15"/>
      <c r="AB7" s="15"/>
      <c r="AD7" s="15"/>
      <c r="AF7" s="15"/>
      <c r="AH7" s="15"/>
      <c r="AJ7" s="15"/>
      <c r="AL7" s="15"/>
      <c r="AN7" s="15"/>
      <c r="AP7" s="15"/>
      <c r="AR7" s="15"/>
    </row>
    <row r="8" spans="1:44" customFormat="1">
      <c r="E8" s="34">
        <f>SUM(E5:E7)</f>
        <v>0</v>
      </c>
      <c r="F8" s="34" t="str">
        <f>IF(F3="","",SUM(F5:F7))</f>
        <v/>
      </c>
      <c r="G8" s="34"/>
      <c r="H8" s="34" t="str">
        <f t="shared" ref="H8:AR8" si="0">IF(H3="","",SUM(H5:H7))</f>
        <v/>
      </c>
      <c r="J8" s="34" t="str">
        <f t="shared" si="0"/>
        <v/>
      </c>
      <c r="K8" s="34"/>
      <c r="L8" s="34" t="str">
        <f t="shared" si="0"/>
        <v/>
      </c>
      <c r="M8" s="34"/>
      <c r="N8" s="34" t="str">
        <f t="shared" si="0"/>
        <v/>
      </c>
      <c r="O8" s="34"/>
      <c r="P8" s="34" t="str">
        <f t="shared" si="0"/>
        <v/>
      </c>
      <c r="Q8" s="34"/>
      <c r="R8" s="34" t="str">
        <f t="shared" si="0"/>
        <v/>
      </c>
      <c r="S8" s="34"/>
      <c r="T8" s="34" t="str">
        <f t="shared" si="0"/>
        <v/>
      </c>
      <c r="U8" s="34"/>
      <c r="V8" s="34" t="str">
        <f t="shared" si="0"/>
        <v/>
      </c>
      <c r="W8" s="34"/>
      <c r="X8" s="34" t="str">
        <f t="shared" si="0"/>
        <v/>
      </c>
      <c r="Y8" s="34"/>
      <c r="Z8" s="34" t="str">
        <f t="shared" si="0"/>
        <v/>
      </c>
      <c r="AA8" s="34"/>
      <c r="AB8" s="34" t="str">
        <f t="shared" si="0"/>
        <v/>
      </c>
      <c r="AC8" s="34"/>
      <c r="AD8" s="34" t="str">
        <f t="shared" si="0"/>
        <v/>
      </c>
      <c r="AE8" s="34"/>
      <c r="AF8" s="34" t="str">
        <f t="shared" si="0"/>
        <v/>
      </c>
      <c r="AG8" s="34"/>
      <c r="AH8" s="34" t="str">
        <f t="shared" si="0"/>
        <v/>
      </c>
      <c r="AI8" s="34"/>
      <c r="AJ8" s="34" t="str">
        <f t="shared" si="0"/>
        <v/>
      </c>
      <c r="AK8" s="34"/>
      <c r="AL8" s="34" t="str">
        <f t="shared" si="0"/>
        <v/>
      </c>
      <c r="AM8" s="34"/>
      <c r="AN8" s="34" t="str">
        <f t="shared" si="0"/>
        <v/>
      </c>
      <c r="AO8" s="34"/>
      <c r="AP8" s="34" t="str">
        <f t="shared" si="0"/>
        <v/>
      </c>
      <c r="AQ8" s="34"/>
      <c r="AR8" s="34" t="str">
        <f t="shared" si="0"/>
        <v/>
      </c>
    </row>
    <row r="9" spans="1:44" customFormat="1" hidden="1">
      <c r="A9" s="35" t="s">
        <v>60</v>
      </c>
      <c r="E9" s="34"/>
      <c r="F9" s="36" t="str">
        <f>IF(F3="","",IFERROR((F5+F6)/F8,0))</f>
        <v/>
      </c>
      <c r="G9" s="36"/>
      <c r="H9" s="36" t="str">
        <f>IF(H3="","",IFERROR((H5+H6)/H8,0))</f>
        <v/>
      </c>
      <c r="J9" s="36" t="str">
        <f>IF(J3="","",IFERROR((J5+J6)/J8,0))</f>
        <v/>
      </c>
      <c r="K9" s="36"/>
      <c r="L9" s="36" t="str">
        <f>IF(L3="","",IFERROR((L5+L6)/L8,0))</f>
        <v/>
      </c>
      <c r="M9" s="36"/>
      <c r="N9" s="36" t="str">
        <f>IF(N3="","",IFERROR((N5+N6)/N8,0))</f>
        <v/>
      </c>
      <c r="O9" s="36"/>
      <c r="P9" s="36" t="str">
        <f>IF(P3="","",IFERROR((P5+P6)/P8,0))</f>
        <v/>
      </c>
      <c r="Q9" s="36"/>
      <c r="R9" s="36" t="str">
        <f>IF(R3="","",IFERROR((R5+R6)/R8,0))</f>
        <v/>
      </c>
      <c r="S9" s="36"/>
      <c r="T9" s="36" t="str">
        <f>IF(T3="","",IFERROR((T5+T6)/T8,0))</f>
        <v/>
      </c>
      <c r="U9" s="36"/>
      <c r="V9" s="36" t="str">
        <f>IF(V3="","",IFERROR((V5+V6)/V8,0))</f>
        <v/>
      </c>
      <c r="W9" s="36"/>
      <c r="X9" s="36" t="str">
        <f>IF(X3="","",IFERROR((X5+X6)/X8,0))</f>
        <v/>
      </c>
      <c r="Y9" s="36"/>
      <c r="Z9" s="36" t="str">
        <f>IF(Z3="","",IFERROR((Z5+Z6)/Z8,0))</f>
        <v/>
      </c>
      <c r="AA9" s="36"/>
      <c r="AB9" s="36" t="str">
        <f>IF(AB3="","",IFERROR((AB5+AB6)/AB8,0))</f>
        <v/>
      </c>
      <c r="AC9" s="36"/>
      <c r="AD9" s="36" t="str">
        <f>IF(AD3="","",IFERROR((AD5+AD6)/AD8,0))</f>
        <v/>
      </c>
      <c r="AE9" s="36"/>
      <c r="AF9" s="36" t="str">
        <f>IF(AF3="","",IFERROR((AF5+AF6)/AF8,0))</f>
        <v/>
      </c>
      <c r="AG9" s="36"/>
      <c r="AH9" s="36" t="str">
        <f>IF(AH3="","",IFERROR((AH5+AH6)/AH8,0))</f>
        <v/>
      </c>
      <c r="AI9" s="36"/>
      <c r="AJ9" s="36" t="str">
        <f>IF(AJ3="","",IFERROR((AJ5+AJ6)/AJ8,0))</f>
        <v/>
      </c>
      <c r="AK9" s="36"/>
      <c r="AL9" s="36" t="str">
        <f>IF(AL3="","",IFERROR((AL5+AL6)/AL8,0))</f>
        <v/>
      </c>
      <c r="AM9" s="36"/>
      <c r="AN9" s="36" t="str">
        <f>IF(AN3="","",IFERROR((AN5+AN6)/AN8,0))</f>
        <v/>
      </c>
      <c r="AO9" s="36"/>
      <c r="AP9" s="36" t="str">
        <f>IF(AP3="","",IFERROR((AP5+AP6)/AP8,0))</f>
        <v/>
      </c>
      <c r="AQ9" s="36"/>
      <c r="AR9" s="36" t="str">
        <f>IF(AR3="","",IFERROR((AR5+AR6)/AR8,0))</f>
        <v/>
      </c>
    </row>
    <row r="10" spans="1:44" customFormat="1">
      <c r="E10" s="34"/>
      <c r="F10" s="34"/>
      <c r="G10" s="34"/>
      <c r="H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c r="A11" s="19" t="s">
        <v>80</v>
      </c>
    </row>
    <row r="12" spans="1:44">
      <c r="A12" s="20"/>
      <c r="B12" s="21" t="s">
        <v>92</v>
      </c>
    </row>
    <row r="13" spans="1:44">
      <c r="A13" s="22" t="s">
        <v>4</v>
      </c>
    </row>
    <row r="14" spans="1:44">
      <c r="B14" s="4" t="s">
        <v>5</v>
      </c>
      <c r="E14" s="7">
        <f t="shared" ref="E14:E21" si="1">SUM(F14:AR14)</f>
        <v>0</v>
      </c>
      <c r="F14" s="15"/>
      <c r="H14" s="15"/>
      <c r="J14" s="15"/>
      <c r="L14" s="15"/>
      <c r="N14" s="15"/>
      <c r="P14" s="15"/>
      <c r="R14" s="15"/>
      <c r="T14" s="15"/>
      <c r="V14" s="15"/>
      <c r="X14" s="15"/>
      <c r="Z14" s="15"/>
      <c r="AB14" s="15"/>
      <c r="AD14" s="15"/>
      <c r="AF14" s="15"/>
      <c r="AH14" s="15"/>
      <c r="AJ14" s="15"/>
      <c r="AL14" s="15"/>
      <c r="AN14" s="15"/>
      <c r="AP14" s="15"/>
      <c r="AR14" s="15"/>
    </row>
    <row r="15" spans="1:44">
      <c r="B15" s="4" t="s">
        <v>6</v>
      </c>
      <c r="E15" s="7">
        <f t="shared" si="1"/>
        <v>0</v>
      </c>
      <c r="F15" s="15"/>
      <c r="H15" s="15"/>
      <c r="J15" s="15"/>
      <c r="L15" s="15"/>
      <c r="N15" s="15"/>
      <c r="P15" s="15"/>
      <c r="R15" s="15"/>
      <c r="T15" s="15"/>
      <c r="V15" s="15"/>
      <c r="X15" s="15"/>
      <c r="Z15" s="15"/>
      <c r="AB15" s="15"/>
      <c r="AD15" s="15"/>
      <c r="AF15" s="15"/>
      <c r="AH15" s="15"/>
      <c r="AJ15" s="15"/>
      <c r="AL15" s="15"/>
      <c r="AN15" s="15"/>
      <c r="AP15" s="15"/>
      <c r="AR15" s="15"/>
    </row>
    <row r="16" spans="1:44">
      <c r="B16" s="4" t="s">
        <v>7</v>
      </c>
      <c r="E16" s="7">
        <f t="shared" si="1"/>
        <v>0</v>
      </c>
      <c r="F16" s="15"/>
      <c r="H16" s="15"/>
      <c r="J16" s="15"/>
      <c r="L16" s="15"/>
      <c r="N16" s="15"/>
      <c r="P16" s="15"/>
      <c r="R16" s="15"/>
      <c r="T16" s="15"/>
      <c r="V16" s="15"/>
      <c r="X16" s="15"/>
      <c r="Z16" s="15"/>
      <c r="AB16" s="15"/>
      <c r="AD16" s="15"/>
      <c r="AF16" s="15"/>
      <c r="AH16" s="15"/>
      <c r="AJ16" s="15"/>
      <c r="AL16" s="15"/>
      <c r="AN16" s="15"/>
      <c r="AP16" s="15"/>
      <c r="AR16" s="15"/>
    </row>
    <row r="17" spans="1:44">
      <c r="B17" s="4" t="s">
        <v>8</v>
      </c>
      <c r="E17" s="7">
        <f t="shared" si="1"/>
        <v>0</v>
      </c>
      <c r="F17" s="15"/>
      <c r="H17" s="15"/>
      <c r="J17" s="15"/>
      <c r="L17" s="15"/>
      <c r="N17" s="15"/>
      <c r="P17" s="15"/>
      <c r="R17" s="15"/>
      <c r="T17" s="15"/>
      <c r="V17" s="15"/>
      <c r="X17" s="15"/>
      <c r="Z17" s="15"/>
      <c r="AB17" s="15"/>
      <c r="AD17" s="15"/>
      <c r="AF17" s="15"/>
      <c r="AH17" s="15"/>
      <c r="AJ17" s="15"/>
      <c r="AL17" s="15"/>
      <c r="AN17" s="15"/>
      <c r="AP17" s="15"/>
      <c r="AR17" s="15"/>
    </row>
    <row r="18" spans="1:44">
      <c r="B18" s="4" t="s">
        <v>9</v>
      </c>
      <c r="E18" s="7">
        <f t="shared" si="1"/>
        <v>0</v>
      </c>
      <c r="F18" s="15"/>
      <c r="H18" s="15"/>
      <c r="J18" s="15"/>
      <c r="L18" s="15"/>
      <c r="N18" s="15"/>
      <c r="P18" s="15"/>
      <c r="R18" s="15"/>
      <c r="T18" s="15"/>
      <c r="V18" s="15"/>
      <c r="X18" s="15"/>
      <c r="Z18" s="15"/>
      <c r="AB18" s="15"/>
      <c r="AD18" s="15"/>
      <c r="AF18" s="15"/>
      <c r="AH18" s="15"/>
      <c r="AJ18" s="15"/>
      <c r="AL18" s="15"/>
      <c r="AN18" s="15"/>
      <c r="AP18" s="15"/>
      <c r="AR18" s="15"/>
    </row>
    <row r="19" spans="1:44">
      <c r="B19" s="4" t="s">
        <v>10</v>
      </c>
      <c r="E19" s="7">
        <f t="shared" si="1"/>
        <v>0</v>
      </c>
      <c r="F19" s="15"/>
      <c r="H19" s="15"/>
      <c r="J19" s="15"/>
      <c r="L19" s="15"/>
      <c r="N19" s="15"/>
      <c r="P19" s="15"/>
      <c r="R19" s="15"/>
      <c r="T19" s="15"/>
      <c r="V19" s="15"/>
      <c r="X19" s="15"/>
      <c r="Z19" s="15"/>
      <c r="AB19" s="15"/>
      <c r="AD19" s="15"/>
      <c r="AF19" s="15"/>
      <c r="AH19" s="15"/>
      <c r="AJ19" s="15"/>
      <c r="AL19" s="15"/>
      <c r="AN19" s="15"/>
      <c r="AP19" s="15"/>
      <c r="AR19" s="15"/>
    </row>
    <row r="20" spans="1:44">
      <c r="B20" s="4" t="s">
        <v>11</v>
      </c>
      <c r="E20" s="7">
        <f t="shared" si="1"/>
        <v>0</v>
      </c>
      <c r="F20" s="15"/>
      <c r="H20" s="15"/>
      <c r="J20" s="15"/>
      <c r="L20" s="15"/>
      <c r="N20" s="15"/>
      <c r="P20" s="15"/>
      <c r="R20" s="15"/>
      <c r="T20" s="15"/>
      <c r="V20" s="15"/>
      <c r="X20" s="15"/>
      <c r="Z20" s="15"/>
      <c r="AB20" s="15"/>
      <c r="AD20" s="15"/>
      <c r="AF20" s="15"/>
      <c r="AH20" s="15"/>
      <c r="AJ20" s="15"/>
      <c r="AL20" s="15"/>
      <c r="AN20" s="15"/>
      <c r="AP20" s="15"/>
      <c r="AR20" s="15"/>
    </row>
    <row r="21" spans="1:44">
      <c r="B21" s="4" t="s">
        <v>12</v>
      </c>
      <c r="E21" s="18">
        <f t="shared" si="1"/>
        <v>0</v>
      </c>
      <c r="F21" s="15"/>
      <c r="H21" s="15"/>
      <c r="J21" s="15"/>
      <c r="L21" s="15"/>
      <c r="N21" s="15"/>
      <c r="P21" s="15"/>
      <c r="R21" s="15"/>
      <c r="T21" s="15"/>
      <c r="V21" s="15"/>
      <c r="X21" s="15"/>
      <c r="Z21" s="15"/>
      <c r="AB21" s="15"/>
      <c r="AD21" s="15"/>
      <c r="AF21" s="15"/>
      <c r="AH21" s="15"/>
      <c r="AJ21" s="15"/>
      <c r="AL21" s="15"/>
      <c r="AN21" s="15"/>
      <c r="AP21" s="15"/>
      <c r="AR21" s="15"/>
    </row>
    <row r="22" spans="1:44" customFormat="1">
      <c r="B22" s="37" t="s">
        <v>108</v>
      </c>
      <c r="C22" s="35"/>
      <c r="E22" s="38">
        <f>SUM(E14:E21)</f>
        <v>0</v>
      </c>
      <c r="F22" s="38" t="str">
        <f>IF(F3="","",SUM(F14:F21))</f>
        <v/>
      </c>
      <c r="G22" s="38"/>
      <c r="H22" s="38" t="str">
        <f>IF(H3="","",SUM(H14:H21))</f>
        <v/>
      </c>
      <c r="J22" s="38" t="str">
        <f>IF(J3="","",SUM(J14:J21))</f>
        <v/>
      </c>
      <c r="K22" s="38"/>
      <c r="L22" s="38" t="str">
        <f>IF(L3="","",SUM(L14:L21))</f>
        <v/>
      </c>
      <c r="M22" s="38"/>
      <c r="N22" s="38" t="str">
        <f>IF(N3="","",SUM(N14:N21))</f>
        <v/>
      </c>
      <c r="O22" s="38"/>
      <c r="P22" s="38" t="str">
        <f>IF(P3="","",SUM(P14:P21))</f>
        <v/>
      </c>
      <c r="Q22" s="38"/>
      <c r="R22" s="38" t="str">
        <f>IF(R3="","",SUM(R14:R21))</f>
        <v/>
      </c>
      <c r="S22" s="38"/>
      <c r="T22" s="38" t="str">
        <f>IF(T3="","",SUM(T14:T21))</f>
        <v/>
      </c>
      <c r="U22" s="38"/>
      <c r="V22" s="38" t="str">
        <f>IF(V3="","",SUM(V14:V21))</f>
        <v/>
      </c>
      <c r="W22" s="38"/>
      <c r="X22" s="38" t="str">
        <f>IF(X3="","",SUM(X14:X21))</f>
        <v/>
      </c>
      <c r="Y22" s="38"/>
      <c r="Z22" s="38" t="str">
        <f>IF(Z3="","",SUM(Z14:Z21))</f>
        <v/>
      </c>
      <c r="AA22" s="38"/>
      <c r="AB22" s="38" t="str">
        <f>IF(AB3="","",SUM(AB14:AB21))</f>
        <v/>
      </c>
      <c r="AC22" s="38"/>
      <c r="AD22" s="38" t="str">
        <f>IF(AD3="","",SUM(AD14:AD21))</f>
        <v/>
      </c>
      <c r="AE22" s="38"/>
      <c r="AF22" s="38" t="str">
        <f>IF(AF3="","",SUM(AF14:AF21))</f>
        <v/>
      </c>
      <c r="AG22" s="38"/>
      <c r="AH22" s="38" t="str">
        <f>IF(AH3="","",SUM(AH14:AH21))</f>
        <v/>
      </c>
      <c r="AI22" s="38"/>
      <c r="AJ22" s="38" t="str">
        <f>IF(AJ3="","",SUM(AJ14:AJ21))</f>
        <v/>
      </c>
      <c r="AK22" s="38"/>
      <c r="AL22" s="38" t="str">
        <f>IF(AL3="","",SUM(AL14:AL21))</f>
        <v/>
      </c>
      <c r="AM22" s="38"/>
      <c r="AN22" s="38" t="str">
        <f>IF(AN3="","",SUM(AN14:AN21))</f>
        <v/>
      </c>
      <c r="AO22" s="38"/>
      <c r="AP22" s="38" t="str">
        <f>IF(AP3="","",SUM(AP14:AP21))</f>
        <v/>
      </c>
      <c r="AQ22" s="38"/>
      <c r="AR22" s="38" t="str">
        <f>IF(AR3="","",SUM(AR14:AR21))</f>
        <v/>
      </c>
    </row>
    <row r="24" spans="1:44">
      <c r="A24" s="22" t="s">
        <v>14</v>
      </c>
      <c r="B24" s="27" t="s">
        <v>147</v>
      </c>
      <c r="C24" s="22" t="s">
        <v>151</v>
      </c>
    </row>
    <row r="25" spans="1:44" customFormat="1">
      <c r="B25" t="s">
        <v>5</v>
      </c>
      <c r="C25" s="39">
        <f>_xlfn.XLOOKUP(B25,Control!$A:$A,Control!$B:$B)</f>
        <v>0.33100000000000002</v>
      </c>
      <c r="E25" s="34">
        <f t="shared" ref="E25:E32" si="2">SUM(F25:AR25)</f>
        <v>0</v>
      </c>
      <c r="F25" s="34" t="str">
        <f>IF(F3="","",ROUND($C$25*F14,2))</f>
        <v/>
      </c>
      <c r="G25" s="34"/>
      <c r="H25" s="34" t="str">
        <f>IF(H3="","",ROUND($C$25*H14,2))</f>
        <v/>
      </c>
      <c r="J25" s="34" t="str">
        <f>IF(J3="","",ROUND($C$25*J14,2))</f>
        <v/>
      </c>
      <c r="K25" s="34"/>
      <c r="L25" s="34" t="str">
        <f>IF(L3="","",ROUND($C$25*L14,2))</f>
        <v/>
      </c>
      <c r="M25" s="34"/>
      <c r="N25" s="34" t="str">
        <f>IF(N3="","",ROUND($C$25*N14,2))</f>
        <v/>
      </c>
      <c r="O25" s="34"/>
      <c r="P25" s="34" t="str">
        <f>IF(P3="","",ROUND($C$25*P14,2))</f>
        <v/>
      </c>
      <c r="Q25" s="34"/>
      <c r="R25" s="34" t="str">
        <f>IF(R3="","",ROUND($C$25*R14,2))</f>
        <v/>
      </c>
      <c r="S25" s="34"/>
      <c r="T25" s="34" t="str">
        <f>IF(T3="","",ROUND($C$25*T14,2))</f>
        <v/>
      </c>
      <c r="U25" s="34"/>
      <c r="V25" s="34" t="str">
        <f>IF(V3="","",ROUND($C$25*V14,2))</f>
        <v/>
      </c>
      <c r="W25" s="34"/>
      <c r="X25" s="34" t="str">
        <f>IF(X3="","",ROUND($C$25*X14,2))</f>
        <v/>
      </c>
      <c r="Y25" s="34"/>
      <c r="Z25" s="34" t="str">
        <f>IF(Z3="","",ROUND($C$25*Z14,2))</f>
        <v/>
      </c>
      <c r="AA25" s="34"/>
      <c r="AB25" s="34" t="str">
        <f>IF(AB3="","",ROUND($C$25*AB14,2))</f>
        <v/>
      </c>
      <c r="AC25" s="34"/>
      <c r="AD25" s="34" t="str">
        <f>IF(AD3="","",ROUND($C$25*AD14,2))</f>
        <v/>
      </c>
      <c r="AE25" s="34"/>
      <c r="AF25" s="34" t="str">
        <f>IF(AF3="","",ROUND($C$25*AF14,2))</f>
        <v/>
      </c>
      <c r="AG25" s="34"/>
      <c r="AH25" s="34" t="str">
        <f>IF(AH3="","",ROUND($C$25*AH14,2))</f>
        <v/>
      </c>
      <c r="AI25" s="34"/>
      <c r="AJ25" s="34" t="str">
        <f>IF(AJ3="","",ROUND($C$25*AJ14,2))</f>
        <v/>
      </c>
      <c r="AK25" s="34"/>
      <c r="AL25" s="34" t="str">
        <f>IF(AL3="","",ROUND($C$25*AL14,2))</f>
        <v/>
      </c>
      <c r="AM25" s="34"/>
      <c r="AN25" s="34" t="str">
        <f>IF(AN3="","",ROUND($C$25*AN14,2))</f>
        <v/>
      </c>
      <c r="AO25" s="34"/>
      <c r="AP25" s="34" t="str">
        <f>IF(AP3="","",ROUND($C$25*AP14,2))</f>
        <v/>
      </c>
      <c r="AQ25" s="34"/>
      <c r="AR25" s="34" t="str">
        <f>IF(AR3="","",ROUND($C$25*AR14,2))</f>
        <v/>
      </c>
    </row>
    <row r="26" spans="1:44" customFormat="1">
      <c r="B26" t="s">
        <v>6</v>
      </c>
      <c r="C26" s="39">
        <f>_xlfn.XLOOKUP(B26,Control!$A:$A,Control!$B:$B)</f>
        <v>0.40799999999999997</v>
      </c>
      <c r="E26" s="34">
        <f t="shared" si="2"/>
        <v>0</v>
      </c>
      <c r="F26" s="34" t="str">
        <f>IF(F3="","",ROUND($C$26*F15,2))</f>
        <v/>
      </c>
      <c r="G26" s="34"/>
      <c r="H26" s="34" t="str">
        <f>IF(H3="","",ROUND($C$26*H15,2))</f>
        <v/>
      </c>
      <c r="J26" s="34" t="str">
        <f>IF(J3="","",ROUND($C$26*J15,2))</f>
        <v/>
      </c>
      <c r="K26" s="34"/>
      <c r="L26" s="34" t="str">
        <f>IF(L3="","",ROUND($C$26*L15,2))</f>
        <v/>
      </c>
      <c r="M26" s="34"/>
      <c r="N26" s="34" t="str">
        <f>IF(N3="","",ROUND($C$26*N15,2))</f>
        <v/>
      </c>
      <c r="O26" s="34"/>
      <c r="P26" s="34" t="str">
        <f>IF(P3="","",ROUND($C$26*P15,2))</f>
        <v/>
      </c>
      <c r="Q26" s="34"/>
      <c r="R26" s="34" t="str">
        <f>IF(R3="","",ROUND($C$26*R15,2))</f>
        <v/>
      </c>
      <c r="S26" s="34"/>
      <c r="T26" s="34" t="str">
        <f>IF(T3="","",ROUND($C$26*T15,2))</f>
        <v/>
      </c>
      <c r="U26" s="34"/>
      <c r="V26" s="34" t="str">
        <f>IF(V3="","",ROUND($C$26*V15,2))</f>
        <v/>
      </c>
      <c r="W26" s="34"/>
      <c r="X26" s="34" t="str">
        <f>IF(X3="","",ROUND($C$26*X15,2))</f>
        <v/>
      </c>
      <c r="Y26" s="34"/>
      <c r="Z26" s="34" t="str">
        <f>IF(Z3="","",ROUND($C$26*Z15,2))</f>
        <v/>
      </c>
      <c r="AA26" s="34"/>
      <c r="AB26" s="34" t="str">
        <f>IF(AB3="","",ROUND($C$26*AB15,2))</f>
        <v/>
      </c>
      <c r="AC26" s="34"/>
      <c r="AD26" s="34" t="str">
        <f>IF(AD3="","",ROUND($C$26*AD15,2))</f>
        <v/>
      </c>
      <c r="AE26" s="34"/>
      <c r="AF26" s="34" t="str">
        <f>IF(AF3="","",ROUND($C$26*AF15,2))</f>
        <v/>
      </c>
      <c r="AG26" s="34"/>
      <c r="AH26" s="34" t="str">
        <f>IF(AH3="","",ROUND($C$26*AH15,2))</f>
        <v/>
      </c>
      <c r="AI26" s="34"/>
      <c r="AJ26" s="34" t="str">
        <f>IF(AJ3="","",ROUND($C$26*AJ15,2))</f>
        <v/>
      </c>
      <c r="AK26" s="34"/>
      <c r="AL26" s="34" t="str">
        <f>IF(AL3="","",ROUND($C$26*AL15,2))</f>
        <v/>
      </c>
      <c r="AM26" s="34"/>
      <c r="AN26" s="34" t="str">
        <f>IF(AN3="","",ROUND($C$26*AN15,2))</f>
        <v/>
      </c>
      <c r="AO26" s="34"/>
      <c r="AP26" s="34" t="str">
        <f>IF(AP3="","",ROUND($C$26*AP15,2))</f>
        <v/>
      </c>
      <c r="AQ26" s="34"/>
      <c r="AR26" s="34" t="str">
        <f>IF(AR3="","",ROUND($C$26*AR15,2))</f>
        <v/>
      </c>
    </row>
    <row r="27" spans="1:44" customFormat="1">
      <c r="B27" t="s">
        <v>7</v>
      </c>
      <c r="C27" s="39">
        <f>_xlfn.XLOOKUP(B27,Control!$A:$A,Control!$B:$B)</f>
        <v>0.40799999999999997</v>
      </c>
      <c r="E27" s="34">
        <f t="shared" si="2"/>
        <v>0</v>
      </c>
      <c r="F27" s="34" t="str">
        <f>IF(F3="","",ROUND($C$27*F16,2))</f>
        <v/>
      </c>
      <c r="G27" s="34"/>
      <c r="H27" s="34" t="str">
        <f>IF(H3="","",ROUND($C$27*H16,2))</f>
        <v/>
      </c>
      <c r="J27" s="34" t="str">
        <f>IF(J3="","",ROUND($C$27*J16,2))</f>
        <v/>
      </c>
      <c r="K27" s="34"/>
      <c r="L27" s="34" t="str">
        <f>IF(L3="","",ROUND($C$27*L16,2))</f>
        <v/>
      </c>
      <c r="M27" s="34"/>
      <c r="N27" s="34" t="str">
        <f>IF(N3="","",ROUND($C$27*N16,2))</f>
        <v/>
      </c>
      <c r="O27" s="34"/>
      <c r="P27" s="34" t="str">
        <f>IF(P3="","",ROUND($C$27*P16,2))</f>
        <v/>
      </c>
      <c r="Q27" s="34"/>
      <c r="R27" s="34" t="str">
        <f>IF(R3="","",ROUND($C$27*R16,2))</f>
        <v/>
      </c>
      <c r="S27" s="34"/>
      <c r="T27" s="34" t="str">
        <f>IF(T3="","",ROUND($C$27*T16,2))</f>
        <v/>
      </c>
      <c r="U27" s="34"/>
      <c r="V27" s="34" t="str">
        <f>IF(V3="","",ROUND($C$27*V16,2))</f>
        <v/>
      </c>
      <c r="W27" s="34"/>
      <c r="X27" s="34" t="str">
        <f>IF(X3="","",ROUND($C$27*X16,2))</f>
        <v/>
      </c>
      <c r="Y27" s="34"/>
      <c r="Z27" s="34" t="str">
        <f>IF(Z3="","",ROUND($C$27*Z16,2))</f>
        <v/>
      </c>
      <c r="AA27" s="34"/>
      <c r="AB27" s="34" t="str">
        <f>IF(AB3="","",ROUND($C$27*AB16,2))</f>
        <v/>
      </c>
      <c r="AC27" s="34"/>
      <c r="AD27" s="34" t="str">
        <f>IF(AD3="","",ROUND($C$27*AD16,2))</f>
        <v/>
      </c>
      <c r="AE27" s="34"/>
      <c r="AF27" s="34" t="str">
        <f>IF(AF3="","",ROUND($C$27*AF16,2))</f>
        <v/>
      </c>
      <c r="AG27" s="34"/>
      <c r="AH27" s="34" t="str">
        <f>IF(AH3="","",ROUND($C$27*AH16,2))</f>
        <v/>
      </c>
      <c r="AI27" s="34"/>
      <c r="AJ27" s="34" t="str">
        <f>IF(AJ3="","",ROUND($C$27*AJ16,2))</f>
        <v/>
      </c>
      <c r="AK27" s="34"/>
      <c r="AL27" s="34" t="str">
        <f>IF(AL3="","",ROUND($C$27*AL16,2))</f>
        <v/>
      </c>
      <c r="AM27" s="34"/>
      <c r="AN27" s="34" t="str">
        <f>IF(AN3="","",ROUND($C$27*AN16,2))</f>
        <v/>
      </c>
      <c r="AO27" s="34"/>
      <c r="AP27" s="34" t="str">
        <f>IF(AP3="","",ROUND($C$27*AP16,2))</f>
        <v/>
      </c>
      <c r="AQ27" s="34"/>
      <c r="AR27" s="34" t="str">
        <f>IF(AR3="","",ROUND($C$27*AR16,2))</f>
        <v/>
      </c>
    </row>
    <row r="28" spans="1:44" customFormat="1">
      <c r="B28" t="s">
        <v>8</v>
      </c>
      <c r="C28" s="39">
        <f>_xlfn.XLOOKUP(B28,Control!$A:$A,Control!$B:$B)</f>
        <v>0.40799999999999997</v>
      </c>
      <c r="E28" s="34">
        <f t="shared" si="2"/>
        <v>0</v>
      </c>
      <c r="F28" s="34" t="str">
        <f>IF(F3="","",ROUND($C$28*F17,2))</f>
        <v/>
      </c>
      <c r="G28" s="34"/>
      <c r="H28" s="34" t="str">
        <f>IF(H3="","",ROUND($C$28*H17,2))</f>
        <v/>
      </c>
      <c r="J28" s="34" t="str">
        <f>IF(J3="","",ROUND($C$28*J17,2))</f>
        <v/>
      </c>
      <c r="K28" s="34"/>
      <c r="L28" s="34" t="str">
        <f>IF(L3="","",ROUND($C$28*L17,2))</f>
        <v/>
      </c>
      <c r="M28" s="34"/>
      <c r="N28" s="34" t="str">
        <f>IF(N3="","",ROUND($C$28*N17,2))</f>
        <v/>
      </c>
      <c r="O28" s="34"/>
      <c r="P28" s="34" t="str">
        <f>IF(P3="","",ROUND($C$28*P17,2))</f>
        <v/>
      </c>
      <c r="Q28" s="34"/>
      <c r="R28" s="34" t="str">
        <f>IF(R3="","",ROUND($C$28*R17,2))</f>
        <v/>
      </c>
      <c r="S28" s="34"/>
      <c r="T28" s="34" t="str">
        <f>IF(T3="","",ROUND($C$28*T17,2))</f>
        <v/>
      </c>
      <c r="U28" s="34"/>
      <c r="V28" s="34" t="str">
        <f>IF(V3="","",ROUND($C$28*V17,2))</f>
        <v/>
      </c>
      <c r="W28" s="34"/>
      <c r="X28" s="34" t="str">
        <f>IF(X3="","",ROUND($C$28*X17,2))</f>
        <v/>
      </c>
      <c r="Y28" s="34"/>
      <c r="Z28" s="34" t="str">
        <f>IF(Z3="","",ROUND($C$28*Z17,2))</f>
        <v/>
      </c>
      <c r="AA28" s="34"/>
      <c r="AB28" s="34" t="str">
        <f>IF(AB3="","",ROUND($C$28*AB17,2))</f>
        <v/>
      </c>
      <c r="AC28" s="34"/>
      <c r="AD28" s="34" t="str">
        <f>IF(AD3="","",ROUND($C$28*AD17,2))</f>
        <v/>
      </c>
      <c r="AE28" s="34"/>
      <c r="AF28" s="34" t="str">
        <f>IF(AF3="","",ROUND($C$28*AF17,2))</f>
        <v/>
      </c>
      <c r="AG28" s="34"/>
      <c r="AH28" s="34" t="str">
        <f>IF(AH3="","",ROUND($C$28*AH17,2))</f>
        <v/>
      </c>
      <c r="AI28" s="34"/>
      <c r="AJ28" s="34" t="str">
        <f>IF(AJ3="","",ROUND($C$28*AJ17,2))</f>
        <v/>
      </c>
      <c r="AK28" s="34"/>
      <c r="AL28" s="34" t="str">
        <f>IF(AL3="","",ROUND($C$28*AL17,2))</f>
        <v/>
      </c>
      <c r="AM28" s="34"/>
      <c r="AN28" s="34" t="str">
        <f>IF(AN3="","",ROUND($C$28*AN17,2))</f>
        <v/>
      </c>
      <c r="AO28" s="34"/>
      <c r="AP28" s="34" t="str">
        <f>IF(AP3="","",ROUND($C$28*AP17,2))</f>
        <v/>
      </c>
      <c r="AQ28" s="34"/>
      <c r="AR28" s="34" t="str">
        <f>IF(AR3="","",ROUND($C$28*AR17,2))</f>
        <v/>
      </c>
    </row>
    <row r="29" spans="1:44" customFormat="1">
      <c r="B29" t="s">
        <v>9</v>
      </c>
      <c r="C29" s="39">
        <f>_xlfn.XLOOKUP(B29,Control!$A:$A,Control!$B:$B)</f>
        <v>0.14199999999999999</v>
      </c>
      <c r="E29" s="34">
        <f t="shared" si="2"/>
        <v>0</v>
      </c>
      <c r="F29" s="34" t="str">
        <f>IF(F3="","",ROUND($C$29*F18,2))</f>
        <v/>
      </c>
      <c r="G29" s="34"/>
      <c r="H29" s="34" t="str">
        <f>IF(H3="","",ROUND($C$29*H18,2))</f>
        <v/>
      </c>
      <c r="J29" s="34" t="str">
        <f>IF(J3="","",ROUND($C$29*J18,2))</f>
        <v/>
      </c>
      <c r="K29" s="34"/>
      <c r="L29" s="34" t="str">
        <f>IF(L3="","",ROUND($C$29*L18,2))</f>
        <v/>
      </c>
      <c r="M29" s="34"/>
      <c r="N29" s="34" t="str">
        <f>IF(N3="","",ROUND($C$29*N18,2))</f>
        <v/>
      </c>
      <c r="O29" s="34"/>
      <c r="P29" s="34" t="str">
        <f>IF(P3="","",ROUND($C$29*P18,2))</f>
        <v/>
      </c>
      <c r="Q29" s="34"/>
      <c r="R29" s="34" t="str">
        <f>IF(R3="","",ROUND($C$29*R18,2))</f>
        <v/>
      </c>
      <c r="S29" s="34"/>
      <c r="T29" s="34" t="str">
        <f>IF(T3="","",ROUND($C$29*T18,2))</f>
        <v/>
      </c>
      <c r="U29" s="34"/>
      <c r="V29" s="34" t="str">
        <f>IF(V3="","",ROUND($C$29*V18,2))</f>
        <v/>
      </c>
      <c r="W29" s="34"/>
      <c r="X29" s="34" t="str">
        <f>IF(X3="","",ROUND($C$29*X18,2))</f>
        <v/>
      </c>
      <c r="Y29" s="34"/>
      <c r="Z29" s="34" t="str">
        <f>IF(Z3="","",ROUND($C$29*Z18,2))</f>
        <v/>
      </c>
      <c r="AA29" s="34"/>
      <c r="AB29" s="34" t="str">
        <f>IF(AB3="","",ROUND($C$29*AB18,2))</f>
        <v/>
      </c>
      <c r="AC29" s="34"/>
      <c r="AD29" s="34" t="str">
        <f>IF(AD3="","",ROUND($C$29*AD18,2))</f>
        <v/>
      </c>
      <c r="AE29" s="34"/>
      <c r="AF29" s="34" t="str">
        <f>IF(AF3="","",ROUND($C$29*AF18,2))</f>
        <v/>
      </c>
      <c r="AG29" s="34"/>
      <c r="AH29" s="34" t="str">
        <f>IF(AH3="","",ROUND($C$29*AH18,2))</f>
        <v/>
      </c>
      <c r="AI29" s="34"/>
      <c r="AJ29" s="34" t="str">
        <f>IF(AJ3="","",ROUND($C$29*AJ18,2))</f>
        <v/>
      </c>
      <c r="AK29" s="34"/>
      <c r="AL29" s="34" t="str">
        <f>IF(AL3="","",ROUND($C$29*AL18,2))</f>
        <v/>
      </c>
      <c r="AM29" s="34"/>
      <c r="AN29" s="34" t="str">
        <f>IF(AN3="","",ROUND($C$29*AN18,2))</f>
        <v/>
      </c>
      <c r="AO29" s="34"/>
      <c r="AP29" s="34" t="str">
        <f>IF(AP3="","",ROUND($C$29*AP18,2))</f>
        <v/>
      </c>
      <c r="AQ29" s="34"/>
      <c r="AR29" s="34" t="str">
        <f>IF(AR3="","",ROUND($C$29*AR18,2))</f>
        <v/>
      </c>
    </row>
    <row r="30" spans="1:44" customFormat="1">
      <c r="B30" t="s">
        <v>10</v>
      </c>
      <c r="C30" s="39">
        <f>_xlfn.XLOOKUP(B30,Control!$A:$A,Control!$B:$B)</f>
        <v>0.14199999999999999</v>
      </c>
      <c r="E30" s="34">
        <f t="shared" si="2"/>
        <v>0</v>
      </c>
      <c r="F30" s="34" t="str">
        <f>IF(F3="","",ROUND($C$30*F19,2))</f>
        <v/>
      </c>
      <c r="G30" s="34"/>
      <c r="H30" s="34" t="str">
        <f>IF(H3="","",ROUND($C$30*H19,2))</f>
        <v/>
      </c>
      <c r="J30" s="34" t="str">
        <f>IF(J3="","",ROUND($C$30*J19,2))</f>
        <v/>
      </c>
      <c r="K30" s="34"/>
      <c r="L30" s="34" t="str">
        <f>IF(L3="","",ROUND($C$30*L19,2))</f>
        <v/>
      </c>
      <c r="M30" s="34"/>
      <c r="N30" s="34" t="str">
        <f>IF(N3="","",ROUND($C$30*N19,2))</f>
        <v/>
      </c>
      <c r="O30" s="34"/>
      <c r="P30" s="34" t="str">
        <f>IF(P3="","",ROUND($C$30*P19,2))</f>
        <v/>
      </c>
      <c r="Q30" s="34"/>
      <c r="R30" s="34" t="str">
        <f>IF(R3="","",ROUND($C$30*R19,2))</f>
        <v/>
      </c>
      <c r="S30" s="34"/>
      <c r="T30" s="34" t="str">
        <f>IF(T3="","",ROUND($C$30*T19,2))</f>
        <v/>
      </c>
      <c r="U30" s="34"/>
      <c r="V30" s="34" t="str">
        <f>IF(V3="","",ROUND($C$30*V19,2))</f>
        <v/>
      </c>
      <c r="W30" s="34"/>
      <c r="X30" s="34" t="str">
        <f>IF(X3="","",ROUND($C$30*X19,2))</f>
        <v/>
      </c>
      <c r="Y30" s="34"/>
      <c r="Z30" s="34" t="str">
        <f>IF(Z3="","",ROUND($C$30*Z19,2))</f>
        <v/>
      </c>
      <c r="AA30" s="34"/>
      <c r="AB30" s="34" t="str">
        <f>IF(AB3="","",ROUND($C$30*AB19,2))</f>
        <v/>
      </c>
      <c r="AC30" s="34"/>
      <c r="AD30" s="34" t="str">
        <f>IF(AD3="","",ROUND($C$30*AD19,2))</f>
        <v/>
      </c>
      <c r="AE30" s="34"/>
      <c r="AF30" s="34" t="str">
        <f>IF(AF3="","",ROUND($C$30*AF19,2))</f>
        <v/>
      </c>
      <c r="AG30" s="34"/>
      <c r="AH30" s="34" t="str">
        <f>IF(AH3="","",ROUND($C$30*AH19,2))</f>
        <v/>
      </c>
      <c r="AI30" s="34"/>
      <c r="AJ30" s="34" t="str">
        <f>IF(AJ3="","",ROUND($C$30*AJ19,2))</f>
        <v/>
      </c>
      <c r="AK30" s="34"/>
      <c r="AL30" s="34" t="str">
        <f>IF(AL3="","",ROUND($C$30*AL19,2))</f>
        <v/>
      </c>
      <c r="AM30" s="34"/>
      <c r="AN30" s="34" t="str">
        <f>IF(AN3="","",ROUND($C$30*AN19,2))</f>
        <v/>
      </c>
      <c r="AO30" s="34"/>
      <c r="AP30" s="34" t="str">
        <f>IF(AP3="","",ROUND($C$30*AP19,2))</f>
        <v/>
      </c>
      <c r="AQ30" s="34"/>
      <c r="AR30" s="34" t="str">
        <f>IF(AR3="","",ROUND($C$30*AR19,2))</f>
        <v/>
      </c>
    </row>
    <row r="31" spans="1:44" customFormat="1">
      <c r="B31" t="s">
        <v>11</v>
      </c>
      <c r="C31" s="39">
        <f>_xlfn.XLOOKUP(B31,Control!$A:$A,Control!$B:$B)</f>
        <v>0.122</v>
      </c>
      <c r="E31" s="34">
        <f t="shared" si="2"/>
        <v>0</v>
      </c>
      <c r="F31" s="34" t="str">
        <f>IF(F3="","",ROUND($C$31*F20,2))</f>
        <v/>
      </c>
      <c r="G31" s="34"/>
      <c r="H31" s="34" t="str">
        <f>IF(H3="","",ROUND($C$31*H20,2))</f>
        <v/>
      </c>
      <c r="J31" s="34" t="str">
        <f>IF(J3="","",ROUND($C$31*J20,2))</f>
        <v/>
      </c>
      <c r="K31" s="34"/>
      <c r="L31" s="34" t="str">
        <f>IF(L3="","",ROUND($C$31*L20,2))</f>
        <v/>
      </c>
      <c r="M31" s="34"/>
      <c r="N31" s="34" t="str">
        <f>IF(N3="","",ROUND($C$31*N20,2))</f>
        <v/>
      </c>
      <c r="O31" s="34"/>
      <c r="P31" s="34" t="str">
        <f>IF(P3="","",ROUND($C$31*P20,2))</f>
        <v/>
      </c>
      <c r="Q31" s="34"/>
      <c r="R31" s="34" t="str">
        <f>IF(R3="","",ROUND($C$31*R20,2))</f>
        <v/>
      </c>
      <c r="S31" s="34"/>
      <c r="T31" s="34" t="str">
        <f>IF(T3="","",ROUND($C$31*T20,2))</f>
        <v/>
      </c>
      <c r="U31" s="34"/>
      <c r="V31" s="34" t="str">
        <f>IF(V3="","",ROUND($C$31*V20,2))</f>
        <v/>
      </c>
      <c r="W31" s="34"/>
      <c r="X31" s="34" t="str">
        <f>IF(X3="","",ROUND($C$31*X20,2))</f>
        <v/>
      </c>
      <c r="Y31" s="34"/>
      <c r="Z31" s="34" t="str">
        <f>IF(Z3="","",ROUND($C$31*Z20,2))</f>
        <v/>
      </c>
      <c r="AA31" s="34"/>
      <c r="AB31" s="34" t="str">
        <f>IF(AB3="","",ROUND($C$31*AB20,2))</f>
        <v/>
      </c>
      <c r="AC31" s="34"/>
      <c r="AD31" s="34" t="str">
        <f>IF(AD3="","",ROUND($C$31*AD20,2))</f>
        <v/>
      </c>
      <c r="AE31" s="34"/>
      <c r="AF31" s="34" t="str">
        <f>IF(AF3="","",ROUND($C$31*AF20,2))</f>
        <v/>
      </c>
      <c r="AG31" s="34"/>
      <c r="AH31" s="34" t="str">
        <f>IF(AH3="","",ROUND($C$31*AH20,2))</f>
        <v/>
      </c>
      <c r="AI31" s="34"/>
      <c r="AJ31" s="34" t="str">
        <f>IF(AJ3="","",ROUND($C$31*AJ20,2))</f>
        <v/>
      </c>
      <c r="AK31" s="34"/>
      <c r="AL31" s="34" t="str">
        <f>IF(AL3="","",ROUND($C$31*AL20,2))</f>
        <v/>
      </c>
      <c r="AM31" s="34"/>
      <c r="AN31" s="34" t="str">
        <f>IF(AN3="","",ROUND($C$31*AN20,2))</f>
        <v/>
      </c>
      <c r="AO31" s="34"/>
      <c r="AP31" s="34" t="str">
        <f>IF(AP3="","",ROUND($C$31*AP20,2))</f>
        <v/>
      </c>
      <c r="AQ31" s="34"/>
      <c r="AR31" s="34" t="str">
        <f>IF(AR3="","",ROUND($C$31*AR20,2))</f>
        <v/>
      </c>
    </row>
    <row r="32" spans="1:44" customFormat="1">
      <c r="B32" t="s">
        <v>12</v>
      </c>
      <c r="C32" s="39">
        <f>_xlfn.XLOOKUP(B32,Control!$A:$A,Control!$B:$B)</f>
        <v>1.6E-2</v>
      </c>
      <c r="E32" s="40">
        <f t="shared" si="2"/>
        <v>0</v>
      </c>
      <c r="F32" s="34" t="str">
        <f>IF(F3="","",ROUND($C$32*F21,2))</f>
        <v/>
      </c>
      <c r="G32" s="34"/>
      <c r="H32" s="34" t="str">
        <f>IF(H3="","",ROUND($C$32*H21,2))</f>
        <v/>
      </c>
      <c r="J32" s="34" t="str">
        <f>IF(J3="","",ROUND($C$32*J21,2))</f>
        <v/>
      </c>
      <c r="K32" s="34"/>
      <c r="L32" s="34" t="str">
        <f>IF(L3="","",ROUND($C$32*L21,2))</f>
        <v/>
      </c>
      <c r="M32" s="34"/>
      <c r="N32" s="34" t="str">
        <f>IF(N3="","",ROUND($C$32*N21,2))</f>
        <v/>
      </c>
      <c r="O32" s="34"/>
      <c r="P32" s="34" t="str">
        <f>IF(P3="","",ROUND($C$32*P21,2))</f>
        <v/>
      </c>
      <c r="Q32" s="34"/>
      <c r="R32" s="34" t="str">
        <f>IF(R3="","",ROUND($C$32*R21,2))</f>
        <v/>
      </c>
      <c r="S32" s="34"/>
      <c r="T32" s="34" t="str">
        <f>IF(T3="","",ROUND($C$32*T21,2))</f>
        <v/>
      </c>
      <c r="U32" s="34"/>
      <c r="V32" s="34" t="str">
        <f>IF(V3="","",ROUND($C$32*V21,2))</f>
        <v/>
      </c>
      <c r="W32" s="34"/>
      <c r="X32" s="34" t="str">
        <f>IF(X3="","",ROUND($C$32*X21,2))</f>
        <v/>
      </c>
      <c r="Y32" s="34"/>
      <c r="Z32" s="34" t="str">
        <f>IF(Z3="","",ROUND($C$32*Z21,2))</f>
        <v/>
      </c>
      <c r="AA32" s="34"/>
      <c r="AB32" s="34" t="str">
        <f>IF(AB3="","",ROUND($C$32*AB21,2))</f>
        <v/>
      </c>
      <c r="AC32" s="34"/>
      <c r="AD32" s="34" t="str">
        <f>IF(AD3="","",ROUND($C$32*AD21,2))</f>
        <v/>
      </c>
      <c r="AE32" s="34"/>
      <c r="AF32" s="34" t="str">
        <f>IF(AF3="","",ROUND($C$32*AF21,2))</f>
        <v/>
      </c>
      <c r="AG32" s="34"/>
      <c r="AH32" s="34" t="str">
        <f>IF(AH3="","",ROUND($C$32*AH21,2))</f>
        <v/>
      </c>
      <c r="AI32" s="34"/>
      <c r="AJ32" s="34" t="str">
        <f>IF(AJ3="","",ROUND($C$32*AJ21,2))</f>
        <v/>
      </c>
      <c r="AK32" s="34"/>
      <c r="AL32" s="34" t="str">
        <f>IF(AL3="","",ROUND($C$32*AL21,2))</f>
        <v/>
      </c>
      <c r="AM32" s="34"/>
      <c r="AN32" s="34" t="str">
        <f>IF(AN3="","",ROUND($C$32*AN21,2))</f>
        <v/>
      </c>
      <c r="AO32" s="34"/>
      <c r="AP32" s="34" t="str">
        <f>IF(AP3="","",ROUND($C$32*AP21,2))</f>
        <v/>
      </c>
      <c r="AQ32" s="34"/>
      <c r="AR32" s="34" t="str">
        <f>IF(AR3="","",ROUND($C$32*AR21,2))</f>
        <v/>
      </c>
    </row>
    <row r="33" spans="1:44" customFormat="1">
      <c r="B33" s="37" t="s">
        <v>13</v>
      </c>
      <c r="E33" s="34">
        <f>SUM(E25:E32)</f>
        <v>0</v>
      </c>
      <c r="F33" s="34" t="str">
        <f>IF(F3="","",SUM(F25:F32))</f>
        <v/>
      </c>
      <c r="G33" s="34"/>
      <c r="H33" s="34" t="str">
        <f>IF(H3="","",SUM(H25:H32))</f>
        <v/>
      </c>
      <c r="J33" s="34" t="str">
        <f>IF(J3="","",SUM(J25:J32))</f>
        <v/>
      </c>
      <c r="K33" s="34"/>
      <c r="L33" s="34" t="str">
        <f>IF(L3="","",SUM(L25:L32))</f>
        <v/>
      </c>
      <c r="M33" s="34"/>
      <c r="N33" s="34" t="str">
        <f>IF(N3="","",SUM(N25:N32))</f>
        <v/>
      </c>
      <c r="O33" s="34"/>
      <c r="P33" s="34" t="str">
        <f>IF(P3="","",SUM(P25:P32))</f>
        <v/>
      </c>
      <c r="Q33" s="34"/>
      <c r="R33" s="34" t="str">
        <f>IF(R3="","",SUM(R25:R32))</f>
        <v/>
      </c>
      <c r="S33" s="34"/>
      <c r="T33" s="34" t="str">
        <f>IF(T3="","",SUM(T25:T32))</f>
        <v/>
      </c>
      <c r="U33" s="34"/>
      <c r="V33" s="34" t="str">
        <f>IF(V3="","",SUM(V25:V32))</f>
        <v/>
      </c>
      <c r="W33" s="34"/>
      <c r="X33" s="34" t="str">
        <f>IF(X3="","",SUM(X25:X32))</f>
        <v/>
      </c>
      <c r="Y33" s="34"/>
      <c r="Z33" s="34" t="str">
        <f>IF(Z3="","",SUM(Z25:Z32))</f>
        <v/>
      </c>
      <c r="AA33" s="34"/>
      <c r="AB33" s="34" t="str">
        <f>IF(AB3="","",SUM(AB25:AB32))</f>
        <v/>
      </c>
      <c r="AC33" s="34"/>
      <c r="AD33" s="34" t="str">
        <f>IF(AD3="","",SUM(AD25:AD32))</f>
        <v/>
      </c>
      <c r="AE33" s="34"/>
      <c r="AF33" s="34" t="str">
        <f>IF(AF3="","",SUM(AF25:AF32))</f>
        <v/>
      </c>
      <c r="AG33" s="34"/>
      <c r="AH33" s="34" t="str">
        <f>IF(AH3="","",SUM(AH25:AH32))</f>
        <v/>
      </c>
      <c r="AI33" s="34"/>
      <c r="AJ33" s="34" t="str">
        <f>IF(AJ3="","",SUM(AJ25:AJ32))</f>
        <v/>
      </c>
      <c r="AK33" s="34"/>
      <c r="AL33" s="34" t="str">
        <f>IF(AL3="","",SUM(AL25:AL32))</f>
        <v/>
      </c>
      <c r="AM33" s="34"/>
      <c r="AN33" s="34" t="str">
        <f>IF(AN3="","",SUM(AN25:AN32))</f>
        <v/>
      </c>
      <c r="AO33" s="34"/>
      <c r="AP33" s="34" t="str">
        <f>IF(AP3="","",SUM(AP25:AP32))</f>
        <v/>
      </c>
      <c r="AQ33" s="34"/>
      <c r="AR33" s="34" t="str">
        <f>IF(AR3="","",SUM(AR25:AR32))</f>
        <v/>
      </c>
    </row>
    <row r="35" spans="1:44">
      <c r="A35" s="23" t="s">
        <v>79</v>
      </c>
    </row>
    <row r="36" spans="1:44" ht="31.5">
      <c r="A36" s="20"/>
      <c r="B36" s="16" t="s">
        <v>93</v>
      </c>
    </row>
    <row r="37" spans="1:44">
      <c r="B37" s="4" t="s">
        <v>19</v>
      </c>
      <c r="E37" s="7">
        <f t="shared" ref="E37:E51" si="3">SUM(F37:AR37)</f>
        <v>0</v>
      </c>
      <c r="F37" s="15"/>
      <c r="H37" s="15"/>
      <c r="J37" s="15"/>
      <c r="L37" s="15"/>
      <c r="N37" s="15"/>
      <c r="P37" s="15"/>
      <c r="R37" s="15"/>
      <c r="T37" s="15"/>
      <c r="V37" s="15"/>
      <c r="X37" s="15"/>
      <c r="Z37" s="15"/>
      <c r="AB37" s="15"/>
      <c r="AD37" s="15"/>
      <c r="AF37" s="15"/>
      <c r="AH37" s="15"/>
      <c r="AJ37" s="15"/>
      <c r="AL37" s="15"/>
      <c r="AN37" s="15"/>
      <c r="AP37" s="15"/>
      <c r="AR37" s="15"/>
    </row>
    <row r="38" spans="1:44">
      <c r="B38" s="4" t="s">
        <v>111</v>
      </c>
      <c r="E38" s="7">
        <f t="shared" si="3"/>
        <v>0</v>
      </c>
      <c r="F38" s="15"/>
      <c r="H38" s="15"/>
      <c r="J38" s="15"/>
      <c r="L38" s="15"/>
      <c r="N38" s="15"/>
      <c r="P38" s="15"/>
      <c r="R38" s="15"/>
      <c r="T38" s="15"/>
      <c r="V38" s="15"/>
      <c r="X38" s="15"/>
      <c r="Z38" s="15"/>
      <c r="AB38" s="15"/>
      <c r="AD38" s="15"/>
      <c r="AF38" s="15"/>
      <c r="AH38" s="15"/>
      <c r="AJ38" s="15"/>
      <c r="AL38" s="15"/>
      <c r="AN38" s="15"/>
      <c r="AP38" s="15"/>
      <c r="AR38" s="15"/>
    </row>
    <row r="39" spans="1:44">
      <c r="B39" s="4" t="s">
        <v>112</v>
      </c>
      <c r="E39" s="7">
        <f t="shared" si="3"/>
        <v>0</v>
      </c>
      <c r="F39" s="15"/>
      <c r="H39" s="15"/>
      <c r="J39" s="15"/>
      <c r="L39" s="15"/>
      <c r="N39" s="15"/>
      <c r="P39" s="15"/>
      <c r="R39" s="15"/>
      <c r="T39" s="15"/>
      <c r="V39" s="15"/>
      <c r="X39" s="15"/>
      <c r="Z39" s="15"/>
      <c r="AB39" s="15"/>
      <c r="AD39" s="15"/>
      <c r="AF39" s="15"/>
      <c r="AH39" s="15"/>
      <c r="AJ39" s="15"/>
      <c r="AL39" s="15"/>
      <c r="AN39" s="15"/>
      <c r="AP39" s="15"/>
      <c r="AR39" s="15"/>
    </row>
    <row r="40" spans="1:44">
      <c r="B40" s="4" t="s">
        <v>114</v>
      </c>
      <c r="E40" s="7">
        <f t="shared" si="3"/>
        <v>0</v>
      </c>
      <c r="F40" s="15"/>
      <c r="H40" s="15"/>
      <c r="J40" s="15"/>
      <c r="L40" s="15"/>
      <c r="N40" s="15"/>
      <c r="P40" s="15"/>
      <c r="R40" s="15"/>
      <c r="T40" s="15"/>
      <c r="V40" s="15"/>
      <c r="X40" s="15"/>
      <c r="Z40" s="15"/>
      <c r="AB40" s="15"/>
      <c r="AD40" s="15"/>
      <c r="AF40" s="15"/>
      <c r="AH40" s="15"/>
      <c r="AJ40" s="15"/>
      <c r="AL40" s="15"/>
      <c r="AN40" s="15"/>
      <c r="AP40" s="15"/>
      <c r="AR40" s="15"/>
    </row>
    <row r="41" spans="1:44">
      <c r="B41" s="24" t="s">
        <v>113</v>
      </c>
      <c r="E41" s="7">
        <f t="shared" si="3"/>
        <v>0</v>
      </c>
      <c r="F41" s="15"/>
      <c r="H41" s="15"/>
      <c r="J41" s="15"/>
      <c r="L41" s="15"/>
      <c r="N41" s="15"/>
      <c r="P41" s="15"/>
      <c r="R41" s="15"/>
      <c r="T41" s="15"/>
      <c r="V41" s="15"/>
      <c r="X41" s="15"/>
      <c r="Z41" s="15"/>
      <c r="AB41" s="15"/>
      <c r="AD41" s="15"/>
      <c r="AF41" s="15"/>
      <c r="AH41" s="15"/>
      <c r="AJ41" s="15"/>
      <c r="AL41" s="15"/>
      <c r="AN41" s="15"/>
      <c r="AP41" s="15"/>
      <c r="AR41" s="15"/>
    </row>
    <row r="42" spans="1:44">
      <c r="B42" s="24" t="s">
        <v>115</v>
      </c>
      <c r="E42" s="7">
        <f t="shared" si="3"/>
        <v>0</v>
      </c>
      <c r="F42" s="15"/>
      <c r="H42" s="15"/>
      <c r="J42" s="15"/>
      <c r="L42" s="15"/>
      <c r="N42" s="15"/>
      <c r="P42" s="15"/>
      <c r="R42" s="15"/>
      <c r="T42" s="15"/>
      <c r="V42" s="15"/>
      <c r="X42" s="15"/>
      <c r="Z42" s="15"/>
      <c r="AB42" s="15"/>
      <c r="AD42" s="15"/>
      <c r="AF42" s="15"/>
      <c r="AH42" s="15"/>
      <c r="AJ42" s="15"/>
      <c r="AL42" s="15"/>
      <c r="AN42" s="15"/>
      <c r="AP42" s="15"/>
      <c r="AR42" s="15"/>
    </row>
    <row r="43" spans="1:44">
      <c r="B43" s="101" t="s">
        <v>86</v>
      </c>
      <c r="E43" s="7">
        <f t="shared" si="3"/>
        <v>0</v>
      </c>
      <c r="F43" s="15"/>
      <c r="H43" s="15"/>
      <c r="J43" s="15"/>
      <c r="L43" s="15"/>
      <c r="N43" s="15"/>
      <c r="P43" s="15"/>
      <c r="R43" s="15"/>
      <c r="T43" s="15"/>
      <c r="V43" s="15"/>
      <c r="X43" s="15"/>
      <c r="Z43" s="15"/>
      <c r="AB43" s="15"/>
      <c r="AD43" s="15"/>
      <c r="AF43" s="15"/>
      <c r="AH43" s="15"/>
      <c r="AJ43" s="15"/>
      <c r="AL43" s="15"/>
      <c r="AN43" s="15"/>
      <c r="AP43" s="15"/>
      <c r="AR43" s="15"/>
    </row>
    <row r="44" spans="1:44">
      <c r="B44" s="101" t="s">
        <v>86</v>
      </c>
      <c r="E44" s="7">
        <f t="shared" si="3"/>
        <v>0</v>
      </c>
      <c r="F44" s="15"/>
      <c r="H44" s="15"/>
      <c r="J44" s="15"/>
      <c r="L44" s="15"/>
      <c r="N44" s="15"/>
      <c r="P44" s="15"/>
      <c r="R44" s="15"/>
      <c r="T44" s="15"/>
      <c r="V44" s="15"/>
      <c r="X44" s="15"/>
      <c r="Z44" s="15"/>
      <c r="AB44" s="15"/>
      <c r="AD44" s="15"/>
      <c r="AF44" s="15"/>
      <c r="AH44" s="15"/>
      <c r="AJ44" s="15"/>
      <c r="AL44" s="15"/>
      <c r="AN44" s="15"/>
      <c r="AP44" s="15"/>
      <c r="AR44" s="15"/>
    </row>
    <row r="45" spans="1:44">
      <c r="B45" s="101" t="s">
        <v>86</v>
      </c>
      <c r="E45" s="7">
        <f t="shared" si="3"/>
        <v>0</v>
      </c>
      <c r="F45" s="15"/>
      <c r="H45" s="15"/>
      <c r="J45" s="15"/>
      <c r="L45" s="15"/>
      <c r="N45" s="15"/>
      <c r="P45" s="15"/>
      <c r="R45" s="15"/>
      <c r="T45" s="15"/>
      <c r="V45" s="15"/>
      <c r="X45" s="15"/>
      <c r="Z45" s="15"/>
      <c r="AB45" s="15"/>
      <c r="AD45" s="15"/>
      <c r="AF45" s="15"/>
      <c r="AH45" s="15"/>
      <c r="AJ45" s="15"/>
      <c r="AL45" s="15"/>
      <c r="AN45" s="15"/>
      <c r="AP45" s="15"/>
      <c r="AR45" s="15"/>
    </row>
    <row r="46" spans="1:44">
      <c r="B46" s="101" t="s">
        <v>86</v>
      </c>
      <c r="E46" s="7">
        <f t="shared" si="3"/>
        <v>0</v>
      </c>
      <c r="F46" s="15"/>
      <c r="H46" s="15"/>
      <c r="J46" s="15"/>
      <c r="L46" s="15"/>
      <c r="N46" s="15"/>
      <c r="P46" s="15"/>
      <c r="R46" s="15"/>
      <c r="T46" s="15"/>
      <c r="V46" s="15"/>
      <c r="X46" s="15"/>
      <c r="Z46" s="15"/>
      <c r="AB46" s="15"/>
      <c r="AD46" s="15"/>
      <c r="AF46" s="15"/>
      <c r="AH46" s="15"/>
      <c r="AJ46" s="15"/>
      <c r="AL46" s="15"/>
      <c r="AN46" s="15"/>
      <c r="AP46" s="15"/>
      <c r="AR46" s="15"/>
    </row>
    <row r="47" spans="1:44">
      <c r="B47" s="101" t="s">
        <v>86</v>
      </c>
      <c r="E47" s="7">
        <f t="shared" si="3"/>
        <v>0</v>
      </c>
      <c r="F47" s="15"/>
      <c r="H47" s="15"/>
      <c r="J47" s="15"/>
      <c r="L47" s="15"/>
      <c r="N47" s="15"/>
      <c r="P47" s="15"/>
      <c r="R47" s="15"/>
      <c r="T47" s="15"/>
      <c r="V47" s="15"/>
      <c r="X47" s="15"/>
      <c r="Z47" s="15"/>
      <c r="AB47" s="15"/>
      <c r="AD47" s="15"/>
      <c r="AF47" s="15"/>
      <c r="AH47" s="15"/>
      <c r="AJ47" s="15"/>
      <c r="AL47" s="15"/>
      <c r="AN47" s="15"/>
      <c r="AP47" s="15"/>
      <c r="AR47" s="15"/>
    </row>
    <row r="48" spans="1:44">
      <c r="B48" s="101" t="s">
        <v>86</v>
      </c>
      <c r="E48" s="7">
        <f t="shared" si="3"/>
        <v>0</v>
      </c>
      <c r="F48" s="15"/>
      <c r="H48" s="15"/>
      <c r="J48" s="15"/>
      <c r="L48" s="15"/>
      <c r="N48" s="15"/>
      <c r="P48" s="15"/>
      <c r="R48" s="15"/>
      <c r="T48" s="15"/>
      <c r="V48" s="15"/>
      <c r="X48" s="15"/>
      <c r="Z48" s="15"/>
      <c r="AB48" s="15"/>
      <c r="AD48" s="15"/>
      <c r="AF48" s="15"/>
      <c r="AH48" s="15"/>
      <c r="AJ48" s="15"/>
      <c r="AL48" s="15"/>
      <c r="AN48" s="15"/>
      <c r="AP48" s="15"/>
      <c r="AR48" s="15"/>
    </row>
    <row r="49" spans="1:44">
      <c r="B49" s="101" t="s">
        <v>86</v>
      </c>
      <c r="E49" s="7">
        <f t="shared" si="3"/>
        <v>0</v>
      </c>
      <c r="F49" s="15"/>
      <c r="H49" s="15"/>
      <c r="J49" s="15"/>
      <c r="L49" s="15"/>
      <c r="N49" s="15"/>
      <c r="P49" s="15"/>
      <c r="R49" s="15"/>
      <c r="T49" s="15"/>
      <c r="V49" s="15"/>
      <c r="X49" s="15"/>
      <c r="Z49" s="15"/>
      <c r="AB49" s="15"/>
      <c r="AD49" s="15"/>
      <c r="AF49" s="15"/>
      <c r="AH49" s="15"/>
      <c r="AJ49" s="15"/>
      <c r="AL49" s="15"/>
      <c r="AN49" s="15"/>
      <c r="AP49" s="15"/>
      <c r="AR49" s="15"/>
    </row>
    <row r="50" spans="1:44">
      <c r="B50" s="101" t="s">
        <v>86</v>
      </c>
      <c r="E50" s="7">
        <f t="shared" si="3"/>
        <v>0</v>
      </c>
      <c r="F50" s="15"/>
      <c r="H50" s="15"/>
      <c r="J50" s="15"/>
      <c r="L50" s="15"/>
      <c r="N50" s="15"/>
      <c r="P50" s="15"/>
      <c r="R50" s="15"/>
      <c r="T50" s="15"/>
      <c r="V50" s="15"/>
      <c r="X50" s="15"/>
      <c r="Z50" s="15"/>
      <c r="AB50" s="15"/>
      <c r="AD50" s="15"/>
      <c r="AF50" s="15"/>
      <c r="AH50" s="15"/>
      <c r="AJ50" s="15"/>
      <c r="AL50" s="15"/>
      <c r="AN50" s="15"/>
      <c r="AP50" s="15"/>
      <c r="AR50" s="15"/>
    </row>
    <row r="51" spans="1:44">
      <c r="B51" s="101" t="s">
        <v>86</v>
      </c>
      <c r="E51" s="18">
        <f t="shared" si="3"/>
        <v>0</v>
      </c>
      <c r="F51" s="15"/>
      <c r="H51" s="15"/>
      <c r="J51" s="15"/>
      <c r="L51" s="15"/>
      <c r="N51" s="15"/>
      <c r="P51" s="15"/>
      <c r="R51" s="15"/>
      <c r="T51" s="15"/>
      <c r="V51" s="15"/>
      <c r="X51" s="15"/>
      <c r="Z51" s="15"/>
      <c r="AB51" s="15"/>
      <c r="AD51" s="15"/>
      <c r="AF51" s="15"/>
      <c r="AH51" s="15"/>
      <c r="AJ51" s="15"/>
      <c r="AL51" s="15"/>
      <c r="AN51" s="15"/>
      <c r="AP51" s="15"/>
      <c r="AR51" s="15"/>
    </row>
    <row r="52" spans="1:44" customFormat="1">
      <c r="B52" s="37" t="s">
        <v>20</v>
      </c>
      <c r="E52" s="34">
        <f>SUM(E37:E51)</f>
        <v>0</v>
      </c>
      <c r="F52" s="34" t="str">
        <f>IF(F3="","",SUM(F37:F51))</f>
        <v/>
      </c>
      <c r="G52" s="34"/>
      <c r="H52" s="34" t="str">
        <f>IF(H3="","",SUM(H37:H51))</f>
        <v/>
      </c>
      <c r="J52" s="34" t="str">
        <f>IF(J3="","",SUM(J37:J51))</f>
        <v/>
      </c>
      <c r="K52" s="34"/>
      <c r="L52" s="34" t="str">
        <f>IF(L3="","",SUM(L37:L51))</f>
        <v/>
      </c>
      <c r="M52" s="34"/>
      <c r="N52" s="34" t="str">
        <f>IF(N3="","",SUM(N37:N51))</f>
        <v/>
      </c>
      <c r="O52" s="34"/>
      <c r="P52" s="34" t="str">
        <f>IF(P3="","",SUM(P37:P51))</f>
        <v/>
      </c>
      <c r="Q52" s="34"/>
      <c r="R52" s="34" t="str">
        <f>IF(R3="","",SUM(R37:R51))</f>
        <v/>
      </c>
      <c r="S52" s="34"/>
      <c r="T52" s="34" t="str">
        <f>IF(T3="","",SUM(T37:T51))</f>
        <v/>
      </c>
      <c r="U52" s="34"/>
      <c r="V52" s="34" t="str">
        <f>IF(V3="","",SUM(V37:V51))</f>
        <v/>
      </c>
      <c r="W52" s="34"/>
      <c r="X52" s="34" t="str">
        <f>IF(X3="","",SUM(X37:X51))</f>
        <v/>
      </c>
      <c r="Y52" s="34"/>
      <c r="Z52" s="34" t="str">
        <f>IF(Z3="","",SUM(Z37:Z51))</f>
        <v/>
      </c>
      <c r="AA52" s="34"/>
      <c r="AB52" s="34" t="str">
        <f>IF(AB3="","",SUM(AB37:AB51))</f>
        <v/>
      </c>
      <c r="AC52" s="34"/>
      <c r="AD52" s="34" t="str">
        <f>IF(AD3="","",SUM(AD37:AD51))</f>
        <v/>
      </c>
      <c r="AE52" s="34"/>
      <c r="AF52" s="34" t="str">
        <f>IF(AF3="","",SUM(AF37:AF51))</f>
        <v/>
      </c>
      <c r="AG52" s="34"/>
      <c r="AH52" s="34" t="str">
        <f>IF(AH3="","",SUM(AH37:AH51))</f>
        <v/>
      </c>
      <c r="AI52" s="34"/>
      <c r="AJ52" s="34" t="str">
        <f>IF(AJ3="","",SUM(AJ37:AJ51))</f>
        <v/>
      </c>
      <c r="AK52" s="34"/>
      <c r="AL52" s="34" t="str">
        <f>IF(AL3="","",SUM(AL37:AL51))</f>
        <v/>
      </c>
      <c r="AM52" s="34"/>
      <c r="AN52" s="34" t="str">
        <f>IF(AN3="","",SUM(AN37:AN51))</f>
        <v/>
      </c>
      <c r="AO52" s="34"/>
      <c r="AP52" s="34" t="str">
        <f>IF(AP3="","",SUM(AP37:AP51))</f>
        <v/>
      </c>
      <c r="AQ52" s="34"/>
      <c r="AR52" s="34" t="str">
        <f>IF(AR3="","",SUM(AR37:AR51))</f>
        <v/>
      </c>
    </row>
    <row r="54" spans="1:44">
      <c r="A54" s="23" t="s">
        <v>21</v>
      </c>
    </row>
    <row r="55" spans="1:44">
      <c r="B55" s="21" t="s">
        <v>22</v>
      </c>
      <c r="E55" s="18">
        <f>SUM(F55:AR55)</f>
        <v>0</v>
      </c>
      <c r="F55" s="15"/>
      <c r="G55" s="7"/>
      <c r="H55" s="15"/>
      <c r="J55" s="15"/>
      <c r="K55" s="7"/>
      <c r="L55" s="15"/>
      <c r="M55" s="7"/>
      <c r="N55" s="15"/>
      <c r="O55" s="7"/>
      <c r="P55" s="15"/>
      <c r="Q55" s="7"/>
      <c r="R55" s="15"/>
      <c r="S55" s="7"/>
      <c r="T55" s="15"/>
      <c r="U55" s="7"/>
      <c r="V55" s="15"/>
      <c r="W55" s="7"/>
      <c r="X55" s="15"/>
      <c r="Y55" s="7"/>
      <c r="Z55" s="15"/>
      <c r="AA55" s="7"/>
      <c r="AB55" s="15"/>
      <c r="AC55" s="7"/>
      <c r="AD55" s="15"/>
      <c r="AF55" s="15"/>
      <c r="AH55" s="15"/>
      <c r="AJ55" s="15"/>
      <c r="AL55" s="15"/>
      <c r="AN55" s="15"/>
      <c r="AP55" s="15"/>
      <c r="AR55" s="15"/>
    </row>
    <row r="56" spans="1:44" customFormat="1">
      <c r="B56" s="37" t="s">
        <v>23</v>
      </c>
      <c r="E56" s="34">
        <f>E55</f>
        <v>0</v>
      </c>
      <c r="F56" s="34" t="str">
        <f>IF(F3="","",F55)</f>
        <v/>
      </c>
      <c r="G56" s="34"/>
      <c r="H56" s="34" t="str">
        <f>IF(H3="","",H55)</f>
        <v/>
      </c>
      <c r="J56" s="34" t="str">
        <f>IF(J3="","",J55)</f>
        <v/>
      </c>
      <c r="K56" s="34"/>
      <c r="L56" s="34" t="str">
        <f>IF(L3="","",L55)</f>
        <v/>
      </c>
      <c r="M56" s="34"/>
      <c r="N56" s="34" t="str">
        <f>IF(N3="","",N55)</f>
        <v/>
      </c>
      <c r="O56" s="34"/>
      <c r="P56" s="34" t="str">
        <f>IF(P3="","",P55)</f>
        <v/>
      </c>
      <c r="Q56" s="34"/>
      <c r="R56" s="34" t="str">
        <f>IF(R3="","",R55)</f>
        <v/>
      </c>
      <c r="S56" s="34"/>
      <c r="T56" s="34" t="str">
        <f>IF(T3="","",T55)</f>
        <v/>
      </c>
      <c r="U56" s="34"/>
      <c r="V56" s="34" t="str">
        <f>IF(V3="","",V55)</f>
        <v/>
      </c>
      <c r="W56" s="34"/>
      <c r="X56" s="34" t="str">
        <f>IF(X3="","",X55)</f>
        <v/>
      </c>
      <c r="Y56" s="34"/>
      <c r="Z56" s="34" t="str">
        <f>IF(Z3="","",Z55)</f>
        <v/>
      </c>
      <c r="AA56" s="34"/>
      <c r="AB56" s="34" t="str">
        <f>IF(AB3="","",AB55)</f>
        <v/>
      </c>
      <c r="AC56" s="34"/>
      <c r="AD56" s="34" t="str">
        <f>IF(AD3="","",AD55)</f>
        <v/>
      </c>
      <c r="AE56" s="34"/>
      <c r="AF56" s="34" t="str">
        <f>IF(AF3="","",AF55)</f>
        <v/>
      </c>
      <c r="AG56" s="34"/>
      <c r="AH56" s="34" t="str">
        <f>IF(AH3="","",AH55)</f>
        <v/>
      </c>
      <c r="AI56" s="34"/>
      <c r="AJ56" s="34" t="str">
        <f>IF(AJ3="","",AJ55)</f>
        <v/>
      </c>
      <c r="AK56" s="34"/>
      <c r="AL56" s="34" t="str">
        <f>IF(AL3="","",AL55)</f>
        <v/>
      </c>
      <c r="AM56" s="34"/>
      <c r="AN56" s="34" t="str">
        <f>IF(AN3="","",AN55)</f>
        <v/>
      </c>
      <c r="AO56" s="34"/>
      <c r="AP56" s="34" t="str">
        <f>IF(AP3="","",AP55)</f>
        <v/>
      </c>
      <c r="AQ56" s="34"/>
      <c r="AR56" s="34" t="str">
        <f>IF(AR3="","",AR55)</f>
        <v/>
      </c>
    </row>
    <row r="58" spans="1:44" customFormat="1">
      <c r="A58" s="41" t="s">
        <v>110</v>
      </c>
      <c r="E58" s="42">
        <f>SUM(F58:AR58)</f>
        <v>0</v>
      </c>
      <c r="F58" s="34" t="str">
        <f>IF(F3="","",SUM(F22,F33,F52,F56))</f>
        <v/>
      </c>
      <c r="G58" s="34"/>
      <c r="H58" s="34" t="str">
        <f>IF(H3="","",SUM(H22,H33,H52,H56))</f>
        <v/>
      </c>
      <c r="J58" s="34" t="str">
        <f>IF(J3="","",SUM(J22,J33,J52,J56))</f>
        <v/>
      </c>
      <c r="K58" s="34"/>
      <c r="L58" s="34" t="str">
        <f>IF(L3="","",SUM(L22,L33,L52,L56))</f>
        <v/>
      </c>
      <c r="M58" s="34"/>
      <c r="N58" s="34" t="str">
        <f>IF(N3="","",SUM(N22,N33,N52,N56))</f>
        <v/>
      </c>
      <c r="O58" s="34"/>
      <c r="P58" s="34" t="str">
        <f>IF(P3="","",SUM(P22,P33,P52,P56))</f>
        <v/>
      </c>
      <c r="Q58" s="34"/>
      <c r="R58" s="34" t="str">
        <f>IF(R3="","",SUM(R22,R33,R52,R56))</f>
        <v/>
      </c>
      <c r="S58" s="34"/>
      <c r="T58" s="34" t="str">
        <f>IF(T3="","",SUM(T22,T33,T52,T56))</f>
        <v/>
      </c>
      <c r="U58" s="34"/>
      <c r="V58" s="34" t="str">
        <f>IF(V3="","",SUM(V22,V33,V52,V56))</f>
        <v/>
      </c>
      <c r="W58" s="34"/>
      <c r="X58" s="34" t="str">
        <f>IF(X3="","",SUM(X22,X33,X52,X56))</f>
        <v/>
      </c>
      <c r="Y58" s="34"/>
      <c r="Z58" s="34" t="str">
        <f>IF(Z3="","",SUM(Z22,Z33,Z52,Z56))</f>
        <v/>
      </c>
      <c r="AA58" s="34"/>
      <c r="AB58" s="34" t="str">
        <f>IF(AB3="","",SUM(AB22,AB33,AB52,AB56))</f>
        <v/>
      </c>
      <c r="AC58" s="34"/>
      <c r="AD58" s="34" t="str">
        <f>IF(AD3="","",SUM(AD22,AD33,AD52,AD56))</f>
        <v/>
      </c>
      <c r="AE58" s="34"/>
      <c r="AF58" s="34" t="str">
        <f>IF(AF3="","",SUM(AF22,AF33,AF52,AF56))</f>
        <v/>
      </c>
      <c r="AG58" s="34"/>
      <c r="AH58" s="34" t="str">
        <f>IF(AH3="","",SUM(AH22,AH33,AH52,AH56))</f>
        <v/>
      </c>
      <c r="AI58" s="34"/>
      <c r="AJ58" s="34" t="str">
        <f>IF(AJ3="","",SUM(AJ22,AJ33,AJ52,AJ56))</f>
        <v/>
      </c>
      <c r="AK58" s="34"/>
      <c r="AL58" s="34" t="str">
        <f>IF(AL3="","",SUM(AL22,AL33,AL52,AL56))</f>
        <v/>
      </c>
      <c r="AM58" s="34"/>
      <c r="AN58" s="34" t="str">
        <f>IF(AN3="","",SUM(AN22,AN33,AN52,AN56))</f>
        <v/>
      </c>
      <c r="AO58" s="34"/>
      <c r="AP58" s="34" t="str">
        <f>IF(AP3="","",SUM(AP22,AP33,AP52,AP56))</f>
        <v/>
      </c>
      <c r="AQ58" s="34"/>
      <c r="AR58" s="34" t="str">
        <f>IF(AR3="","",SUM(AR22,AR33,AR52,AR56))</f>
        <v/>
      </c>
    </row>
    <row r="59" spans="1:44">
      <c r="B59" s="27" t="s">
        <v>147</v>
      </c>
    </row>
    <row r="60" spans="1:44">
      <c r="A60" s="23" t="s">
        <v>56</v>
      </c>
      <c r="C60" s="22" t="s">
        <v>151</v>
      </c>
    </row>
    <row r="61" spans="1:44" customFormat="1">
      <c r="B61" t="s">
        <v>17</v>
      </c>
      <c r="C61" s="108">
        <f>_xlfn.XLOOKUP(B61,Control!$A:$A,Control!$B:$B)</f>
        <v>8.0699999999999994E-2</v>
      </c>
      <c r="E61" s="34">
        <f>SUM(F61:AR61)</f>
        <v>0</v>
      </c>
      <c r="F61" s="34" t="str">
        <f>IF(F3="","",ROUND((F58-F56)*$C$61,2))</f>
        <v/>
      </c>
      <c r="G61" s="34"/>
      <c r="H61" s="34" t="str">
        <f>IF(H3="","",ROUND((H58-H56)*$C$61,2))</f>
        <v/>
      </c>
      <c r="J61" s="34" t="str">
        <f>IF(J3="","",ROUND((J58-J56)*$C$61,2))</f>
        <v/>
      </c>
      <c r="K61" s="34"/>
      <c r="L61" s="34" t="str">
        <f>IF(L3="","",ROUND((L58-L56)*$C$61,2))</f>
        <v/>
      </c>
      <c r="M61" s="34"/>
      <c r="N61" s="34" t="str">
        <f>IF(N3="","",ROUND((N58-N56)*$C$61,2))</f>
        <v/>
      </c>
      <c r="O61" s="34"/>
      <c r="P61" s="34" t="str">
        <f>IF(P3="","",ROUND((P58-P56)*$C$61,2))</f>
        <v/>
      </c>
      <c r="Q61" s="34"/>
      <c r="R61" s="34" t="str">
        <f>IF(R3="","",ROUND((R58-R56)*$C$61,2))</f>
        <v/>
      </c>
      <c r="S61" s="34"/>
      <c r="T61" s="34" t="str">
        <f>IF(T3="","",ROUND((T58-T56)*$C$61,2))</f>
        <v/>
      </c>
      <c r="U61" s="34"/>
      <c r="V61" s="34" t="str">
        <f>IF(V3="","",ROUND((V58-V56)*$C$61,2))</f>
        <v/>
      </c>
      <c r="W61" s="34"/>
      <c r="X61" s="34" t="str">
        <f>IF(X3="","",ROUND((X58-X56)*$C$61,2))</f>
        <v/>
      </c>
      <c r="Y61" s="34"/>
      <c r="Z61" s="34" t="str">
        <f>IF(Z3="","",ROUND((Z58-Z56)*$C$61,2))</f>
        <v/>
      </c>
      <c r="AA61" s="34"/>
      <c r="AB61" s="34" t="str">
        <f>IF(AB3="","",ROUND((AB58-AB56)*$C$61,2))</f>
        <v/>
      </c>
      <c r="AC61" s="34"/>
      <c r="AD61" s="34" t="str">
        <f>IF(AD3="","",ROUND((AD58-AD56)*$C$61,2))</f>
        <v/>
      </c>
      <c r="AE61" s="34"/>
      <c r="AF61" s="34" t="str">
        <f>IF(AF3="","",ROUND((AF58-AF56)*$C$61,2))</f>
        <v/>
      </c>
      <c r="AG61" s="34"/>
      <c r="AH61" s="34" t="str">
        <f>IF(AH3="","",ROUND((AH58-AH56)*$C$61,2))</f>
        <v/>
      </c>
      <c r="AI61" s="34"/>
      <c r="AJ61" s="34" t="str">
        <f>IF(AJ3="","",ROUND((AJ58-AJ56)*$C$61,2))</f>
        <v/>
      </c>
      <c r="AK61" s="34"/>
      <c r="AL61" s="34" t="str">
        <f>IF(AL3="","",ROUND((AL58-AL56)*$C$61,2))</f>
        <v/>
      </c>
      <c r="AM61" s="34"/>
      <c r="AN61" s="34" t="str">
        <f>IF(AN3="","",ROUND((AN58-AN56)*$C$61,2))</f>
        <v/>
      </c>
      <c r="AO61" s="34"/>
      <c r="AP61" s="34" t="str">
        <f>IF(AP3="","",ROUND((AP58-AP56)*$C$61,2))</f>
        <v/>
      </c>
      <c r="AQ61" s="34"/>
      <c r="AR61" s="34" t="str">
        <f>IF(AR3="","",ROUND((AR58-AR56)*$C$61,2))</f>
        <v/>
      </c>
    </row>
    <row r="62" spans="1:44" customFormat="1">
      <c r="B62" t="s">
        <v>18</v>
      </c>
      <c r="C62" s="108">
        <f>_xlfn.XLOOKUP(B62,Control!$A:$A,Control!$B:$B)</f>
        <v>6.1000000000000004E-3</v>
      </c>
      <c r="E62" s="40">
        <f>SUM(F62:AR62)</f>
        <v>0</v>
      </c>
      <c r="F62" s="34" t="str">
        <f>IF(F3="","",(F58-F56)*$C$62)</f>
        <v/>
      </c>
      <c r="G62" s="34"/>
      <c r="H62" s="34" t="str">
        <f>IF(H3="","",(H58-H56)*$C$62)</f>
        <v/>
      </c>
      <c r="J62" s="34" t="str">
        <f>IF(J3="","",(J58-J56)*$C$62)</f>
        <v/>
      </c>
      <c r="K62" s="34"/>
      <c r="L62" s="34" t="str">
        <f>IF(L3="","",(L58-L56)*$C$62)</f>
        <v/>
      </c>
      <c r="M62" s="34"/>
      <c r="N62" s="34" t="str">
        <f>IF(N3="","",(N58-N56)*$C$62)</f>
        <v/>
      </c>
      <c r="O62" s="34"/>
      <c r="P62" s="34" t="str">
        <f>IF(P3="","",(P58-P56)*$C$62)</f>
        <v/>
      </c>
      <c r="Q62" s="34"/>
      <c r="R62" s="34" t="str">
        <f>IF(R3="","",(R58-R56)*$C$62)</f>
        <v/>
      </c>
      <c r="S62" s="34"/>
      <c r="T62" s="34" t="str">
        <f>IF(T3="","",(T58-T56)*$C$62)</f>
        <v/>
      </c>
      <c r="U62" s="34"/>
      <c r="V62" s="34" t="str">
        <f>IF(V3="","",(V58-V56)*$C$62)</f>
        <v/>
      </c>
      <c r="W62" s="34"/>
      <c r="X62" s="34" t="str">
        <f>IF(X3="","",(X58-X56)*$C$62)</f>
        <v/>
      </c>
      <c r="Y62" s="34"/>
      <c r="Z62" s="34" t="str">
        <f>IF(Z3="","",(Z58-Z56)*$C$62)</f>
        <v/>
      </c>
      <c r="AA62" s="34"/>
      <c r="AB62" s="34" t="str">
        <f>IF(AB3="","",(AB58-AB56)*$C$62)</f>
        <v/>
      </c>
      <c r="AC62" s="34"/>
      <c r="AD62" s="34" t="str">
        <f>IF(AD3="","",(AD58-AD56)*$C$62)</f>
        <v/>
      </c>
      <c r="AE62" s="34"/>
      <c r="AF62" s="34" t="str">
        <f>IF(AF3="","",(AF58-AF56)*$C$62)</f>
        <v/>
      </c>
      <c r="AG62" s="34"/>
      <c r="AH62" s="34" t="str">
        <f>IF(AH3="","",(AH58-AH56)*$C$62)</f>
        <v/>
      </c>
      <c r="AI62" s="34"/>
      <c r="AJ62" s="34" t="str">
        <f>IF(AJ3="","",(AJ58-AJ56)*$C$62)</f>
        <v/>
      </c>
      <c r="AK62" s="34"/>
      <c r="AL62" s="34" t="str">
        <f>IF(AL3="","",(AL58-AL56)*$C$62)</f>
        <v/>
      </c>
      <c r="AM62" s="34"/>
      <c r="AN62" s="34" t="str">
        <f>IF(AN3="","",(AN58-AN56)*$C$62)</f>
        <v/>
      </c>
      <c r="AO62" s="34"/>
      <c r="AP62" s="34" t="str">
        <f>IF(AP3="","",(AP58-AP56)*$C$62)</f>
        <v/>
      </c>
      <c r="AQ62" s="34"/>
      <c r="AR62" s="34" t="str">
        <f>IF(AR3="","",(AR58-AR56)*$C$62)</f>
        <v/>
      </c>
    </row>
    <row r="63" spans="1:44" customFormat="1">
      <c r="B63" s="37" t="s">
        <v>24</v>
      </c>
      <c r="E63" s="34">
        <f>SUM(E61:E62)</f>
        <v>0</v>
      </c>
      <c r="F63" s="34" t="str">
        <f>IF(F3="","",SUM(F61:F62))</f>
        <v/>
      </c>
      <c r="G63" s="34"/>
      <c r="H63" s="34" t="str">
        <f>IF(H3="","",SUM(H61:H62))</f>
        <v/>
      </c>
      <c r="J63" s="34" t="str">
        <f>IF(J3="","",SUM(J61:J62))</f>
        <v/>
      </c>
      <c r="K63" s="34"/>
      <c r="L63" s="34" t="str">
        <f>IF(L3="","",SUM(L61:L62))</f>
        <v/>
      </c>
      <c r="M63" s="34"/>
      <c r="N63" s="34" t="str">
        <f>IF(N3="","",SUM(N61:N62))</f>
        <v/>
      </c>
      <c r="O63" s="34"/>
      <c r="P63" s="34" t="str">
        <f>IF(P3="","",SUM(P61:P62))</f>
        <v/>
      </c>
      <c r="Q63" s="34"/>
      <c r="R63" s="34" t="str">
        <f>IF(R3="","",SUM(R61:R62))</f>
        <v/>
      </c>
      <c r="S63" s="34"/>
      <c r="T63" s="34" t="str">
        <f>IF(T3="","",SUM(T61:T62))</f>
        <v/>
      </c>
      <c r="U63" s="34"/>
      <c r="V63" s="34" t="str">
        <f>IF(V3="","",SUM(V61:V62))</f>
        <v/>
      </c>
      <c r="W63" s="34"/>
      <c r="X63" s="34" t="str">
        <f>IF(X3="","",SUM(X61:X62))</f>
        <v/>
      </c>
      <c r="Y63" s="34"/>
      <c r="Z63" s="34" t="str">
        <f>IF(Z3="","",SUM(Z61:Z62))</f>
        <v/>
      </c>
      <c r="AA63" s="34"/>
      <c r="AB63" s="34" t="str">
        <f>IF(AB3="","",SUM(AB61:AB62))</f>
        <v/>
      </c>
      <c r="AC63" s="34"/>
      <c r="AD63" s="34" t="str">
        <f>IF(AD3="","",SUM(AD61:AD62))</f>
        <v/>
      </c>
      <c r="AE63" s="34"/>
      <c r="AF63" s="34" t="str">
        <f>IF(AF3="","",SUM(AF61:AF62))</f>
        <v/>
      </c>
      <c r="AG63" s="34"/>
      <c r="AH63" s="34" t="str">
        <f>IF(AH3="","",SUM(AH61:AH62))</f>
        <v/>
      </c>
      <c r="AI63" s="34"/>
      <c r="AJ63" s="34" t="str">
        <f>IF(AJ3="","",SUM(AJ61:AJ62))</f>
        <v/>
      </c>
      <c r="AK63" s="34"/>
      <c r="AL63" s="34" t="str">
        <f>IF(AL3="","",SUM(AL61:AL62))</f>
        <v/>
      </c>
      <c r="AM63" s="34"/>
      <c r="AN63" s="34" t="str">
        <f>IF(AN3="","",SUM(AN61:AN62))</f>
        <v/>
      </c>
      <c r="AO63" s="34"/>
      <c r="AP63" s="34" t="str">
        <f>IF(AP3="","",SUM(AP61:AP62))</f>
        <v/>
      </c>
      <c r="AQ63" s="34"/>
      <c r="AR63" s="34" t="str">
        <f>IF(AR3="","",SUM(AR61:AR62))</f>
        <v/>
      </c>
    </row>
    <row r="65" spans="1:44" customFormat="1" ht="15.5">
      <c r="A65" s="43" t="s">
        <v>109</v>
      </c>
      <c r="E65" s="44">
        <f>SUM(F65:AR65)</f>
        <v>0</v>
      </c>
      <c r="F65" s="34" t="str">
        <f>IF(F3="","",F63+F58)</f>
        <v/>
      </c>
      <c r="G65" s="34"/>
      <c r="H65" s="34" t="str">
        <f>IF(H3="","",H63+H58)</f>
        <v/>
      </c>
      <c r="J65" s="34" t="str">
        <f>IF(J3="","",J63+J58)</f>
        <v/>
      </c>
      <c r="K65" s="34"/>
      <c r="L65" s="34" t="str">
        <f>IF(L3="","",L63+L58)</f>
        <v/>
      </c>
      <c r="M65" s="34"/>
      <c r="N65" s="34" t="str">
        <f>IF(N3="","",N63+N58)</f>
        <v/>
      </c>
      <c r="O65" s="34"/>
      <c r="P65" s="34" t="str">
        <f>IF(P3="","",P63+P58)</f>
        <v/>
      </c>
      <c r="Q65" s="34"/>
      <c r="R65" s="34" t="str">
        <f>IF(R3="","",R63+R58)</f>
        <v/>
      </c>
      <c r="S65" s="34"/>
      <c r="T65" s="34" t="str">
        <f>IF(T3="","",T63+T58)</f>
        <v/>
      </c>
      <c r="U65" s="34"/>
      <c r="V65" s="34" t="str">
        <f>IF(V3="","",V63+V58)</f>
        <v/>
      </c>
      <c r="W65" s="34"/>
      <c r="X65" s="34" t="str">
        <f>IF(X3="","",X63+X58)</f>
        <v/>
      </c>
      <c r="Y65" s="34"/>
      <c r="Z65" s="34" t="str">
        <f>IF(Z3="","",Z63+Z58)</f>
        <v/>
      </c>
      <c r="AA65" s="34"/>
      <c r="AB65" s="34" t="str">
        <f>IF(AB3="","",AB63+AB58)</f>
        <v/>
      </c>
      <c r="AC65" s="34"/>
      <c r="AD65" s="34" t="str">
        <f>IF(AD3="","",AD63+AD58)</f>
        <v/>
      </c>
      <c r="AE65" s="34"/>
      <c r="AF65" s="34" t="str">
        <f>IF(AF3="","",AF63+AF58)</f>
        <v/>
      </c>
      <c r="AG65" s="34"/>
      <c r="AH65" s="34" t="str">
        <f>IF(AH3="","",AH63+AH58)</f>
        <v/>
      </c>
      <c r="AI65" s="34"/>
      <c r="AJ65" s="34" t="str">
        <f>IF(AJ3="","",AJ63+AJ58)</f>
        <v/>
      </c>
      <c r="AK65" s="34"/>
      <c r="AL65" s="34" t="str">
        <f>IF(AL3="","",AL63+AL58)</f>
        <v/>
      </c>
      <c r="AM65" s="34"/>
      <c r="AN65" s="34" t="str">
        <f>IF(AN3="","",AN63+AN58)</f>
        <v/>
      </c>
      <c r="AO65" s="34"/>
      <c r="AP65" s="34" t="str">
        <f>IF(AP3="","",AP63+AP58)</f>
        <v/>
      </c>
      <c r="AQ65" s="34"/>
      <c r="AR65" s="34" t="str">
        <f>IF(AR3="","",AR63+AR58)</f>
        <v/>
      </c>
    </row>
    <row r="67" spans="1:44" customFormat="1" ht="39.65" customHeight="1">
      <c r="F67" s="46" t="str">
        <f>IF(F3="","",F3)</f>
        <v/>
      </c>
      <c r="G67" s="46"/>
      <c r="H67" s="46" t="str">
        <f>IF(H3="","",H3)</f>
        <v/>
      </c>
      <c r="J67" s="46" t="str">
        <f>IF(J3="","",J3)</f>
        <v/>
      </c>
      <c r="K67" s="46"/>
      <c r="L67" s="46" t="str">
        <f>IF(L3="","",L3)</f>
        <v/>
      </c>
      <c r="M67" s="46"/>
      <c r="N67" s="46" t="str">
        <f>IF(N3="","",N3)</f>
        <v/>
      </c>
      <c r="O67" s="46"/>
      <c r="P67" s="46" t="str">
        <f>IF(P3="","",P3)</f>
        <v/>
      </c>
      <c r="Q67" s="46"/>
      <c r="R67" s="46" t="str">
        <f>IF(R3="","",R3)</f>
        <v/>
      </c>
      <c r="S67" s="46"/>
      <c r="T67" s="46" t="str">
        <f>IF(T3="","",T3)</f>
        <v/>
      </c>
      <c r="U67" s="46"/>
      <c r="V67" s="46" t="str">
        <f>IF(V3="","",V3)</f>
        <v/>
      </c>
      <c r="W67" s="46"/>
      <c r="X67" s="46" t="str">
        <f>IF(X3="","",X3)</f>
        <v/>
      </c>
      <c r="Y67" s="46"/>
      <c r="Z67" s="46" t="str">
        <f>IF(Z3="","",Z3)</f>
        <v/>
      </c>
      <c r="AA67" s="46"/>
      <c r="AB67" s="46" t="str">
        <f>IF(AB3="","",AB3)</f>
        <v/>
      </c>
      <c r="AC67" s="46"/>
      <c r="AD67" s="46" t="str">
        <f>IF(AD3="","",AD3)</f>
        <v/>
      </c>
      <c r="AE67" s="46"/>
      <c r="AF67" s="46" t="str">
        <f>IF(AF3="","",AF3)</f>
        <v/>
      </c>
      <c r="AG67" s="46"/>
      <c r="AH67" s="46" t="str">
        <f>IF(AH3="","",AH3)</f>
        <v/>
      </c>
      <c r="AI67" s="46"/>
      <c r="AJ67" s="46" t="str">
        <f>IF(AJ3="","",AJ3)</f>
        <v/>
      </c>
      <c r="AK67" s="46"/>
      <c r="AL67" s="46" t="str">
        <f>IF(AL3="","",AL3)</f>
        <v/>
      </c>
      <c r="AM67" s="46"/>
      <c r="AN67" s="46" t="str">
        <f>IF(AN3="","",AN3)</f>
        <v/>
      </c>
      <c r="AO67" s="46"/>
      <c r="AP67" s="46" t="str">
        <f>IF(AP3="","",AP3)</f>
        <v/>
      </c>
      <c r="AQ67" s="46"/>
      <c r="AR67" s="46" t="str">
        <f>IF(AR3="","",AR3)</f>
        <v/>
      </c>
    </row>
    <row r="68" spans="1:44" customFormat="1">
      <c r="A68" s="35" t="s">
        <v>78</v>
      </c>
      <c r="F68" s="45" t="str">
        <f>IF(F3="","",IFERROR(ROUNDUP(F65/F8,2),""))</f>
        <v/>
      </c>
      <c r="G68" s="45"/>
      <c r="H68" s="45" t="str">
        <f>IF(H3="","",IFERROR(ROUNDUP(H65/H8,2),""))</f>
        <v/>
      </c>
      <c r="J68" s="45" t="str">
        <f>IF(J3="","",IFERROR(ROUNDUP(J65/J8,2),""))</f>
        <v/>
      </c>
      <c r="K68" s="45"/>
      <c r="L68" s="45" t="str">
        <f>IF(L3="","",IFERROR(ROUNDUP(L65/L8,2),""))</f>
        <v/>
      </c>
      <c r="M68" s="45"/>
      <c r="N68" s="45" t="str">
        <f>IF(N3="","",IFERROR(ROUNDUP(N65/N8,2),""))</f>
        <v/>
      </c>
      <c r="O68" s="45"/>
      <c r="P68" s="45" t="str">
        <f>IF(P3="","",IFERROR(ROUNDUP(P65/P8,2),""))</f>
        <v/>
      </c>
      <c r="Q68" s="45"/>
      <c r="R68" s="45" t="str">
        <f>IF(R3="","",IFERROR(ROUNDUP(R65/R8,2),""))</f>
        <v/>
      </c>
      <c r="S68" s="45"/>
      <c r="T68" s="45" t="str">
        <f>IF(T3="","",IFERROR(ROUNDUP(T65/T8,2),""))</f>
        <v/>
      </c>
      <c r="U68" s="45"/>
      <c r="V68" s="45" t="str">
        <f>IF(V3="","",IFERROR(ROUNDUP(V65/V8,2),""))</f>
        <v/>
      </c>
      <c r="W68" s="45"/>
      <c r="X68" s="45" t="str">
        <f>IF(X3="","",IFERROR(ROUNDUP(X65/X8,2),""))</f>
        <v/>
      </c>
      <c r="Y68" s="45"/>
      <c r="Z68" s="45" t="str">
        <f>IF(Z3="","",IFERROR(ROUNDUP(Z65/Z8,2),""))</f>
        <v/>
      </c>
      <c r="AA68" s="45"/>
      <c r="AB68" s="45" t="str">
        <f>IF(AB3="","",IFERROR(ROUNDUP(AB65/AB8,2),""))</f>
        <v/>
      </c>
      <c r="AC68" s="45"/>
      <c r="AD68" s="45" t="str">
        <f>IF(AD3="","",IFERROR(ROUNDUP(AD65/AD8,2),""))</f>
        <v/>
      </c>
      <c r="AE68" s="45"/>
      <c r="AF68" s="45" t="str">
        <f>IF(AF3="","",IFERROR(ROUNDUP(AF65/AF8,2),""))</f>
        <v/>
      </c>
      <c r="AG68" s="45"/>
      <c r="AH68" s="45" t="str">
        <f>IF(AH3="","",IFERROR(ROUNDUP(AH65/AH8,2),""))</f>
        <v/>
      </c>
      <c r="AI68" s="45"/>
      <c r="AJ68" s="45" t="str">
        <f>IF(AJ3="","",IFERROR(ROUNDUP(AJ65/AJ8,2),""))</f>
        <v/>
      </c>
      <c r="AK68" s="45"/>
      <c r="AL68" s="45" t="str">
        <f>IF(AL3="","",IFERROR(ROUNDUP(AL65/AL8,2),""))</f>
        <v/>
      </c>
      <c r="AM68" s="45"/>
      <c r="AN68" s="45" t="str">
        <f>IF(AN3="","",IFERROR(ROUNDUP(AN65/AN8,2),""))</f>
        <v/>
      </c>
      <c r="AO68" s="45"/>
      <c r="AP68" s="45" t="str">
        <f>IF(AP3="","",IFERROR(ROUNDUP(AP65/AP8,2),""))</f>
        <v/>
      </c>
      <c r="AQ68" s="45"/>
      <c r="AR68" s="45" t="str">
        <f>IF(AR3="","",IFERROR(ROUNDUP(AR65/AR8,2),""))</f>
        <v/>
      </c>
    </row>
    <row r="69" spans="1:44" customFormat="1">
      <c r="A69" s="35" t="s">
        <v>87</v>
      </c>
      <c r="F69" s="45" t="str">
        <f>IF(F3="","",IFERROR(ROUNDUP(F68*1.164384,2),""))</f>
        <v/>
      </c>
      <c r="G69" s="45"/>
      <c r="H69" s="45" t="str">
        <f>IF(H3="","",IFERROR(ROUNDUP(H68*1.164384,2),""))</f>
        <v/>
      </c>
      <c r="J69" s="45" t="str">
        <f>IF(J3="","",IFERROR(ROUNDUP(J68*1.164384,2),""))</f>
        <v/>
      </c>
      <c r="K69" s="45"/>
      <c r="L69" s="45" t="str">
        <f>IF(L3="","",IFERROR(ROUNDUP(L68*1.164384,2),""))</f>
        <v/>
      </c>
      <c r="M69" s="45"/>
      <c r="N69" s="45" t="str">
        <f>IF(N3="","",IFERROR(ROUNDUP(N68*1.164384,2),""))</f>
        <v/>
      </c>
      <c r="O69" s="45"/>
      <c r="P69" s="45" t="str">
        <f>IF(P3="","",IFERROR(ROUNDUP(P68*1.164384,2),""))</f>
        <v/>
      </c>
      <c r="Q69" s="45"/>
      <c r="R69" s="45" t="str">
        <f>IF(R3="","",IFERROR(ROUNDUP(R68*1.164384,2),""))</f>
        <v/>
      </c>
      <c r="S69" s="45"/>
      <c r="T69" s="45" t="str">
        <f>IF(T3="","",IFERROR(ROUNDUP(T68*1.164384,2),""))</f>
        <v/>
      </c>
      <c r="U69" s="45"/>
      <c r="V69" s="45" t="str">
        <f>IF(V3="","",IFERROR(ROUNDUP(V68*1.164384,2),""))</f>
        <v/>
      </c>
      <c r="W69" s="45"/>
      <c r="X69" s="45" t="str">
        <f>IF(X3="","",IFERROR(ROUNDUP(X68*1.164384,2),""))</f>
        <v/>
      </c>
      <c r="Y69" s="45"/>
      <c r="Z69" s="45" t="str">
        <f>IF(Z3="","",IFERROR(ROUNDUP(Z68*1.164384,2),""))</f>
        <v/>
      </c>
      <c r="AA69" s="45"/>
      <c r="AB69" s="45" t="str">
        <f>IF(AB3="","",IFERROR(ROUNDUP(AB68*1.164384,2),""))</f>
        <v/>
      </c>
      <c r="AC69" s="45"/>
      <c r="AD69" s="45" t="str">
        <f>IF(AD3="","",IFERROR(ROUNDUP(AD68*1.164384,2),""))</f>
        <v/>
      </c>
      <c r="AE69" s="45"/>
      <c r="AF69" s="45" t="str">
        <f>IF(AF3="","",IFERROR(ROUNDUP(AF68*1.164384,2),""))</f>
        <v/>
      </c>
      <c r="AG69" s="45"/>
      <c r="AH69" s="45" t="str">
        <f>IF(AH3="","",IFERROR(ROUNDUP(AH68*1.164384,2),""))</f>
        <v/>
      </c>
      <c r="AI69" s="45"/>
      <c r="AJ69" s="45" t="str">
        <f>IF(AJ3="","",IFERROR(ROUNDUP(AJ68*1.164384,2),""))</f>
        <v/>
      </c>
      <c r="AK69" s="45"/>
      <c r="AL69" s="45" t="str">
        <f>IF(AL3="","",IFERROR(ROUNDUP(AL68*1.164384,2),""))</f>
        <v/>
      </c>
      <c r="AM69" s="45"/>
      <c r="AN69" s="45" t="str">
        <f>IF(AN3="","",IFERROR(ROUNDUP(AN68*1.164384,2),""))</f>
        <v/>
      </c>
      <c r="AO69" s="45"/>
      <c r="AP69" s="45" t="str">
        <f>IF(AP3="","",IFERROR(ROUNDUP(AP68*1.164384,2),""))</f>
        <v/>
      </c>
      <c r="AQ69" s="45"/>
      <c r="AR69" s="45" t="str">
        <f>IF(AR3="","",IFERROR(ROUNDUP(AR68*1.164384,2),""))</f>
        <v/>
      </c>
    </row>
    <row r="71" spans="1:44">
      <c r="A71" s="25" t="s">
        <v>88</v>
      </c>
      <c r="F71" s="6"/>
      <c r="G71" s="6"/>
      <c r="H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row>
    <row r="72" spans="1:44">
      <c r="A72" s="25" t="s">
        <v>89</v>
      </c>
      <c r="F72" s="6"/>
      <c r="G72" s="6"/>
      <c r="H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row>
    <row r="73" spans="1:44">
      <c r="A73" s="25" t="s">
        <v>90</v>
      </c>
      <c r="F73" s="6"/>
      <c r="G73" s="6"/>
      <c r="H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row>
    <row r="75" spans="1:44">
      <c r="A75" s="26"/>
      <c r="F75" s="27"/>
      <c r="G75" s="27"/>
    </row>
    <row r="76" spans="1:44" ht="15" thickBot="1">
      <c r="F76" s="27"/>
      <c r="G76" s="27"/>
      <c r="AD76" s="27"/>
      <c r="AE76" s="27"/>
    </row>
    <row r="77" spans="1:44" ht="15.5">
      <c r="B77" s="28" t="s">
        <v>61</v>
      </c>
      <c r="C77" s="167"/>
      <c r="D77" s="167"/>
      <c r="E77" s="167"/>
      <c r="F77" s="167"/>
      <c r="G77" s="167"/>
      <c r="H77" s="167"/>
      <c r="I77" s="167"/>
      <c r="J77" s="168"/>
    </row>
    <row r="78" spans="1:44" ht="46" customHeight="1">
      <c r="B78" s="29" t="s">
        <v>102</v>
      </c>
      <c r="C78" s="161" t="s">
        <v>105</v>
      </c>
      <c r="D78" s="161"/>
      <c r="E78" s="161"/>
      <c r="F78" s="161"/>
      <c r="G78" s="161"/>
      <c r="H78" s="161"/>
      <c r="I78" s="161"/>
      <c r="J78" s="162"/>
    </row>
    <row r="79" spans="1:44" ht="14.5" customHeight="1">
      <c r="B79" s="30" t="s">
        <v>103</v>
      </c>
      <c r="C79" s="163" t="s">
        <v>143</v>
      </c>
      <c r="D79" s="163"/>
      <c r="E79" s="163"/>
      <c r="F79" s="163"/>
      <c r="G79" s="163"/>
      <c r="H79" s="163"/>
      <c r="I79" s="163"/>
      <c r="J79" s="164"/>
      <c r="P79" s="31"/>
      <c r="Q79" s="31"/>
    </row>
    <row r="80" spans="1:44">
      <c r="B80" s="32" t="s">
        <v>104</v>
      </c>
      <c r="C80" s="163" t="s">
        <v>107</v>
      </c>
      <c r="D80" s="163"/>
      <c r="E80" s="163"/>
      <c r="F80" s="163"/>
      <c r="G80" s="163"/>
      <c r="H80" s="163"/>
      <c r="I80" s="163"/>
      <c r="J80" s="164"/>
    </row>
    <row r="81" spans="2:28" ht="15" thickBot="1">
      <c r="B81" s="33" t="s">
        <v>101</v>
      </c>
      <c r="C81" s="165" t="s">
        <v>106</v>
      </c>
      <c r="D81" s="165"/>
      <c r="E81" s="165"/>
      <c r="F81" s="165"/>
      <c r="G81" s="165"/>
      <c r="H81" s="165"/>
      <c r="I81" s="165"/>
      <c r="J81" s="166"/>
    </row>
    <row r="82" spans="2:28">
      <c r="F82" s="27"/>
      <c r="G82" s="27"/>
    </row>
    <row r="92" spans="2:28">
      <c r="AB92" s="4" t="s">
        <v>54</v>
      </c>
    </row>
  </sheetData>
  <sheetProtection algorithmName="SHA-512" hashValue="DS27wNHbHTW0IWahIRG/oYpVQ/oEylezfXhfeZw1vMvSgU+60u1SDofXrJpMoyWZ8d9j3rqviUCl+80KcTa7xA==" saltValue="ZWU2NiDDb/729AKBIFotIw==" spinCount="100000" sheet="1" objects="1" scenarios="1"/>
  <mergeCells count="6">
    <mergeCell ref="A3:C3"/>
    <mergeCell ref="C78:J78"/>
    <mergeCell ref="C79:J79"/>
    <mergeCell ref="C80:J80"/>
    <mergeCell ref="C81:J81"/>
    <mergeCell ref="C77:J77"/>
  </mergeCells>
  <conditionalFormatting sqref="F3:H3 J3:AR3 F67:H67 J67:AR67">
    <cfRule type="notContainsBlanks" dxfId="14" priority="24">
      <formula>LEN(TRIM(F3))&gt;0</formula>
    </cfRule>
  </conditionalFormatting>
  <conditionalFormatting sqref="F5:H6 J5:AR6 F14:H20 J14:AR20 F37:H50 J37:AR50">
    <cfRule type="expression" dxfId="13" priority="38">
      <formula>NOT(F$3="")</formula>
    </cfRule>
  </conditionalFormatting>
  <conditionalFormatting sqref="F7:H7 J7:AR7 F21:H21 J21:AR21 F51:H51 J51:AR51 F55:H55 J55:AR55">
    <cfRule type="expression" dxfId="12" priority="37">
      <formula>NOT(F$3="")</formula>
    </cfRule>
  </conditionalFormatting>
  <conditionalFormatting sqref="F32:H32 J32:AR32">
    <cfRule type="expression" dxfId="11" priority="34">
      <formula>NOT(F$3="")</formula>
    </cfRule>
  </conditionalFormatting>
  <conditionalFormatting sqref="F58:H58 J58:AR58 F63:H63 J63:AR63">
    <cfRule type="expression" dxfId="10" priority="30">
      <formula>NOT(F$3="")</formula>
    </cfRule>
  </conditionalFormatting>
  <conditionalFormatting sqref="F65:H65 J65:AR65">
    <cfRule type="expression" dxfId="9" priority="25">
      <formula>NOT(F$3="")</formula>
    </cfRule>
  </conditionalFormatting>
  <conditionalFormatting sqref="F71:H71 J71:AR71">
    <cfRule type="expression" dxfId="8" priority="9">
      <formula>F$5&gt;0</formula>
    </cfRule>
  </conditionalFormatting>
  <conditionalFormatting sqref="F72:H72 J72:AR72">
    <cfRule type="expression" dxfId="7" priority="8">
      <formula>F$6&gt;0</formula>
    </cfRule>
  </conditionalFormatting>
  <conditionalFormatting sqref="F73:H73 J73:AR73">
    <cfRule type="expression" dxfId="6" priority="7">
      <formula>F$7&gt;0</formula>
    </cfRule>
  </conditionalFormatting>
  <conditionalFormatting sqref="F71:AR71">
    <cfRule type="expression" dxfId="5" priority="5">
      <formula>AND(F$71&lt;F$68,F$71&gt;0)</formula>
    </cfRule>
    <cfRule type="expression" dxfId="4" priority="6">
      <formula>F$71&gt;F$69</formula>
    </cfRule>
  </conditionalFormatting>
  <conditionalFormatting sqref="F72:AR72">
    <cfRule type="expression" dxfId="3" priority="3">
      <formula>AND(F$72&lt;F$68,F$72&gt;0)</formula>
    </cfRule>
    <cfRule type="expression" dxfId="2" priority="4">
      <formula>F$72&gt;F$69</formula>
    </cfRule>
  </conditionalFormatting>
  <conditionalFormatting sqref="F73:AR73">
    <cfRule type="expression" dxfId="1" priority="1">
      <formula>AND(OR(F$73&lt;F$71,F$73&lt;F$72),F$73&gt;0)</formula>
    </cfRule>
    <cfRule type="expression" dxfId="0" priority="2">
      <formula>AND(F$73&lt;F$68,F$73&gt;0)</formula>
    </cfRule>
  </conditionalFormatting>
  <dataValidations count="3">
    <dataValidation type="custom" allowBlank="1" showInputMessage="1" showErrorMessage="1" errorTitle="Invalid Internal Rate" error="The selected internal rate must equal to the selected federal rate" sqref="AP71 AH71 AN71 AJ71 T71 V71 X71 Z71 AB71 R71 AD71 AL71 AF71 AR71 H71 J71 L71 N71 P71 F71" xr:uid="{86D39FAB-F9BF-4DF5-9D21-200190679A34}">
      <formula1>F71=F72</formula1>
    </dataValidation>
    <dataValidation type="custom" allowBlank="1" showInputMessage="1" showErrorMessage="1" errorTitle="Invalid Federal Rate" error="The selected federal rate must equal to the selected internal rate" sqref="AL72 AN72 R72 AD72 J72 P72 T72 AB72 AF72 AJ72 AR72" xr:uid="{8D3D77C6-474F-4D4F-97A9-8191EB915E63}">
      <formula1>J71=J72</formula1>
    </dataValidation>
    <dataValidation type="custom" allowBlank="1" showInputMessage="1" showErrorMessage="1" errorTitle="Invalid Federal Rate" error="The selected federal rate must equal to the selected internal rate" sqref="AP72 H72 L72 N72 V72 X72 Z72 AH72 F72" xr:uid="{1031D627-9456-436A-B475-E0823E6799F2}">
      <formula1>F72=F71</formula1>
    </dataValidation>
  </dataValidations>
  <pageMargins left="0.7" right="0.7" top="0.75" bottom="0.75" header="0.3" footer="0.3"/>
  <pageSetup orientation="landscape" horizontalDpi="1200" verticalDpi="1200" r:id="rId1"/>
  <ignoredErrors>
    <ignoredError sqref="E5:E7 E14:E21 E37:E51 E5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15EA-BA28-4A1A-8118-352A00C4D9CC}">
  <dimension ref="A1:C14"/>
  <sheetViews>
    <sheetView workbookViewId="0"/>
  </sheetViews>
  <sheetFormatPr defaultRowHeight="14.5"/>
  <cols>
    <col min="1" max="1" width="27.54296875" bestFit="1" customWidth="1"/>
    <col min="2" max="2" width="6.1796875" bestFit="1" customWidth="1"/>
  </cols>
  <sheetData>
    <row r="1" spans="1:3">
      <c r="A1" t="s">
        <v>16</v>
      </c>
      <c r="B1" t="s">
        <v>146</v>
      </c>
    </row>
    <row r="2" spans="1:3">
      <c r="A2" s="1" t="s">
        <v>17</v>
      </c>
      <c r="B2" s="106">
        <v>8.0699999999999994E-2</v>
      </c>
      <c r="C2" t="s">
        <v>148</v>
      </c>
    </row>
    <row r="3" spans="1:3">
      <c r="A3" s="1" t="s">
        <v>18</v>
      </c>
      <c r="B3" s="106">
        <v>6.1000000000000004E-3</v>
      </c>
    </row>
    <row r="4" spans="1:3">
      <c r="B4" s="107"/>
    </row>
    <row r="6" spans="1:3">
      <c r="A6" s="1" t="s">
        <v>14</v>
      </c>
      <c r="B6" s="2" t="s">
        <v>15</v>
      </c>
    </row>
    <row r="7" spans="1:3">
      <c r="A7" s="1" t="s">
        <v>5</v>
      </c>
      <c r="B7" s="3">
        <v>0.33100000000000002</v>
      </c>
      <c r="C7" t="s">
        <v>148</v>
      </c>
    </row>
    <row r="8" spans="1:3">
      <c r="A8" s="1" t="s">
        <v>6</v>
      </c>
      <c r="B8" s="3">
        <v>0.40799999999999997</v>
      </c>
    </row>
    <row r="9" spans="1:3">
      <c r="A9" s="1" t="s">
        <v>7</v>
      </c>
      <c r="B9" s="3">
        <v>0.40799999999999997</v>
      </c>
    </row>
    <row r="10" spans="1:3">
      <c r="A10" s="1" t="s">
        <v>8</v>
      </c>
      <c r="B10" s="3">
        <v>0.40799999999999997</v>
      </c>
    </row>
    <row r="11" spans="1:3">
      <c r="A11" s="1" t="s">
        <v>9</v>
      </c>
      <c r="B11" s="3">
        <v>0.14199999999999999</v>
      </c>
    </row>
    <row r="12" spans="1:3">
      <c r="A12" s="1" t="s">
        <v>10</v>
      </c>
      <c r="B12" s="3">
        <v>0.14199999999999999</v>
      </c>
    </row>
    <row r="13" spans="1:3">
      <c r="A13" s="1" t="s">
        <v>11</v>
      </c>
      <c r="B13" s="3">
        <v>0.122</v>
      </c>
    </row>
    <row r="14" spans="1:3">
      <c r="A14" s="1" t="s">
        <v>12</v>
      </c>
      <c r="B14" s="3">
        <v>1.6E-2</v>
      </c>
    </row>
  </sheetData>
  <sheetProtection algorithmName="SHA-512" hashValue="DZLLZwppBu9eeQS6pqkUf33xIJvabFX/AgnBmTz0V5heQILWkpsr2SpnmcUFxqmV3Y3lVSkLUKNZdP9exSq1pg==" saltValue="oGZ9cSWcC9hREXR8EClIM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Certification</vt:lpstr>
      <vt:lpstr>Summary</vt:lpstr>
      <vt:lpstr>Rates</vt:lpstr>
      <vt:lpstr>Control</vt:lpstr>
      <vt:lpstr>Instructions!Print_Area</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Webster</dc:creator>
  <cp:lastModifiedBy>Jeanette Gaydos</cp:lastModifiedBy>
  <cp:lastPrinted>2025-02-06T20:21:37Z</cp:lastPrinted>
  <dcterms:created xsi:type="dcterms:W3CDTF">2023-10-16T20:46:35Z</dcterms:created>
  <dcterms:modified xsi:type="dcterms:W3CDTF">2025-02-07T19:20:10Z</dcterms:modified>
</cp:coreProperties>
</file>