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hawe2436_colorado_edu/Documents/UCB/Documents/"/>
    </mc:Choice>
  </mc:AlternateContent>
  <xr:revisionPtr revIDLastSave="0" documentId="8_{76ABED8A-EE9B-437D-9015-0AE98AC5887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Y21-22" sheetId="8" r:id="rId1"/>
    <sheet name="FY20-21" sheetId="7" r:id="rId2"/>
    <sheet name="FY19-20" sheetId="6" r:id="rId3"/>
    <sheet name="DRAFT - FY19-20" sheetId="4" state="hidden" r:id="rId4"/>
    <sheet name="FY18-19" sheetId="5" r:id="rId5"/>
    <sheet name="FY17-18" sheetId="1" r:id="rId6"/>
    <sheet name="FY16-17" sheetId="2" r:id="rId7"/>
    <sheet name="FY15-16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8" l="1"/>
  <c r="E43" i="8"/>
  <c r="B30" i="8"/>
  <c r="D30" i="8" s="1"/>
  <c r="C27" i="8"/>
  <c r="B27" i="8"/>
  <c r="B24" i="8"/>
  <c r="B19" i="8"/>
  <c r="B12" i="8"/>
  <c r="B9" i="8"/>
  <c r="B8" i="8"/>
  <c r="B6" i="8"/>
  <c r="B5" i="8"/>
  <c r="B13" i="8" s="1"/>
  <c r="B4" i="8"/>
  <c r="C30" i="8" l="1"/>
  <c r="B22" i="6" l="1"/>
  <c r="C22" i="6" s="1"/>
  <c r="B56" i="6"/>
  <c r="B60" i="6" s="1"/>
  <c r="B58" i="6"/>
  <c r="D58" i="6"/>
  <c r="D60" i="6" s="1"/>
  <c r="C72" i="6"/>
  <c r="D72" i="6" s="1"/>
  <c r="F72" i="6"/>
  <c r="G72" i="6" s="1"/>
  <c r="C73" i="6"/>
  <c r="D73" i="6"/>
  <c r="F73" i="6"/>
  <c r="G73" i="6" s="1"/>
  <c r="C74" i="6"/>
  <c r="D74" i="6" s="1"/>
  <c r="F74" i="6"/>
  <c r="G74" i="6" s="1"/>
  <c r="C75" i="6"/>
  <c r="D75" i="6" s="1"/>
  <c r="F75" i="6"/>
  <c r="G75" i="6" s="1"/>
  <c r="C76" i="6"/>
  <c r="D76" i="6" s="1"/>
  <c r="F76" i="6"/>
  <c r="G76" i="6" s="1"/>
  <c r="D77" i="6"/>
  <c r="G77" i="6"/>
  <c r="F84" i="6"/>
  <c r="G84" i="6"/>
  <c r="F85" i="6"/>
  <c r="G85" i="6" s="1"/>
  <c r="F86" i="6"/>
  <c r="G86" i="6" s="1"/>
  <c r="F87" i="6"/>
  <c r="G87" i="6" s="1"/>
  <c r="F88" i="6"/>
  <c r="G88" i="6" s="1"/>
  <c r="G89" i="6"/>
  <c r="B128" i="6"/>
  <c r="D128" i="6"/>
  <c r="D134" i="6"/>
  <c r="D135" i="6"/>
  <c r="B138" i="6"/>
  <c r="B142" i="6" s="1"/>
  <c r="D138" i="6"/>
  <c r="F90" i="6" l="1"/>
  <c r="G90" i="6" s="1"/>
  <c r="C78" i="6"/>
  <c r="D78" i="6" s="1"/>
  <c r="D142" i="6"/>
  <c r="D22" i="6"/>
  <c r="F78" i="6"/>
  <c r="G78" i="6" s="1"/>
  <c r="D59" i="4"/>
  <c r="D61" i="4" s="1"/>
  <c r="B61" i="4"/>
  <c r="B57" i="4"/>
  <c r="B59" i="4"/>
  <c r="G89" i="4"/>
  <c r="G87" i="4"/>
  <c r="G88" i="4"/>
  <c r="F89" i="4"/>
  <c r="F88" i="4"/>
  <c r="F87" i="4"/>
  <c r="F86" i="4"/>
  <c r="G86" i="4" s="1"/>
  <c r="F85" i="4"/>
  <c r="G85" i="4" s="1"/>
  <c r="D89" i="4"/>
  <c r="D86" i="4"/>
  <c r="D87" i="4"/>
  <c r="D88" i="4"/>
  <c r="C89" i="4"/>
  <c r="C88" i="4"/>
  <c r="C87" i="4"/>
  <c r="C86" i="4"/>
  <c r="C85" i="4"/>
  <c r="D85" i="4" s="1"/>
  <c r="G77" i="4"/>
  <c r="F77" i="4"/>
  <c r="F76" i="4"/>
  <c r="G76" i="4" s="1"/>
  <c r="F75" i="4"/>
  <c r="G75" i="4" s="1"/>
  <c r="F74" i="4"/>
  <c r="G74" i="4" s="1"/>
  <c r="F73" i="4"/>
  <c r="G73" i="4" s="1"/>
  <c r="C77" i="4"/>
  <c r="D77" i="4" s="1"/>
  <c r="C76" i="4"/>
  <c r="D76" i="4" s="1"/>
  <c r="C74" i="4"/>
  <c r="D74" i="4" s="1"/>
  <c r="C73" i="4"/>
  <c r="D73" i="4" s="1"/>
  <c r="C75" i="4"/>
  <c r="D75" i="4" s="1"/>
  <c r="B23" i="4"/>
  <c r="C23" i="4" s="1"/>
  <c r="C29" i="4"/>
  <c r="B29" i="4"/>
  <c r="D29" i="4" s="1"/>
  <c r="B12" i="4"/>
  <c r="B5" i="4"/>
  <c r="C5" i="4" s="1"/>
  <c r="C6" i="4"/>
  <c r="C7" i="4"/>
  <c r="C8" i="4"/>
  <c r="C9" i="4"/>
  <c r="C10" i="4"/>
  <c r="C11" i="4"/>
  <c r="C12" i="4"/>
  <c r="B4" i="4"/>
  <c r="B13" i="4" s="1"/>
  <c r="C13" i="4" s="1"/>
  <c r="C19" i="4"/>
  <c r="B19" i="4"/>
  <c r="C17" i="4"/>
  <c r="C18" i="4"/>
  <c r="C16" i="4"/>
  <c r="C4" i="4" l="1"/>
  <c r="D23" i="4"/>
</calcChain>
</file>

<file path=xl/sharedStrings.xml><?xml version="1.0" encoding="utf-8"?>
<sst xmlns="http://schemas.openxmlformats.org/spreadsheetml/2006/main" count="1885" uniqueCount="347">
  <si>
    <t>FY18</t>
  </si>
  <si>
    <t>% dist</t>
  </si>
  <si>
    <t>Total State Funding:</t>
  </si>
  <si>
    <t>Fee for Service</t>
  </si>
  <si>
    <t>College Opportunity Fund</t>
  </si>
  <si>
    <t>Student Tuition and Fees</t>
  </si>
  <si>
    <t>Federal Grants &amp; Contracts, excl ICR</t>
  </si>
  <si>
    <t>Indirect Cost Reimbursement</t>
  </si>
  <si>
    <t>State, Local &amp; Priv. Grants &amp; Contracts</t>
  </si>
  <si>
    <t>Gifts</t>
  </si>
  <si>
    <t>Auxiliary Operating Revenue</t>
  </si>
  <si>
    <t>Other Revenues</t>
  </si>
  <si>
    <t>Total Revenue</t>
  </si>
  <si>
    <t>General Fund</t>
  </si>
  <si>
    <t>Auxiliary Fund</t>
  </si>
  <si>
    <t>Restricted Fund</t>
  </si>
  <si>
    <t>FY</t>
  </si>
  <si>
    <t>Total</t>
  </si>
  <si>
    <t>2018 proj</t>
  </si>
  <si>
    <t>FY15</t>
  </si>
  <si>
    <t>FY16</t>
  </si>
  <si>
    <t>FY17</t>
  </si>
  <si>
    <t>GAR</t>
  </si>
  <si>
    <t>GIR</t>
  </si>
  <si>
    <t>GAIR</t>
  </si>
  <si>
    <t xml:space="preserve"> Direct Exps </t>
  </si>
  <si>
    <t>ICR</t>
  </si>
  <si>
    <t>ICR Rates</t>
  </si>
  <si>
    <t>Location</t>
  </si>
  <si>
    <t>From</t>
  </si>
  <si>
    <t xml:space="preserve"> To</t>
  </si>
  <si>
    <t>Rate</t>
  </si>
  <si>
    <t>Research</t>
  </si>
  <si>
    <t>On Campus</t>
  </si>
  <si>
    <t>Off Campus</t>
  </si>
  <si>
    <t>Instruction</t>
  </si>
  <si>
    <t>LASP</t>
  </si>
  <si>
    <t>All</t>
  </si>
  <si>
    <t>Faculty &amp; Staff</t>
  </si>
  <si>
    <t>Students</t>
  </si>
  <si>
    <t>Teaching Asst</t>
  </si>
  <si>
    <t>Other (hon/lec/visit/etc)</t>
  </si>
  <si>
    <t>Research Asst</t>
  </si>
  <si>
    <t>Academic subtotal</t>
  </si>
  <si>
    <t>Research Faculty</t>
  </si>
  <si>
    <t>Student Asst</t>
  </si>
  <si>
    <t>Classified Staff</t>
  </si>
  <si>
    <t>Student Hourly</t>
  </si>
  <si>
    <t>Total Faculty &amp; Staff</t>
  </si>
  <si>
    <t>Total Students</t>
  </si>
  <si>
    <t xml:space="preserve">Flat Benefit Rates  </t>
  </si>
  <si>
    <t>Employee Group</t>
  </si>
  <si>
    <t>Hourly</t>
  </si>
  <si>
    <t>-</t>
  </si>
  <si>
    <t>Regular Faculty</t>
  </si>
  <si>
    <t>Student Faculty</t>
  </si>
  <si>
    <t>Mandatory Fees</t>
  </si>
  <si>
    <t>Business</t>
  </si>
  <si>
    <t>Engineering</t>
  </si>
  <si>
    <t>CMCI</t>
  </si>
  <si>
    <t>Music</t>
  </si>
  <si>
    <t>Other (Base)</t>
  </si>
  <si>
    <t>MBA</t>
  </si>
  <si>
    <t>Business PhD</t>
  </si>
  <si>
    <t>Law JD</t>
  </si>
  <si>
    <t>Student Statistics (headcount)</t>
  </si>
  <si>
    <t>Fall 16</t>
  </si>
  <si>
    <t>Fall 17</t>
  </si>
  <si>
    <t>All Students</t>
  </si>
  <si>
    <t>Undergrad</t>
  </si>
  <si>
    <t>Graduate</t>
  </si>
  <si>
    <t>Women</t>
  </si>
  <si>
    <t>Men</t>
  </si>
  <si>
    <t>Minorities</t>
  </si>
  <si>
    <t xml:space="preserve">All </t>
  </si>
  <si>
    <t>Arts and Sciences</t>
  </si>
  <si>
    <t>Education</t>
  </si>
  <si>
    <t>Environmental Design</t>
  </si>
  <si>
    <t>Non-Degree</t>
  </si>
  <si>
    <t>Other CU campuses</t>
  </si>
  <si>
    <t>Total Undergraduate</t>
  </si>
  <si>
    <t>Grad School</t>
  </si>
  <si>
    <t>Law</t>
  </si>
  <si>
    <t>Total Graduate</t>
  </si>
  <si>
    <t>2017 proj</t>
  </si>
  <si>
    <t>FY14</t>
  </si>
  <si>
    <t>Fall 15</t>
  </si>
  <si>
    <t>2016 proj</t>
  </si>
  <si>
    <t>FY13</t>
  </si>
  <si>
    <t>CU Boulder FY 2017-2018 Campus Management Information and Rates</t>
  </si>
  <si>
    <r>
      <t xml:space="preserve">Enrollment Summary  </t>
    </r>
    <r>
      <rPr>
        <b/>
        <i/>
        <sz val="8"/>
        <color theme="1"/>
        <rFont val="Calibri"/>
        <family val="2"/>
        <scheme val="minor"/>
      </rPr>
      <t>(reportable hrs)</t>
    </r>
  </si>
  <si>
    <t>p/y % change</t>
  </si>
  <si>
    <t>Inflation rate by FY</t>
  </si>
  <si>
    <t>Inflation rate %</t>
  </si>
  <si>
    <t>2017 Total</t>
  </si>
  <si>
    <t>2018 Total</t>
  </si>
  <si>
    <t>effective 7/1/16 FT/Perm</t>
  </si>
  <si>
    <t>effective 7/1/16 PT/Temp</t>
  </si>
  <si>
    <t>effective 7/1/17 FT/Perm</t>
  </si>
  <si>
    <t>effective 7/1/17 PT/Temp</t>
  </si>
  <si>
    <t>Resident FT AY17 $</t>
  </si>
  <si>
    <t>Resident FT AY18 $</t>
  </si>
  <si>
    <t xml:space="preserve">AY Tuition &amp; Mandatory Fees: Undergraduate </t>
  </si>
  <si>
    <t>AY Tuition &amp; Mandatory Fees: Graduate</t>
  </si>
  <si>
    <t>Grad tuition by program*</t>
  </si>
  <si>
    <t>Fall 16 headcount</t>
  </si>
  <si>
    <t>Fall 17 headcount</t>
  </si>
  <si>
    <t>Fall 17 % total</t>
  </si>
  <si>
    <t># change</t>
  </si>
  <si>
    <t>% change</t>
  </si>
  <si>
    <t>Residency</t>
  </si>
  <si>
    <t>Resident</t>
  </si>
  <si>
    <t>Non-resident</t>
  </si>
  <si>
    <t>Level</t>
  </si>
  <si>
    <t>Undergraduate</t>
  </si>
  <si>
    <t>Resident headcount</t>
  </si>
  <si>
    <t>Resident average hours</t>
  </si>
  <si>
    <t>Non-resident headcount</t>
  </si>
  <si>
    <t>Non-resident average hours</t>
  </si>
  <si>
    <t>Enrollment Summary by Discipline College - Undergraduate (fall 2017 reportable hours)</t>
  </si>
  <si>
    <t>School/College</t>
  </si>
  <si>
    <t>Enrollment Summary by Discipline College - Graduate (fall 2017 reportable hours)</t>
  </si>
  <si>
    <t>Enrollment Summary by Discipline College - Total (fall 2017 reportable hours)</t>
  </si>
  <si>
    <t>*Incoming  resident tuition is shown as the amount owed after the College Opportunity Fund (COF) stipend of $77/ credit hour is applied.</t>
  </si>
  <si>
    <t>Please note that the non resident tuition amount shown is for first year and transfer students only. This is not the rate for students with the tuition garuntee.</t>
  </si>
  <si>
    <t>2016 total</t>
  </si>
  <si>
    <t>2017 total</t>
  </si>
  <si>
    <t>Resident FT % change</t>
  </si>
  <si>
    <t>*Incoming  resident tuition is shown as the amount owed after the College Opportunity Fund (COF) stipend of $75/ credit hour is applied.</t>
  </si>
  <si>
    <t>Base tuition and fees</t>
  </si>
  <si>
    <t>ICR p/y % change</t>
  </si>
  <si>
    <t>International</t>
  </si>
  <si>
    <t>*See published rate sheets for Professional Masters rates, Internationalstudent rates and more information</t>
  </si>
  <si>
    <t>Fall 15 headcount</t>
  </si>
  <si>
    <t>Employees as of November 1, 2015 (headcount)</t>
  </si>
  <si>
    <t>Employees as of November 1, 2016 (headcount)</t>
  </si>
  <si>
    <t>Fall 16 % total</t>
  </si>
  <si>
    <t>Enrollment Summary by Discipline College - Undergraduate (fall 2016 reportable hours)</t>
  </si>
  <si>
    <t>Enrollment Summary by Discipline College - Graduate (fall 2016 reportable hours)</t>
  </si>
  <si>
    <t>Enrollment Summary by Discipline College - Total (fall 2016 reportable hours)</t>
  </si>
  <si>
    <t>CU Boulder FY 2016-2017 Campus Management Information and Rates</t>
  </si>
  <si>
    <t xml:space="preserve"> # of proposals </t>
  </si>
  <si>
    <t xml:space="preserve"> # of awards </t>
  </si>
  <si>
    <t>Amount of awards</t>
  </si>
  <si>
    <t>2015 total</t>
  </si>
  <si>
    <t>Employees as of November 1, 2014 (headcount)</t>
  </si>
  <si>
    <t>Colorado resident</t>
  </si>
  <si>
    <t>Fall 14 headcount</t>
  </si>
  <si>
    <t>Fall 15 % total</t>
  </si>
  <si>
    <t>Enrollment Summary by Discipline College - Undergraduate (fall 2015 reportable hours)</t>
  </si>
  <si>
    <t>Enrollment Summary by Discipline College - Graduate (fall 2015 reportable hours)</t>
  </si>
  <si>
    <t>Enrollment Summary by Discipline College - Total (fall 2015 reportable hours)</t>
  </si>
  <si>
    <t>Non-resident FT % change</t>
  </si>
  <si>
    <t>Non-resident FT AY17 $</t>
  </si>
  <si>
    <t>Non-resident FT AY18 $</t>
  </si>
  <si>
    <t>CU Boulder FY 2015-2016 Campus Management Information and Rates</t>
  </si>
  <si>
    <t>$ change vs. prior year</t>
  </si>
  <si>
    <t>% change vs. prior year</t>
  </si>
  <si>
    <t>Inflation rate by fiscal year</t>
  </si>
  <si>
    <t>2019 proj</t>
  </si>
  <si>
    <t>2016-17</t>
  </si>
  <si>
    <t>2018-19 Total</t>
  </si>
  <si>
    <t>FY19</t>
  </si>
  <si>
    <t xml:space="preserve"> # of Proposals </t>
  </si>
  <si>
    <t xml:space="preserve"> # of Awards </t>
  </si>
  <si>
    <t>Award Total</t>
  </si>
  <si>
    <t>Fiscal Year</t>
  </si>
  <si>
    <t>University Staff/Research Faculty</t>
  </si>
  <si>
    <t>A&amp;S, Other (Base)</t>
  </si>
  <si>
    <t>Resident full-time AY18-19 $</t>
  </si>
  <si>
    <t>Non-resident full-time AY18-19 $</t>
  </si>
  <si>
    <t>Non-resident full-time % change</t>
  </si>
  <si>
    <t>*FY19 incoming resident tuition is shown as the amount owed after the College Opportunity Fund (COF) stipend of $85/ credit hour is applied.</t>
  </si>
  <si>
    <t>2018-19 fee for service</t>
  </si>
  <si>
    <t>2018-19 College Opportunity Fund (COF)</t>
  </si>
  <si>
    <t>*See Bursar's website for Professional Masters rates, Int'l student rates, and more information.</t>
  </si>
  <si>
    <t>Colorado Resident</t>
  </si>
  <si>
    <t>Non-Resident</t>
  </si>
  <si>
    <t>Racial/Ethnic Diversity</t>
  </si>
  <si>
    <t>Fall 18 headcount</t>
  </si>
  <si>
    <t>Arts &amp; Sciences</t>
  </si>
  <si>
    <t>Federal Grants &amp; Contracts, excluding ICR</t>
  </si>
  <si>
    <t>Revenue-By Fund Type (millions)</t>
  </si>
  <si>
    <t>Revenue-Current Funds Budget (millions)</t>
  </si>
  <si>
    <t>State Appropriations (millions) by FY</t>
  </si>
  <si>
    <t>ICR % change vs. prior year</t>
  </si>
  <si>
    <t>Amount of Awards</t>
  </si>
  <si>
    <t>Direct Expenses</t>
  </si>
  <si>
    <t xml:space="preserve"> Direct Expenses </t>
  </si>
  <si>
    <t>2010-2011</t>
  </si>
  <si>
    <t>2011-2012</t>
  </si>
  <si>
    <t>2012-2013</t>
  </si>
  <si>
    <t>2013-2014</t>
  </si>
  <si>
    <t>2009-2010</t>
  </si>
  <si>
    <t>2014-2015</t>
  </si>
  <si>
    <t>2015-2016</t>
  </si>
  <si>
    <t>2016-2017</t>
  </si>
  <si>
    <t>2017-2018</t>
  </si>
  <si>
    <t>Resident Full-time AY16 $</t>
  </si>
  <si>
    <t>Resident Full-time AY17 $</t>
  </si>
  <si>
    <t>Resident Full-time % change</t>
  </si>
  <si>
    <t>Non-resident Full-time AY16 $</t>
  </si>
  <si>
    <t>Non-resident Full-time AY17 $</t>
  </si>
  <si>
    <t>Non-resident Full-time % change</t>
  </si>
  <si>
    <t>Resident Full-time AY18 $</t>
  </si>
  <si>
    <t>Non-resident Full-time AY18 $</t>
  </si>
  <si>
    <t>Graduate tuition by program*</t>
  </si>
  <si>
    <t>Base Tuition + Fees</t>
  </si>
  <si>
    <t>State appropriation</t>
  </si>
  <si>
    <t>N/A</t>
  </si>
  <si>
    <t>Sponsored Projects  (millions)</t>
  </si>
  <si>
    <t>University Staff &amp; Officers</t>
  </si>
  <si>
    <t>Professors &amp; Associate &amp; Assistant</t>
  </si>
  <si>
    <t>Graduate Part-time Instructor</t>
  </si>
  <si>
    <t>Graduate Asst</t>
  </si>
  <si>
    <t>Instructors/Senior Instructors</t>
  </si>
  <si>
    <t>Rates</t>
  </si>
  <si>
    <t>Total Undergraduate and Graduate</t>
  </si>
  <si>
    <t>effective 7/1/14 Full-time/Perm</t>
  </si>
  <si>
    <t>effective 7/1/15 Full-time/Perm</t>
  </si>
  <si>
    <t>effective 7/1/14 Part-time/Temp</t>
  </si>
  <si>
    <t>effective 7/1/15 Part-time/Temp</t>
  </si>
  <si>
    <t>Resident Full-time AY15 $</t>
  </si>
  <si>
    <t>Resident  Full-time AY16 $</t>
  </si>
  <si>
    <t>Non-resident Full-time AY15 $</t>
  </si>
  <si>
    <t>effective 7/1/16 Full-tim/Perm</t>
  </si>
  <si>
    <t>effective 7/1/16 Part-time/Temp</t>
  </si>
  <si>
    <t>Sales &amp; Services of Educational Departments</t>
  </si>
  <si>
    <t>Undergraduate tuition by program*</t>
  </si>
  <si>
    <t>Graduate School</t>
  </si>
  <si>
    <t>effective 7/1/18 Full-time/Perm</t>
  </si>
  <si>
    <t>effective 7/1/18 Part-time/Temp</t>
  </si>
  <si>
    <t>Other (lecturer, visting, etc.)</t>
  </si>
  <si>
    <t>2016 fee for service</t>
  </si>
  <si>
    <t>2016 College Opportunity Fund (COF)</t>
  </si>
  <si>
    <t>2017 fee for service</t>
  </si>
  <si>
    <t>2017 College Opportunity Fund (COF)</t>
  </si>
  <si>
    <t>2018 College Opportunity Fund (COF)</t>
  </si>
  <si>
    <t>2018 fee for service</t>
  </si>
  <si>
    <t>2015 fee for service</t>
  </si>
  <si>
    <t>2015 College Opportunity Fund (COF)</t>
  </si>
  <si>
    <t>Fall 18</t>
  </si>
  <si>
    <t>Enrollment Summary by Discipline College - Total (fall 2019 reportable hours)</t>
  </si>
  <si>
    <t>Enrollment Summary by Discipline College - Graduate (fall 2019 reportable hours)</t>
  </si>
  <si>
    <t>Enrollment Summary by Discipline College - Undergraduate (fall 2019 reportable hours)</t>
  </si>
  <si>
    <t>Fall 19 headcount</t>
  </si>
  <si>
    <t>Fall 19 % total</t>
  </si>
  <si>
    <t>Fall 19</t>
  </si>
  <si>
    <t>Resident Full-time AY19 $</t>
  </si>
  <si>
    <t>Non-resident Full-time AY19 $</t>
  </si>
  <si>
    <t>Resident full-time AY19-20 $</t>
  </si>
  <si>
    <t>Non-resident full-time AY19-20 $</t>
  </si>
  <si>
    <t>CU Boulder FY 2019-2020 Campus Management Information and Rates</t>
  </si>
  <si>
    <t>Employees as of November 1, 2018  (headcount)</t>
  </si>
  <si>
    <t>2018-2019</t>
  </si>
  <si>
    <t>FY20</t>
  </si>
  <si>
    <t>effective 7/1/19 Full-time/Perm</t>
  </si>
  <si>
    <t>effective 7/1/19 Part-time/Temp</t>
  </si>
  <si>
    <t>2017-18</t>
  </si>
  <si>
    <t>2019-20 fee for service</t>
  </si>
  <si>
    <t>2019-20 College Opportunity Fund (COF)</t>
  </si>
  <si>
    <t>2019-20 Total</t>
  </si>
  <si>
    <t>CU Boulder FY 2018-2019 Campus Management Information and Rates</t>
  </si>
  <si>
    <t>2015-16</t>
  </si>
  <si>
    <t>2017-18 fee for service</t>
  </si>
  <si>
    <t>2017-18 College Opportunity Fund (COF)</t>
  </si>
  <si>
    <t>2017-18 Total</t>
  </si>
  <si>
    <t>Employees as of November 1, 2017 (headcount)</t>
  </si>
  <si>
    <t>effective 7/1/17 Full-time/Perm</t>
  </si>
  <si>
    <t>effective 7/1/17 Part-time/Temp</t>
  </si>
  <si>
    <t>Resident full-time AY17-18 $</t>
  </si>
  <si>
    <t>Non-resident full-time AY17-18 $</t>
  </si>
  <si>
    <t>Fall 18 % total</t>
  </si>
  <si>
    <t>Enrollment Summary by Discipline College - Undergraduate (fall 2018 reportable hours)</t>
  </si>
  <si>
    <t>Enrollment Summary by Discipline College - Graduate (fall 2018 reportable hours)</t>
  </si>
  <si>
    <t>Enrollment Summary by Discipline College - Total (fall 2018 reportable hours)</t>
  </si>
  <si>
    <t>2020 proj</t>
  </si>
  <si>
    <t>COF:</t>
  </si>
  <si>
    <t>Fee for service:</t>
  </si>
  <si>
    <t>Total Current Funds budget:</t>
  </si>
  <si>
    <t>Double-check these, vis-à-vis FY 18-19 info card: gifts, grants/contract should be disaggregated</t>
  </si>
  <si>
    <t>FY20 doesn't seem to be available yet</t>
  </si>
  <si>
    <t>https://www.colorado.edu/controller/accounting/fa-and-gair-rates</t>
  </si>
  <si>
    <t>Please note that the non resident tuition amount shown is for first year and transfer students only. This is not the rate for students with the tuition guarantee.</t>
  </si>
  <si>
    <t>OCG Report not out yet?</t>
  </si>
  <si>
    <t>https://www.colorado.edu/ocg/annual-report</t>
  </si>
  <si>
    <t>Call this "Fringe" benefit rates</t>
  </si>
  <si>
    <t>Source: IR_Output20</t>
  </si>
  <si>
    <t xml:space="preserve">Fringe Benefit Rates  </t>
  </si>
  <si>
    <t>Cross-College Programs</t>
  </si>
  <si>
    <t>Sales &amp; Services of Educational Depts</t>
  </si>
  <si>
    <t>Revenue: By Fund Type ($ in millions)</t>
  </si>
  <si>
    <t>Revenue: Current Funds Budget ($millions)</t>
  </si>
  <si>
    <t>Enrollment Summary  (reportable hrs)</t>
  </si>
  <si>
    <t>CU Boulder FY 2020-2021 Campus Management Information and Rates</t>
  </si>
  <si>
    <t>FY21</t>
  </si>
  <si>
    <t>Revenue: Current Funds Budget</t>
  </si>
  <si>
    <t>Revenue: by Fund Type</t>
  </si>
  <si>
    <t>2021 proj</t>
  </si>
  <si>
    <t>2020-21 fee for service</t>
  </si>
  <si>
    <t>2020-21 College Opportunity Fund (COF)</t>
  </si>
  <si>
    <t>2020-21 Total</t>
  </si>
  <si>
    <t>2019-2020</t>
  </si>
  <si>
    <t>Employees as of November 1, 2019  (headcount)</t>
  </si>
  <si>
    <t>effective 7/1/20 Full-time/Perm</t>
  </si>
  <si>
    <t>effective 7/1/20 Part-time/Temp</t>
  </si>
  <si>
    <t>Resident full-time AY20-21 $</t>
  </si>
  <si>
    <t>Non-resident full-time AY20-21 $</t>
  </si>
  <si>
    <t>Resident Full-time AY20 $</t>
  </si>
  <si>
    <t>Non-resident Full-time AY20 $</t>
  </si>
  <si>
    <t>Fall 20</t>
  </si>
  <si>
    <t>*Total is Student Share excluding COF stipend (res. Only) of $40/credit hour for FY21.</t>
  </si>
  <si>
    <t>Fall 20 headcount</t>
  </si>
  <si>
    <t>Fall 20 % total</t>
  </si>
  <si>
    <t>Enrollment Summary by Discipline College - Undergraduate (fall 2020 reportable hours)</t>
  </si>
  <si>
    <t>Enrollment Summary by Discipline College - Graduate (fall 2020 reportable hours)</t>
  </si>
  <si>
    <t>State Appropriations ($millions) by FY</t>
  </si>
  <si>
    <t>CU Boulder FY 2021-2022 Campus Management Information and Rates</t>
  </si>
  <si>
    <t>Revenue-Current Funds Budget</t>
  </si>
  <si>
    <t>FY22</t>
  </si>
  <si>
    <t>Federal Grants &amp; Contracts, excluding ICR*</t>
  </si>
  <si>
    <t>*includes $68,990,666 in CARES Act/HEERF funding</t>
  </si>
  <si>
    <t>Revenue-By Fund Type</t>
  </si>
  <si>
    <t>2021-22 fee for service</t>
  </si>
  <si>
    <t>2021-22 College Opportunity Fund (COF)</t>
  </si>
  <si>
    <t>2022 proj</t>
  </si>
  <si>
    <t>2021-22 Total</t>
  </si>
  <si>
    <t>2020-2021</t>
  </si>
  <si>
    <t>Employees as of November 1, 2020  (headcount)</t>
  </si>
  <si>
    <t>effective 7/1/21 Full-time/Perm</t>
  </si>
  <si>
    <t>effective 7/1/21 Part-time/Temp</t>
  </si>
  <si>
    <t>Resident full-time AY21-22 $</t>
  </si>
  <si>
    <t>Non-resident full-time AY21-22 $</t>
  </si>
  <si>
    <t>*FY22 tuition rates after one-time 2021-2022 post-pandemic credit; effective Group Q rates will increase in FY23</t>
  </si>
  <si>
    <t>*FY22 incoming resident tuition is shown as the amount owed after the College Opportunity Fund (COF) stipend of $94/ credit hour is applied.</t>
  </si>
  <si>
    <t>Resident Full-time AY20-21 $</t>
  </si>
  <si>
    <t>Resident Full-time AY21-22 $</t>
  </si>
  <si>
    <t>Non-resident Full-time AY20-21 $</t>
  </si>
  <si>
    <t>Non-resident Full-time AY21-22 $</t>
  </si>
  <si>
    <t>Note tuition for graduate students, per semester, is after a one time post pandemic tuition credit/per semester.</t>
  </si>
  <si>
    <t>Fall 2020</t>
  </si>
  <si>
    <t>Fall 2021</t>
  </si>
  <si>
    <t>Fall 21 headcount</t>
  </si>
  <si>
    <t>Fall 21 % total</t>
  </si>
  <si>
    <t>Enrollment Summary by Discipline College - Undergraduate (fall 2021 reportable hours)</t>
  </si>
  <si>
    <t>Enrollment Summary by Discipline College - Graduate (fall 2021 reportable hours)</t>
  </si>
  <si>
    <t>Enrollment Summary by Discipline College - Total (fall 2021 reportable hours)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</si>
</sst>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.0%"/>
    <numFmt numFmtId="167" formatCode="0.0"/>
    <numFmt numFmtId="168" formatCode="_(&quot;$&quot;* #,##0.0_);_(&quot;$&quot;* \(#,##0.0\);_(&quot;$&quot;* &quot;-&quot;??_);_(@_)"/>
    <numFmt numFmtId="169" formatCode="&quot;$&quot;#,##0.0_);[Red]\(&quot;$&quot;#,##0.0\)"/>
    <numFmt numFmtId="170" formatCode="&quot;$&quot;#,##0.0_);\(&quot;$&quot;#,##0.0\)"/>
  </numFmts>
  <fonts count="3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7.5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8"/>
      <color rgb="FF0D0D0D"/>
      <name val="Calibri"/>
      <family val="2"/>
      <scheme val="minor"/>
    </font>
    <font>
      <sz val="8"/>
      <color rgb="FF0D0D0D"/>
      <name val="Calibri"/>
      <family val="2"/>
      <scheme val="minor"/>
    </font>
    <font>
      <u/>
      <sz val="8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7.5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3" tint="0.59999389629810485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color indexed="12"/>
      <name val="Calibri"/>
      <family val="2"/>
      <scheme val="minor"/>
    </font>
    <font>
      <sz val="8"/>
      <color theme="1"/>
      <name val="Arial"/>
      <family val="2"/>
    </font>
    <font>
      <sz val="8"/>
      <color theme="4" tint="0.3999755851924192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4">
    <xf numFmtId="0" fontId="0" fillId="0" borderId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9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0" fillId="0" borderId="0" xfId="0" applyFont="1"/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3" fontId="7" fillId="0" borderId="10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0" xfId="0" applyFont="1" applyBorder="1"/>
    <xf numFmtId="0" fontId="5" fillId="0" borderId="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4" fillId="0" borderId="15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0" borderId="4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Font="1" applyAlignment="1">
      <alignment wrapText="1"/>
    </xf>
    <xf numFmtId="8" fontId="4" fillId="0" borderId="15" xfId="0" applyNumberFormat="1" applyFont="1" applyBorder="1" applyAlignment="1">
      <alignment horizontal="right" vertical="center" wrapText="1"/>
    </xf>
    <xf numFmtId="10" fontId="4" fillId="0" borderId="16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10" fontId="4" fillId="0" borderId="2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righ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8" fontId="4" fillId="0" borderId="7" xfId="0" applyNumberFormat="1" applyFont="1" applyBorder="1" applyAlignment="1">
      <alignment horizontal="center" vertical="center" wrapText="1"/>
    </xf>
    <xf numFmtId="8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8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8" fontId="5" fillId="0" borderId="20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8" fontId="5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8" fontId="4" fillId="0" borderId="10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center" vertical="center" wrapText="1"/>
    </xf>
    <xf numFmtId="8" fontId="4" fillId="0" borderId="14" xfId="0" applyNumberFormat="1" applyFont="1" applyBorder="1" applyAlignment="1">
      <alignment horizontal="center" vertical="center" wrapText="1"/>
    </xf>
    <xf numFmtId="10" fontId="4" fillId="0" borderId="14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8" fontId="4" fillId="0" borderId="4" xfId="0" applyNumberFormat="1" applyFont="1" applyBorder="1" applyAlignment="1">
      <alignment vertical="center" wrapText="1"/>
    </xf>
    <xf numFmtId="8" fontId="4" fillId="0" borderId="6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vertical="center" wrapText="1"/>
    </xf>
    <xf numFmtId="8" fontId="4" fillId="0" borderId="1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vertical="center" wrapText="1"/>
    </xf>
    <xf numFmtId="3" fontId="4" fillId="0" borderId="0" xfId="0" applyNumberFormat="1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14" fontId="4" fillId="0" borderId="15" xfId="0" applyNumberFormat="1" applyFont="1" applyBorder="1" applyAlignment="1">
      <alignment vertical="center" wrapText="1"/>
    </xf>
    <xf numFmtId="10" fontId="4" fillId="0" borderId="16" xfId="0" applyNumberFormat="1" applyFont="1" applyBorder="1" applyAlignment="1">
      <alignment vertical="center" wrapText="1"/>
    </xf>
    <xf numFmtId="14" fontId="4" fillId="0" borderId="0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14" fontId="4" fillId="0" borderId="4" xfId="0" applyNumberFormat="1" applyFont="1" applyBorder="1" applyAlignment="1">
      <alignment vertical="center" wrapText="1"/>
    </xf>
    <xf numFmtId="10" fontId="4" fillId="0" borderId="5" xfId="0" applyNumberFormat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14" fontId="4" fillId="0" borderId="8" xfId="0" applyNumberFormat="1" applyFont="1" applyBorder="1" applyAlignment="1">
      <alignment vertical="center" wrapText="1"/>
    </xf>
    <xf numFmtId="10" fontId="4" fillId="0" borderId="9" xfId="0" applyNumberFormat="1" applyFont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vertical="center" wrapText="1"/>
    </xf>
    <xf numFmtId="0" fontId="7" fillId="0" borderId="21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3" fontId="7" fillId="0" borderId="9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3" fontId="7" fillId="0" borderId="0" xfId="0" applyNumberFormat="1" applyFont="1" applyBorder="1" applyAlignment="1">
      <alignment horizontal="right" vertical="center" wrapText="1"/>
    </xf>
    <xf numFmtId="0" fontId="10" fillId="2" borderId="11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0" fillId="2" borderId="11" xfId="0" applyFont="1" applyFill="1" applyBorder="1" applyAlignment="1">
      <alignment wrapText="1"/>
    </xf>
    <xf numFmtId="0" fontId="0" fillId="2" borderId="3" xfId="0" applyFont="1" applyFill="1" applyBorder="1" applyAlignment="1">
      <alignment wrapText="1"/>
    </xf>
    <xf numFmtId="3" fontId="4" fillId="0" borderId="6" xfId="0" applyNumberFormat="1" applyFont="1" applyBorder="1" applyAlignment="1">
      <alignment horizontal="center" vertical="center" wrapText="1"/>
    </xf>
    <xf numFmtId="10" fontId="4" fillId="0" borderId="0" xfId="0" applyNumberFormat="1" applyFont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9" fontId="7" fillId="0" borderId="5" xfId="0" applyNumberFormat="1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7" fillId="0" borderId="0" xfId="0" applyFont="1" applyAlignment="1"/>
    <xf numFmtId="10" fontId="7" fillId="0" borderId="7" xfId="0" applyNumberFormat="1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0" fontId="7" fillId="0" borderId="20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3" fontId="7" fillId="0" borderId="16" xfId="0" applyNumberFormat="1" applyFont="1" applyBorder="1" applyAlignment="1">
      <alignment horizontal="right" vertical="center" wrapText="1"/>
    </xf>
    <xf numFmtId="3" fontId="7" fillId="0" borderId="18" xfId="0" applyNumberFormat="1" applyFont="1" applyBorder="1" applyAlignment="1">
      <alignment horizontal="right" vertical="center" wrapText="1"/>
    </xf>
    <xf numFmtId="9" fontId="7" fillId="0" borderId="16" xfId="0" applyNumberFormat="1" applyFont="1" applyBorder="1" applyAlignment="1">
      <alignment horizontal="center" vertical="center" wrapText="1"/>
    </xf>
    <xf numFmtId="9" fontId="7" fillId="0" borderId="18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8" fontId="4" fillId="0" borderId="0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8" fontId="4" fillId="0" borderId="2" xfId="0" applyNumberFormat="1" applyFont="1" applyBorder="1" applyAlignment="1">
      <alignment horizontal="right" vertical="center" wrapText="1"/>
    </xf>
    <xf numFmtId="8" fontId="4" fillId="0" borderId="3" xfId="0" applyNumberFormat="1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13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8" fontId="7" fillId="0" borderId="4" xfId="0" applyNumberFormat="1" applyFont="1" applyBorder="1" applyAlignment="1">
      <alignment horizontal="right" vertical="center" wrapText="1"/>
    </xf>
    <xf numFmtId="0" fontId="18" fillId="0" borderId="4" xfId="0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8" fontId="7" fillId="0" borderId="5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right" vertical="center"/>
    </xf>
    <xf numFmtId="10" fontId="7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10" fontId="7" fillId="0" borderId="13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8" fontId="18" fillId="0" borderId="0" xfId="0" applyNumberFormat="1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8" fontId="18" fillId="0" borderId="4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0" fontId="7" fillId="0" borderId="10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10" fontId="7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0" fontId="7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8" fontId="7" fillId="0" borderId="13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8" fontId="7" fillId="0" borderId="4" xfId="0" applyNumberFormat="1" applyFont="1" applyBorder="1" applyAlignment="1">
      <alignment horizontal="center" vertical="center"/>
    </xf>
    <xf numFmtId="8" fontId="7" fillId="0" borderId="17" xfId="0" applyNumberFormat="1" applyFont="1" applyBorder="1" applyAlignment="1">
      <alignment horizontal="center" vertical="center"/>
    </xf>
    <xf numFmtId="8" fontId="7" fillId="0" borderId="24" xfId="0" applyNumberFormat="1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3" fontId="7" fillId="0" borderId="8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8" fontId="7" fillId="0" borderId="5" xfId="0" applyNumberFormat="1" applyFont="1" applyBorder="1" applyAlignment="1">
      <alignment horizontal="right" vertical="center" wrapText="1"/>
    </xf>
    <xf numFmtId="8" fontId="7" fillId="0" borderId="9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8" fontId="7" fillId="0" borderId="0" xfId="0" applyNumberFormat="1" applyFont="1" applyBorder="1" applyAlignment="1">
      <alignment horizontal="center" vertical="center" wrapText="1"/>
    </xf>
    <xf numFmtId="8" fontId="7" fillId="0" borderId="17" xfId="0" applyNumberFormat="1" applyFont="1" applyBorder="1" applyAlignment="1">
      <alignment horizontal="center" vertical="center" wrapText="1"/>
    </xf>
    <xf numFmtId="10" fontId="7" fillId="0" borderId="21" xfId="0" applyNumberFormat="1" applyFont="1" applyBorder="1" applyAlignment="1">
      <alignment horizontal="center" vertical="center" wrapText="1"/>
    </xf>
    <xf numFmtId="8" fontId="7" fillId="0" borderId="24" xfId="0" applyNumberFormat="1" applyFont="1" applyBorder="1" applyAlignment="1">
      <alignment horizontal="center" vertical="center" wrapText="1"/>
    </xf>
    <xf numFmtId="8" fontId="18" fillId="0" borderId="0" xfId="0" applyNumberFormat="1" applyFont="1" applyAlignment="1">
      <alignment horizontal="center" vertical="center" wrapText="1"/>
    </xf>
    <xf numFmtId="8" fontId="18" fillId="0" borderId="0" xfId="0" applyNumberFormat="1" applyFont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 wrapText="1"/>
    </xf>
    <xf numFmtId="8" fontId="7" fillId="0" borderId="13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0" fontId="7" fillId="0" borderId="0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8" fontId="7" fillId="0" borderId="15" xfId="0" applyNumberFormat="1" applyFont="1" applyBorder="1" applyAlignment="1">
      <alignment vertical="center" wrapText="1"/>
    </xf>
    <xf numFmtId="8" fontId="7" fillId="0" borderId="4" xfId="0" applyNumberFormat="1" applyFont="1" applyBorder="1" applyAlignment="1">
      <alignment vertical="center" wrapText="1"/>
    </xf>
    <xf numFmtId="8" fontId="7" fillId="0" borderId="8" xfId="0" applyNumberFormat="1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10" fontId="4" fillId="0" borderId="15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8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10" fontId="4" fillId="0" borderId="13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9" fontId="4" fillId="0" borderId="0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9" fontId="4" fillId="0" borderId="14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right" vertical="center" wrapText="1"/>
    </xf>
    <xf numFmtId="9" fontId="4" fillId="0" borderId="13" xfId="0" applyNumberFormat="1" applyFont="1" applyBorder="1" applyAlignment="1">
      <alignment horizontal="center" vertical="center" wrapText="1"/>
    </xf>
    <xf numFmtId="3" fontId="4" fillId="0" borderId="16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24" xfId="0" applyNumberFormat="1" applyFont="1" applyBorder="1" applyAlignment="1">
      <alignment horizontal="right" vertical="center" wrapText="1"/>
    </xf>
    <xf numFmtId="3" fontId="4" fillId="0" borderId="21" xfId="0" applyNumberFormat="1" applyFont="1" applyBorder="1" applyAlignment="1">
      <alignment horizontal="right" vertical="center" wrapText="1"/>
    </xf>
    <xf numFmtId="9" fontId="4" fillId="0" borderId="2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0" borderId="23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8" fontId="7" fillId="0" borderId="15" xfId="0" applyNumberFormat="1" applyFont="1" applyBorder="1" applyAlignment="1">
      <alignment horizontal="right" vertical="center"/>
    </xf>
    <xf numFmtId="8" fontId="7" fillId="0" borderId="15" xfId="0" applyNumberFormat="1" applyFont="1" applyBorder="1" applyAlignment="1">
      <alignment horizontal="center" vertical="center"/>
    </xf>
    <xf numFmtId="8" fontId="7" fillId="0" borderId="4" xfId="0" applyNumberFormat="1" applyFont="1" applyBorder="1" applyAlignment="1">
      <alignment horizontal="right" vertical="center"/>
    </xf>
    <xf numFmtId="14" fontId="7" fillId="0" borderId="15" xfId="0" applyNumberFormat="1" applyFont="1" applyBorder="1" applyAlignment="1">
      <alignment horizontal="center" vertical="center"/>
    </xf>
    <xf numFmtId="10" fontId="7" fillId="0" borderId="15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10" fontId="7" fillId="0" borderId="8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10" fontId="7" fillId="0" borderId="1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8" fontId="7" fillId="0" borderId="16" xfId="0" applyNumberFormat="1" applyFont="1" applyBorder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vertical="center"/>
    </xf>
    <xf numFmtId="8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9" fontId="7" fillId="0" borderId="0" xfId="0" applyNumberFormat="1" applyFont="1" applyBorder="1" applyAlignment="1">
      <alignment horizontal="center" vertical="center"/>
    </xf>
    <xf numFmtId="9" fontId="7" fillId="0" borderId="14" xfId="0" applyNumberFormat="1" applyFont="1" applyBorder="1" applyAlignment="1">
      <alignment horizontal="center" vertical="center"/>
    </xf>
    <xf numFmtId="9" fontId="7" fillId="0" borderId="13" xfId="0" applyNumberFormat="1" applyFont="1" applyBorder="1" applyAlignment="1">
      <alignment horizontal="center" vertical="center"/>
    </xf>
    <xf numFmtId="9" fontId="7" fillId="0" borderId="24" xfId="0" applyNumberFormat="1" applyFont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8" fontId="7" fillId="0" borderId="0" xfId="0" applyNumberFormat="1" applyFont="1" applyBorder="1" applyAlignment="1">
      <alignment vertical="center" wrapText="1"/>
    </xf>
    <xf numFmtId="8" fontId="5" fillId="0" borderId="18" xfId="0" applyNumberFormat="1" applyFont="1" applyBorder="1" applyAlignment="1">
      <alignment horizontal="center" vertical="center" wrapText="1"/>
    </xf>
    <xf numFmtId="8" fontId="5" fillId="0" borderId="5" xfId="0" applyNumberFormat="1" applyFont="1" applyBorder="1" applyAlignment="1">
      <alignment horizontal="center" vertical="center" wrapText="1"/>
    </xf>
    <xf numFmtId="8" fontId="4" fillId="0" borderId="5" xfId="0" applyNumberFormat="1" applyFont="1" applyBorder="1" applyAlignment="1">
      <alignment horizontal="center" vertical="center" wrapText="1"/>
    </xf>
    <xf numFmtId="8" fontId="4" fillId="0" borderId="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8" fontId="4" fillId="0" borderId="8" xfId="0" applyNumberFormat="1" applyFont="1" applyBorder="1" applyAlignment="1">
      <alignment horizontal="center" vertical="center" wrapText="1"/>
    </xf>
    <xf numFmtId="3" fontId="7" fillId="0" borderId="6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3" fontId="7" fillId="0" borderId="15" xfId="0" applyNumberFormat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/>
    </xf>
    <xf numFmtId="3" fontId="7" fillId="0" borderId="16" xfId="0" applyNumberFormat="1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8" fontId="4" fillId="0" borderId="6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/>
    </xf>
    <xf numFmtId="8" fontId="7" fillId="0" borderId="8" xfId="0" applyNumberFormat="1" applyFont="1" applyBorder="1" applyAlignment="1">
      <alignment horizontal="right" vertical="center"/>
    </xf>
    <xf numFmtId="8" fontId="7" fillId="0" borderId="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3" fontId="7" fillId="0" borderId="10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10" fontId="4" fillId="0" borderId="6" xfId="0" applyNumberFormat="1" applyFont="1" applyBorder="1" applyAlignment="1">
      <alignment horizontal="right" vertical="center" wrapText="1"/>
    </xf>
    <xf numFmtId="10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0" fontId="7" fillId="0" borderId="0" xfId="0" applyNumberFormat="1" applyFont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10" fontId="7" fillId="0" borderId="5" xfId="0" applyNumberFormat="1" applyFont="1" applyBorder="1" applyAlignment="1">
      <alignment horizontal="right" vertical="center" wrapText="1"/>
    </xf>
    <xf numFmtId="10" fontId="7" fillId="0" borderId="13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horizontal="right" vertical="center" wrapText="1"/>
    </xf>
    <xf numFmtId="10" fontId="7" fillId="0" borderId="9" xfId="0" applyNumberFormat="1" applyFont="1" applyBorder="1" applyAlignment="1">
      <alignment horizontal="right" vertical="center" wrapText="1"/>
    </xf>
    <xf numFmtId="10" fontId="7" fillId="0" borderId="10" xfId="0" applyNumberFormat="1" applyFont="1" applyBorder="1" applyAlignment="1">
      <alignment horizontal="right" vertical="center" wrapText="1"/>
    </xf>
    <xf numFmtId="10" fontId="4" fillId="0" borderId="0" xfId="0" applyNumberFormat="1" applyFont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10" fontId="4" fillId="0" borderId="9" xfId="0" applyNumberFormat="1" applyFont="1" applyBorder="1" applyAlignment="1">
      <alignment horizontal="right" vertical="center" wrapText="1"/>
    </xf>
    <xf numFmtId="3" fontId="7" fillId="0" borderId="13" xfId="0" applyNumberFormat="1" applyFont="1" applyBorder="1" applyAlignment="1">
      <alignment horizontal="right" vertical="center" wrapText="1"/>
    </xf>
    <xf numFmtId="3" fontId="4" fillId="0" borderId="10" xfId="0" applyNumberFormat="1" applyFont="1" applyBorder="1" applyAlignment="1">
      <alignment horizontal="right" vertical="center" wrapText="1"/>
    </xf>
    <xf numFmtId="10" fontId="7" fillId="0" borderId="6" xfId="0" applyNumberFormat="1" applyFont="1" applyBorder="1" applyAlignment="1">
      <alignment horizontal="right" vertical="center" wrapText="1"/>
    </xf>
    <xf numFmtId="10" fontId="10" fillId="0" borderId="15" xfId="0" applyNumberFormat="1" applyFont="1" applyBorder="1" applyAlignment="1">
      <alignment horizontal="right" vertical="center" wrapText="1"/>
    </xf>
    <xf numFmtId="10" fontId="4" fillId="0" borderId="5" xfId="0" applyNumberFormat="1" applyFont="1" applyBorder="1" applyAlignment="1">
      <alignment horizontal="right" vertical="center" wrapText="1"/>
    </xf>
    <xf numFmtId="10" fontId="4" fillId="0" borderId="16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right" vertical="center" wrapText="1"/>
    </xf>
    <xf numFmtId="10" fontId="10" fillId="0" borderId="4" xfId="0" applyNumberFormat="1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10" fontId="10" fillId="0" borderId="8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3" fontId="7" fillId="0" borderId="15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14" fontId="4" fillId="0" borderId="15" xfId="0" applyNumberFormat="1" applyFont="1" applyBorder="1" applyAlignment="1">
      <alignment horizontal="right" vertical="center" wrapText="1"/>
    </xf>
    <xf numFmtId="14" fontId="4" fillId="0" borderId="4" xfId="0" applyNumberFormat="1" applyFont="1" applyBorder="1" applyAlignment="1">
      <alignment horizontal="right" vertical="center" wrapText="1"/>
    </xf>
    <xf numFmtId="14" fontId="4" fillId="0" borderId="8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8" fontId="4" fillId="0" borderId="7" xfId="0" applyNumberFormat="1" applyFont="1" applyBorder="1" applyAlignment="1">
      <alignment horizontal="right" vertical="center" wrapText="1"/>
    </xf>
    <xf numFmtId="8" fontId="4" fillId="0" borderId="4" xfId="0" applyNumberFormat="1" applyFont="1" applyBorder="1" applyAlignment="1">
      <alignment horizontal="right" vertical="center" wrapText="1"/>
    </xf>
    <xf numFmtId="8" fontId="4" fillId="0" borderId="8" xfId="0" applyNumberFormat="1" applyFont="1" applyBorder="1" applyAlignment="1">
      <alignment horizontal="right" vertical="center" wrapText="1"/>
    </xf>
    <xf numFmtId="8" fontId="4" fillId="0" borderId="10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6" fontId="4" fillId="0" borderId="4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righ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8" fontId="0" fillId="0" borderId="0" xfId="0" applyNumberFormat="1" applyFont="1" applyAlignment="1">
      <alignment wrapText="1"/>
    </xf>
    <xf numFmtId="0" fontId="7" fillId="0" borderId="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16" fontId="7" fillId="0" borderId="4" xfId="0" applyNumberFormat="1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10" fontId="7" fillId="0" borderId="17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8" fontId="7" fillId="0" borderId="21" xfId="0" applyNumberFormat="1" applyFont="1" applyBorder="1" applyAlignment="1">
      <alignment horizontal="center" vertical="center"/>
    </xf>
    <xf numFmtId="8" fontId="7" fillId="0" borderId="9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3" fontId="4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/>
    <xf numFmtId="0" fontId="0" fillId="0" borderId="0" xfId="0" applyFont="1" applyFill="1"/>
    <xf numFmtId="8" fontId="4" fillId="0" borderId="18" xfId="0" applyNumberFormat="1" applyFont="1" applyBorder="1" applyAlignment="1">
      <alignment horizontal="right" vertical="center" wrapText="1"/>
    </xf>
    <xf numFmtId="8" fontId="4" fillId="0" borderId="16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8" fontId="4" fillId="0" borderId="15" xfId="0" applyNumberFormat="1" applyFont="1" applyBorder="1" applyAlignment="1">
      <alignment vertical="center" wrapText="1"/>
    </xf>
    <xf numFmtId="8" fontId="4" fillId="0" borderId="7" xfId="0" applyNumberFormat="1" applyFont="1" applyBorder="1" applyAlignment="1">
      <alignment vertical="center" wrapText="1"/>
    </xf>
    <xf numFmtId="3" fontId="7" fillId="0" borderId="15" xfId="0" applyNumberFormat="1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3" fontId="7" fillId="0" borderId="4" xfId="0" applyNumberFormat="1" applyFont="1" applyBorder="1" applyAlignment="1">
      <alignment vertical="center" wrapText="1"/>
    </xf>
    <xf numFmtId="3" fontId="7" fillId="0" borderId="2" xfId="0" applyNumberFormat="1" applyFont="1" applyBorder="1" applyAlignment="1">
      <alignment vertical="center" wrapText="1"/>
    </xf>
    <xf numFmtId="10" fontId="10" fillId="0" borderId="15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0" fontId="10" fillId="0" borderId="4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0" fontId="10" fillId="0" borderId="8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10" fontId="7" fillId="0" borderId="0" xfId="0" applyNumberFormat="1" applyFont="1" applyFill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0" fontId="7" fillId="0" borderId="11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10" fontId="4" fillId="4" borderId="6" xfId="0" applyNumberFormat="1" applyFont="1" applyFill="1" applyBorder="1" applyAlignment="1">
      <alignment horizontal="center" vertical="center" wrapText="1"/>
    </xf>
    <xf numFmtId="10" fontId="4" fillId="4" borderId="10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6" fontId="0" fillId="0" borderId="0" xfId="2" applyNumberFormat="1" applyFont="1" applyAlignment="1">
      <alignment wrapText="1"/>
    </xf>
    <xf numFmtId="0" fontId="1" fillId="0" borderId="0" xfId="0" applyFont="1"/>
    <xf numFmtId="0" fontId="24" fillId="0" borderId="0" xfId="3"/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/>
    </xf>
    <xf numFmtId="165" fontId="4" fillId="5" borderId="15" xfId="0" applyNumberFormat="1" applyFont="1" applyFill="1" applyBorder="1" applyAlignment="1">
      <alignment horizontal="right" vertical="center" wrapText="1"/>
    </xf>
    <xf numFmtId="10" fontId="4" fillId="5" borderId="16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left" vertical="center" wrapText="1"/>
    </xf>
    <xf numFmtId="165" fontId="4" fillId="5" borderId="18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 wrapText="1"/>
    </xf>
    <xf numFmtId="6" fontId="4" fillId="5" borderId="6" xfId="0" applyNumberFormat="1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left" vertical="center" wrapText="1"/>
    </xf>
    <xf numFmtId="6" fontId="23" fillId="5" borderId="5" xfId="0" applyNumberFormat="1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left" vertical="center"/>
    </xf>
    <xf numFmtId="6" fontId="23" fillId="5" borderId="6" xfId="0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left" vertical="center" wrapText="1"/>
    </xf>
    <xf numFmtId="6" fontId="4" fillId="5" borderId="5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left" vertical="center" wrapText="1"/>
    </xf>
    <xf numFmtId="165" fontId="4" fillId="5" borderId="3" xfId="0" applyNumberFormat="1" applyFont="1" applyFill="1" applyBorder="1" applyAlignment="1">
      <alignment horizontal="right" vertical="center" wrapText="1"/>
    </xf>
    <xf numFmtId="10" fontId="4" fillId="5" borderId="3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left" vertical="center"/>
    </xf>
    <xf numFmtId="165" fontId="4" fillId="5" borderId="5" xfId="1" applyNumberFormat="1" applyFont="1" applyFill="1" applyBorder="1" applyAlignment="1">
      <alignment horizontal="right" vertical="center" wrapText="1"/>
    </xf>
    <xf numFmtId="10" fontId="4" fillId="5" borderId="6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6" fontId="4" fillId="5" borderId="2" xfId="0" applyNumberFormat="1" applyFont="1" applyFill="1" applyBorder="1" applyAlignment="1">
      <alignment horizontal="right" vertical="center" wrapText="1"/>
    </xf>
    <xf numFmtId="9" fontId="4" fillId="5" borderId="2" xfId="2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 wrapText="1"/>
    </xf>
    <xf numFmtId="8" fontId="4" fillId="5" borderId="5" xfId="0" applyNumberFormat="1" applyFont="1" applyFill="1" applyBorder="1" applyAlignment="1">
      <alignment horizontal="center" vertical="center" wrapText="1"/>
    </xf>
    <xf numFmtId="10" fontId="4" fillId="5" borderId="5" xfId="0" applyNumberFormat="1" applyFont="1" applyFill="1" applyBorder="1" applyAlignment="1">
      <alignment horizontal="center" vertical="center" wrapText="1"/>
    </xf>
    <xf numFmtId="164" fontId="4" fillId="5" borderId="4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left" vertical="center"/>
    </xf>
    <xf numFmtId="8" fontId="5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8" fontId="5" fillId="5" borderId="5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/>
    </xf>
    <xf numFmtId="8" fontId="4" fillId="5" borderId="9" xfId="0" applyNumberFormat="1" applyFont="1" applyFill="1" applyBorder="1" applyAlignment="1">
      <alignment horizontal="center" vertical="center" wrapText="1"/>
    </xf>
    <xf numFmtId="10" fontId="4" fillId="5" borderId="9" xfId="0" applyNumberFormat="1" applyFont="1" applyFill="1" applyBorder="1" applyAlignment="1">
      <alignment horizontal="center" vertical="center" wrapText="1"/>
    </xf>
    <xf numFmtId="8" fontId="4" fillId="5" borderId="8" xfId="0" applyNumberFormat="1" applyFont="1" applyFill="1" applyBorder="1" applyAlignment="1">
      <alignment horizontal="center" vertical="center" wrapText="1"/>
    </xf>
    <xf numFmtId="9" fontId="4" fillId="5" borderId="19" xfId="2" applyFont="1" applyFill="1" applyBorder="1" applyAlignment="1">
      <alignment horizontal="center" vertical="center" wrapText="1"/>
    </xf>
    <xf numFmtId="9" fontId="4" fillId="5" borderId="4" xfId="2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10" fontId="4" fillId="5" borderId="10" xfId="0" applyNumberFormat="1" applyFont="1" applyFill="1" applyBorder="1" applyAlignment="1">
      <alignment horizontal="center" vertical="center" wrapText="1"/>
    </xf>
    <xf numFmtId="10" fontId="15" fillId="5" borderId="10" xfId="0" applyNumberFormat="1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vertical="center"/>
    </xf>
    <xf numFmtId="0" fontId="3" fillId="5" borderId="4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0" fontId="4" fillId="0" borderId="16" xfId="0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Alignment="1">
      <alignment wrapText="1"/>
    </xf>
    <xf numFmtId="6" fontId="0" fillId="0" borderId="0" xfId="0" applyNumberFormat="1" applyFont="1" applyFill="1" applyAlignment="1">
      <alignment wrapText="1"/>
    </xf>
    <xf numFmtId="0" fontId="4" fillId="0" borderId="5" xfId="0" applyFont="1" applyFill="1" applyBorder="1" applyAlignment="1">
      <alignment horizontal="left" vertical="center"/>
    </xf>
    <xf numFmtId="0" fontId="1" fillId="0" borderId="0" xfId="0" applyFont="1" applyFill="1" applyAlignment="1">
      <alignment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right" vertical="center" wrapText="1"/>
    </xf>
    <xf numFmtId="8" fontId="4" fillId="0" borderId="0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center"/>
    </xf>
    <xf numFmtId="10" fontId="4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/>
    </xf>
    <xf numFmtId="10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" fontId="4" fillId="0" borderId="4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8" fontId="4" fillId="0" borderId="4" xfId="0" applyNumberFormat="1" applyFont="1" applyFill="1" applyBorder="1" applyAlignment="1">
      <alignment vertical="center" wrapText="1"/>
    </xf>
    <xf numFmtId="8" fontId="4" fillId="0" borderId="6" xfId="0" applyNumberFormat="1" applyFont="1" applyFill="1" applyBorder="1" applyAlignment="1">
      <alignment vertical="center" wrapText="1"/>
    </xf>
    <xf numFmtId="3" fontId="4" fillId="0" borderId="8" xfId="0" applyNumberFormat="1" applyFont="1" applyFill="1" applyBorder="1" applyAlignment="1">
      <alignment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vertical="center" wrapText="1"/>
    </xf>
    <xf numFmtId="8" fontId="4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8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14" fontId="4" fillId="0" borderId="15" xfId="0" applyNumberFormat="1" applyFont="1" applyFill="1" applyBorder="1" applyAlignment="1">
      <alignment vertical="center" wrapText="1"/>
    </xf>
    <xf numFmtId="10" fontId="4" fillId="0" borderId="16" xfId="0" applyNumberFormat="1" applyFont="1" applyFill="1" applyBorder="1" applyAlignment="1">
      <alignment vertical="center" wrapText="1"/>
    </xf>
    <xf numFmtId="14" fontId="4" fillId="0" borderId="0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vertical="center" wrapText="1"/>
    </xf>
    <xf numFmtId="10" fontId="4" fillId="0" borderId="5" xfId="0" applyNumberFormat="1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wrapText="1"/>
    </xf>
    <xf numFmtId="14" fontId="4" fillId="0" borderId="8" xfId="0" applyNumberFormat="1" applyFont="1" applyFill="1" applyBorder="1" applyAlignment="1">
      <alignment vertical="center" wrapText="1"/>
    </xf>
    <xf numFmtId="10" fontId="4" fillId="0" borderId="9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/>
    </xf>
    <xf numFmtId="3" fontId="7" fillId="0" borderId="15" xfId="0" applyNumberFormat="1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right" vertical="center" wrapText="1"/>
    </xf>
    <xf numFmtId="0" fontId="25" fillId="0" borderId="0" xfId="3" applyFont="1" applyFill="1" applyAlignment="1">
      <alignment wrapText="1"/>
    </xf>
    <xf numFmtId="0" fontId="7" fillId="0" borderId="4" xfId="0" applyFont="1" applyFill="1" applyBorder="1" applyAlignment="1">
      <alignment vertical="center" wrapText="1"/>
    </xf>
    <xf numFmtId="3" fontId="7" fillId="0" borderId="5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/>
    </xf>
    <xf numFmtId="3" fontId="7" fillId="0" borderId="4" xfId="0" applyNumberFormat="1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3" fontId="7" fillId="0" borderId="2" xfId="0" applyNumberFormat="1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3" fontId="7" fillId="0" borderId="3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/>
    </xf>
    <xf numFmtId="10" fontId="4" fillId="0" borderId="5" xfId="2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left" vertical="center"/>
    </xf>
    <xf numFmtId="10" fontId="4" fillId="0" borderId="9" xfId="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10" fontId="7" fillId="0" borderId="9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10" fontId="7" fillId="0" borderId="10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/>
    </xf>
    <xf numFmtId="10" fontId="7" fillId="0" borderId="6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/>
    </xf>
    <xf numFmtId="0" fontId="21" fillId="0" borderId="8" xfId="0" applyFont="1" applyFill="1" applyBorder="1" applyAlignment="1">
      <alignment vertical="center"/>
    </xf>
    <xf numFmtId="0" fontId="13" fillId="0" borderId="13" xfId="0" applyFont="1" applyFill="1" applyBorder="1" applyAlignment="1">
      <alignment vertical="center" wrapText="1"/>
    </xf>
    <xf numFmtId="0" fontId="13" fillId="0" borderId="2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right" vertical="center" wrapText="1"/>
    </xf>
    <xf numFmtId="9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0" fontId="7" fillId="0" borderId="7" xfId="0" applyNumberFormat="1" applyFont="1" applyFill="1" applyBorder="1" applyAlignment="1">
      <alignment horizontal="center" vertical="center" wrapText="1"/>
    </xf>
    <xf numFmtId="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center" vertical="center" wrapText="1"/>
    </xf>
    <xf numFmtId="9" fontId="7" fillId="0" borderId="18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0" fontId="7" fillId="0" borderId="2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right" vertical="center" wrapText="1"/>
    </xf>
    <xf numFmtId="9" fontId="7" fillId="0" borderId="9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15" fillId="0" borderId="11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8" fontId="4" fillId="0" borderId="5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8" fontId="4" fillId="0" borderId="9" xfId="0" applyNumberFormat="1" applyFont="1" applyFill="1" applyBorder="1" applyAlignment="1">
      <alignment horizontal="center" vertical="center" wrapText="1"/>
    </xf>
    <xf numFmtId="8" fontId="4" fillId="0" borderId="8" xfId="0" applyNumberFormat="1" applyFont="1" applyFill="1" applyBorder="1" applyAlignment="1">
      <alignment horizontal="center" vertical="center" wrapText="1"/>
    </xf>
    <xf numFmtId="9" fontId="4" fillId="0" borderId="19" xfId="2" applyFont="1" applyFill="1" applyBorder="1" applyAlignment="1">
      <alignment horizontal="center" vertical="center" wrapText="1"/>
    </xf>
    <xf numFmtId="9" fontId="4" fillId="0" borderId="4" xfId="2" applyFont="1" applyFill="1" applyBorder="1" applyAlignment="1">
      <alignment horizontal="center" vertical="center" wrapText="1"/>
    </xf>
    <xf numFmtId="10" fontId="15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0" fontId="4" fillId="4" borderId="5" xfId="0" applyNumberFormat="1" applyFont="1" applyFill="1" applyBorder="1" applyAlignment="1">
      <alignment horizontal="center" vertical="center" wrapText="1"/>
    </xf>
    <xf numFmtId="10" fontId="4" fillId="4" borderId="9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7" fillId="0" borderId="4" xfId="0" applyFont="1" applyBorder="1" applyAlignment="1">
      <alignment horizontal="left"/>
    </xf>
    <xf numFmtId="168" fontId="7" fillId="0" borderId="5" xfId="1" applyNumberFormat="1" applyFont="1" applyBorder="1" applyAlignment="1">
      <alignment wrapText="1"/>
    </xf>
    <xf numFmtId="166" fontId="7" fillId="0" borderId="6" xfId="2" applyNumberFormat="1" applyFont="1" applyBorder="1" applyAlignment="1">
      <alignment wrapText="1"/>
    </xf>
    <xf numFmtId="0" fontId="7" fillId="0" borderId="15" xfId="0" applyFont="1" applyBorder="1" applyAlignment="1">
      <alignment horizontal="left"/>
    </xf>
    <xf numFmtId="168" fontId="7" fillId="0" borderId="16" xfId="1" applyNumberFormat="1" applyFont="1" applyBorder="1" applyAlignment="1">
      <alignment wrapText="1"/>
    </xf>
    <xf numFmtId="166" fontId="7" fillId="0" borderId="7" xfId="2" applyNumberFormat="1" applyFont="1" applyBorder="1" applyAlignment="1">
      <alignment wrapText="1"/>
    </xf>
    <xf numFmtId="0" fontId="7" fillId="0" borderId="8" xfId="0" applyFont="1" applyBorder="1" applyAlignment="1">
      <alignment horizontal="left"/>
    </xf>
    <xf numFmtId="168" fontId="7" fillId="0" borderId="9" xfId="1" applyNumberFormat="1" applyFont="1" applyBorder="1" applyAlignment="1">
      <alignment wrapText="1"/>
    </xf>
    <xf numFmtId="166" fontId="7" fillId="0" borderId="10" xfId="2" applyNumberFormat="1" applyFont="1" applyBorder="1" applyAlignment="1">
      <alignment wrapText="1"/>
    </xf>
    <xf numFmtId="0" fontId="6" fillId="0" borderId="1" xfId="0" applyFont="1" applyBorder="1" applyAlignment="1">
      <alignment horizontal="left"/>
    </xf>
    <xf numFmtId="168" fontId="7" fillId="0" borderId="2" xfId="1" applyNumberFormat="1" applyFont="1" applyBorder="1" applyAlignment="1">
      <alignment wrapText="1"/>
    </xf>
    <xf numFmtId="166" fontId="7" fillId="0" borderId="3" xfId="2" applyNumberFormat="1" applyFont="1" applyBorder="1" applyAlignment="1">
      <alignment wrapText="1"/>
    </xf>
    <xf numFmtId="8" fontId="26" fillId="0" borderId="18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7" fillId="0" borderId="0" xfId="0" applyFont="1" applyFill="1" applyAlignment="1"/>
    <xf numFmtId="0" fontId="7" fillId="0" borderId="0" xfId="0" applyFont="1" applyFill="1" applyAlignment="1">
      <alignment wrapText="1"/>
    </xf>
    <xf numFmtId="0" fontId="7" fillId="0" borderId="0" xfId="0" applyFont="1" applyFill="1"/>
    <xf numFmtId="8" fontId="26" fillId="0" borderId="5" xfId="0" applyNumberFormat="1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166" fontId="7" fillId="0" borderId="0" xfId="2" applyNumberFormat="1" applyFont="1" applyAlignment="1">
      <alignment wrapText="1"/>
    </xf>
    <xf numFmtId="0" fontId="7" fillId="0" borderId="0" xfId="0" applyFont="1" applyBorder="1"/>
    <xf numFmtId="0" fontId="7" fillId="0" borderId="0" xfId="0" applyFont="1" applyFill="1" applyBorder="1" applyAlignment="1">
      <alignment wrapText="1"/>
    </xf>
    <xf numFmtId="0" fontId="27" fillId="0" borderId="0" xfId="0" applyFont="1" applyAlignment="1"/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28" fillId="0" borderId="0" xfId="3" applyFont="1"/>
    <xf numFmtId="0" fontId="23" fillId="0" borderId="0" xfId="0" applyFont="1" applyAlignment="1">
      <alignment wrapText="1"/>
    </xf>
    <xf numFmtId="0" fontId="28" fillId="0" borderId="0" xfId="3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29" fillId="0" borderId="0" xfId="3" applyFont="1" applyAlignment="1">
      <alignment wrapText="1"/>
    </xf>
    <xf numFmtId="0" fontId="7" fillId="0" borderId="0" xfId="0" applyFont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4" fillId="0" borderId="13" xfId="0" applyFont="1" applyBorder="1" applyAlignment="1">
      <alignment vertical="center" wrapText="1"/>
    </xf>
    <xf numFmtId="0" fontId="27" fillId="0" borderId="8" xfId="0" applyFont="1" applyBorder="1" applyAlignment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4" fillId="0" borderId="9" xfId="0" applyNumberFormat="1" applyFont="1" applyBorder="1" applyAlignment="1">
      <alignment horizontal="center" vertical="center" wrapText="1"/>
    </xf>
    <xf numFmtId="166" fontId="4" fillId="0" borderId="9" xfId="0" applyNumberFormat="1" applyFont="1" applyFill="1" applyBorder="1" applyAlignment="1">
      <alignment horizontal="center" vertical="center" wrapText="1"/>
    </xf>
    <xf numFmtId="166" fontId="4" fillId="0" borderId="5" xfId="0" applyNumberFormat="1" applyFont="1" applyFill="1" applyBorder="1" applyAlignment="1">
      <alignment horizontal="center" vertical="center" wrapText="1"/>
    </xf>
    <xf numFmtId="166" fontId="4" fillId="0" borderId="16" xfId="0" applyNumberFormat="1" applyFont="1" applyFill="1" applyBorder="1" applyAlignment="1">
      <alignment horizontal="center" vertical="center" wrapText="1"/>
    </xf>
    <xf numFmtId="166" fontId="4" fillId="0" borderId="5" xfId="2" applyNumberFormat="1" applyFont="1" applyFill="1" applyBorder="1" applyAlignment="1">
      <alignment horizontal="center" vertical="center" wrapText="1"/>
    </xf>
    <xf numFmtId="166" fontId="4" fillId="0" borderId="9" xfId="2" applyNumberFormat="1" applyFont="1" applyFill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center" vertical="center" wrapText="1"/>
    </xf>
    <xf numFmtId="166" fontId="4" fillId="0" borderId="10" xfId="0" applyNumberFormat="1" applyFont="1" applyFill="1" applyBorder="1" applyAlignment="1">
      <alignment horizontal="center" vertical="center" wrapText="1"/>
    </xf>
    <xf numFmtId="166" fontId="7" fillId="0" borderId="5" xfId="0" applyNumberFormat="1" applyFont="1" applyFill="1" applyBorder="1" applyAlignment="1">
      <alignment horizontal="center" vertical="center" wrapText="1"/>
    </xf>
    <xf numFmtId="166" fontId="7" fillId="0" borderId="9" xfId="0" applyNumberFormat="1" applyFont="1" applyFill="1" applyBorder="1" applyAlignment="1">
      <alignment horizontal="center" vertical="center" wrapText="1"/>
    </xf>
    <xf numFmtId="166" fontId="7" fillId="0" borderId="10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center" vertical="center" wrapText="1"/>
    </xf>
    <xf numFmtId="166" fontId="7" fillId="4" borderId="0" xfId="0" applyNumberFormat="1" applyFont="1" applyFill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166" fontId="7" fillId="4" borderId="11" xfId="0" applyNumberFormat="1" applyFont="1" applyFill="1" applyBorder="1" applyAlignment="1">
      <alignment horizontal="center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166" fontId="7" fillId="4" borderId="2" xfId="0" applyNumberFormat="1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166" fontId="7" fillId="4" borderId="5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 wrapText="1"/>
    </xf>
    <xf numFmtId="3" fontId="4" fillId="4" borderId="6" xfId="0" applyNumberFormat="1" applyFont="1" applyFill="1" applyBorder="1" applyAlignment="1">
      <alignment horizontal="center" vertical="center" wrapText="1"/>
    </xf>
    <xf numFmtId="10" fontId="4" fillId="4" borderId="1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4" fillId="4" borderId="10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66" fontId="4" fillId="4" borderId="9" xfId="0" applyNumberFormat="1" applyFont="1" applyFill="1" applyBorder="1" applyAlignment="1">
      <alignment horizontal="center" vertical="center" wrapText="1"/>
    </xf>
    <xf numFmtId="3" fontId="7" fillId="4" borderId="16" xfId="0" applyNumberFormat="1" applyFont="1" applyFill="1" applyBorder="1" applyAlignment="1">
      <alignment horizontal="center" vertical="center" wrapText="1"/>
    </xf>
    <xf numFmtId="166" fontId="7" fillId="4" borderId="15" xfId="0" applyNumberFormat="1" applyFont="1" applyFill="1" applyBorder="1" applyAlignment="1">
      <alignment horizontal="center" vertical="center" wrapText="1"/>
    </xf>
    <xf numFmtId="166" fontId="7" fillId="4" borderId="16" xfId="0" applyNumberFormat="1" applyFont="1" applyFill="1" applyBorder="1" applyAlignment="1">
      <alignment horizontal="center" vertical="center" wrapText="1"/>
    </xf>
    <xf numFmtId="3" fontId="7" fillId="4" borderId="0" xfId="0" applyNumberFormat="1" applyFont="1" applyFill="1" applyAlignment="1">
      <alignment horizontal="center" wrapText="1"/>
    </xf>
    <xf numFmtId="166" fontId="7" fillId="4" borderId="4" xfId="0" applyNumberFormat="1" applyFont="1" applyFill="1" applyBorder="1" applyAlignment="1">
      <alignment horizontal="center" vertical="center" wrapText="1"/>
    </xf>
    <xf numFmtId="3" fontId="7" fillId="4" borderId="17" xfId="0" applyNumberFormat="1" applyFont="1" applyFill="1" applyBorder="1" applyAlignment="1">
      <alignment horizontal="center" vertical="center" wrapText="1"/>
    </xf>
    <xf numFmtId="166" fontId="7" fillId="4" borderId="21" xfId="0" applyNumberFormat="1" applyFont="1" applyFill="1" applyBorder="1" applyAlignment="1">
      <alignment horizontal="center" vertical="center" wrapText="1"/>
    </xf>
    <xf numFmtId="3" fontId="7" fillId="4" borderId="18" xfId="0" applyNumberFormat="1" applyFont="1" applyFill="1" applyBorder="1" applyAlignment="1">
      <alignment horizontal="center" vertical="center" wrapText="1"/>
    </xf>
    <xf numFmtId="166" fontId="7" fillId="4" borderId="19" xfId="0" applyNumberFormat="1" applyFont="1" applyFill="1" applyBorder="1" applyAlignment="1">
      <alignment horizontal="center" vertical="center" wrapText="1"/>
    </xf>
    <xf numFmtId="3" fontId="7" fillId="4" borderId="5" xfId="0" applyNumberFormat="1" applyFont="1" applyFill="1" applyBorder="1" applyAlignment="1">
      <alignment horizontal="center" vertical="center" wrapText="1"/>
    </xf>
    <xf numFmtId="3" fontId="7" fillId="4" borderId="9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166" fontId="7" fillId="4" borderId="9" xfId="0" applyNumberFormat="1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67" fontId="7" fillId="4" borderId="6" xfId="0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167" fontId="7" fillId="4" borderId="10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7" fillId="0" borderId="5" xfId="1" applyNumberFormat="1" applyFont="1" applyBorder="1" applyAlignment="1">
      <alignment wrapText="1"/>
    </xf>
    <xf numFmtId="165" fontId="7" fillId="0" borderId="16" xfId="1" applyNumberFormat="1" applyFont="1" applyBorder="1" applyAlignment="1">
      <alignment wrapText="1"/>
    </xf>
    <xf numFmtId="165" fontId="7" fillId="0" borderId="2" xfId="1" applyNumberFormat="1" applyFont="1" applyBorder="1" applyAlignment="1">
      <alignment wrapText="1"/>
    </xf>
    <xf numFmtId="164" fontId="4" fillId="0" borderId="8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vertical="center" wrapText="1"/>
    </xf>
    <xf numFmtId="3" fontId="6" fillId="0" borderId="3" xfId="0" applyNumberFormat="1" applyFont="1" applyFill="1" applyBorder="1" applyAlignment="1">
      <alignment horizontal="right" vertical="center" wrapText="1"/>
    </xf>
    <xf numFmtId="167" fontId="7" fillId="4" borderId="3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0" fillId="0" borderId="0" xfId="0" applyAlignment="1">
      <alignment wrapText="1"/>
    </xf>
    <xf numFmtId="0" fontId="30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15" fillId="0" borderId="5" xfId="1" applyNumberFormat="1" applyFont="1" applyFill="1" applyBorder="1" applyAlignment="1">
      <alignment horizontal="right"/>
    </xf>
    <xf numFmtId="166" fontId="15" fillId="0" borderId="5" xfId="0" applyNumberFormat="1" applyFont="1" applyBorder="1" applyAlignment="1">
      <alignment horizontal="right"/>
    </xf>
    <xf numFmtId="165" fontId="30" fillId="0" borderId="0" xfId="1" applyNumberFormat="1" applyFont="1" applyFill="1" applyBorder="1" applyAlignment="1">
      <alignment wrapText="1"/>
    </xf>
    <xf numFmtId="6" fontId="30" fillId="0" borderId="0" xfId="0" applyNumberFormat="1" applyFont="1" applyAlignment="1">
      <alignment wrapText="1"/>
    </xf>
    <xf numFmtId="0" fontId="4" fillId="0" borderId="0" xfId="0" applyFont="1" applyAlignment="1">
      <alignment horizontal="left" vertical="center"/>
    </xf>
    <xf numFmtId="165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6" fontId="4" fillId="0" borderId="0" xfId="0" applyNumberFormat="1" applyFont="1" applyAlignment="1">
      <alignment horizontal="right" vertical="center" wrapText="1"/>
    </xf>
    <xf numFmtId="6" fontId="15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left" vertical="center" wrapText="1"/>
    </xf>
    <xf numFmtId="165" fontId="15" fillId="0" borderId="2" xfId="0" applyNumberFormat="1" applyFont="1" applyBorder="1" applyAlignment="1">
      <alignment horizontal="right" vertical="center" wrapText="1"/>
    </xf>
    <xf numFmtId="166" fontId="15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8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6" fontId="15" fillId="0" borderId="6" xfId="0" applyNumberFormat="1" applyFont="1" applyBorder="1" applyAlignment="1">
      <alignment horizontal="right" vertical="center" wrapText="1"/>
    </xf>
    <xf numFmtId="165" fontId="4" fillId="0" borderId="0" xfId="1" applyNumberFormat="1" applyFont="1" applyFill="1" applyBorder="1" applyAlignment="1">
      <alignment horizontal="right" vertical="center" wrapText="1"/>
    </xf>
    <xf numFmtId="165" fontId="4" fillId="0" borderId="2" xfId="0" applyNumberFormat="1" applyFont="1" applyBorder="1" applyAlignment="1">
      <alignment horizontal="right" vertical="center" wrapText="1"/>
    </xf>
    <xf numFmtId="9" fontId="4" fillId="0" borderId="3" xfId="2" applyFont="1" applyFill="1" applyBorder="1" applyAlignment="1">
      <alignment horizontal="right" vertical="center" wrapText="1"/>
    </xf>
    <xf numFmtId="0" fontId="3" fillId="2" borderId="16" xfId="0" applyFont="1" applyFill="1" applyBorder="1" applyAlignment="1">
      <alignment horizontal="center" vertical="center"/>
    </xf>
    <xf numFmtId="169" fontId="5" fillId="0" borderId="18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6" fontId="4" fillId="0" borderId="7" xfId="0" applyNumberFormat="1" applyFont="1" applyBorder="1" applyAlignment="1">
      <alignment horizontal="center" vertical="center" wrapText="1"/>
    </xf>
    <xf numFmtId="169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17" fillId="0" borderId="0" xfId="0" applyFont="1"/>
    <xf numFmtId="169" fontId="4" fillId="0" borderId="9" xfId="0" applyNumberFormat="1" applyFont="1" applyBorder="1" applyAlignment="1">
      <alignment horizontal="center" vertical="center" wrapText="1"/>
    </xf>
    <xf numFmtId="166" fontId="4" fillId="0" borderId="8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64" fontId="4" fillId="0" borderId="5" xfId="1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170" fontId="4" fillId="0" borderId="9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wrapText="1"/>
    </xf>
    <xf numFmtId="166" fontId="15" fillId="0" borderId="10" xfId="2" applyNumberFormat="1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166" fontId="15" fillId="0" borderId="16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2" fillId="0" borderId="0" xfId="0" quotePrefix="1" applyFont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10" fontId="33" fillId="0" borderId="0" xfId="0" applyNumberFormat="1" applyFont="1" applyAlignment="1">
      <alignment horizontal="center"/>
    </xf>
    <xf numFmtId="3" fontId="4" fillId="0" borderId="16" xfId="0" applyNumberFormat="1" applyFont="1" applyBorder="1" applyAlignment="1">
      <alignment vertical="center" wrapText="1"/>
    </xf>
    <xf numFmtId="8" fontId="4" fillId="0" borderId="16" xfId="0" applyNumberFormat="1" applyFont="1" applyBorder="1" applyAlignment="1">
      <alignment vertical="center" wrapText="1"/>
    </xf>
    <xf numFmtId="0" fontId="34" fillId="0" borderId="0" xfId="0" applyFont="1"/>
    <xf numFmtId="3" fontId="4" fillId="0" borderId="5" xfId="0" applyNumberFormat="1" applyFont="1" applyBorder="1" applyAlignment="1">
      <alignment vertical="center" wrapText="1"/>
    </xf>
    <xf numFmtId="8" fontId="4" fillId="0" borderId="5" xfId="0" applyNumberFormat="1" applyFont="1" applyBorder="1" applyAlignment="1">
      <alignment vertical="center" wrapText="1"/>
    </xf>
    <xf numFmtId="3" fontId="4" fillId="0" borderId="9" xfId="0" applyNumberFormat="1" applyFont="1" applyBorder="1" applyAlignment="1">
      <alignment vertical="center" wrapText="1"/>
    </xf>
    <xf numFmtId="8" fontId="4" fillId="0" borderId="9" xfId="0" applyNumberFormat="1" applyFont="1" applyBorder="1" applyAlignment="1">
      <alignment vertical="center" wrapText="1"/>
    </xf>
    <xf numFmtId="0" fontId="35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8" fontId="4" fillId="0" borderId="0" xfId="0" applyNumberFormat="1" applyFont="1" applyAlignment="1">
      <alignment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4" fontId="4" fillId="0" borderId="16" xfId="0" applyNumberFormat="1" applyFont="1" applyBorder="1" applyAlignment="1">
      <alignment vertical="center" wrapText="1"/>
    </xf>
    <xf numFmtId="10" fontId="4" fillId="0" borderId="7" xfId="0" applyNumberFormat="1" applyFont="1" applyBorder="1" applyAlignment="1">
      <alignment vertical="center" wrapText="1"/>
    </xf>
    <xf numFmtId="14" fontId="4" fillId="0" borderId="0" xfId="0" applyNumberFormat="1" applyFont="1" applyAlignment="1">
      <alignment vertical="center" wrapText="1"/>
    </xf>
    <xf numFmtId="14" fontId="4" fillId="0" borderId="5" xfId="0" applyNumberFormat="1" applyFont="1" applyBorder="1" applyAlignment="1">
      <alignment vertical="center" wrapText="1"/>
    </xf>
    <xf numFmtId="10" fontId="4" fillId="0" borderId="6" xfId="0" applyNumberFormat="1" applyFont="1" applyBorder="1" applyAlignment="1">
      <alignment vertical="center" wrapText="1"/>
    </xf>
    <xf numFmtId="0" fontId="36" fillId="0" borderId="0" xfId="3" applyFont="1" applyAlignment="1" applyProtection="1">
      <alignment wrapText="1"/>
    </xf>
    <xf numFmtId="14" fontId="4" fillId="0" borderId="9" xfId="0" applyNumberFormat="1" applyFont="1" applyBorder="1" applyAlignment="1">
      <alignment vertical="center" wrapText="1"/>
    </xf>
    <xf numFmtId="10" fontId="4" fillId="0" borderId="10" xfId="0" applyNumberFormat="1" applyFont="1" applyBorder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0" xfId="3" applyFont="1" applyAlignment="1" applyProtection="1">
      <alignment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166" fontId="4" fillId="0" borderId="16" xfId="0" applyNumberFormat="1" applyFont="1" applyBorder="1" applyAlignment="1">
      <alignment horizontal="center" vertical="center" wrapText="1"/>
    </xf>
    <xf numFmtId="0" fontId="30" fillId="2" borderId="11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3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wrapText="1"/>
    </xf>
    <xf numFmtId="166" fontId="4" fillId="0" borderId="0" xfId="0" applyNumberFormat="1" applyFont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166" fontId="7" fillId="0" borderId="9" xfId="0" applyNumberFormat="1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7" fillId="0" borderId="10" xfId="0" applyNumberFormat="1" applyFont="1" applyBorder="1" applyAlignment="1">
      <alignment horizontal="center" vertical="center" wrapText="1"/>
    </xf>
    <xf numFmtId="3" fontId="15" fillId="0" borderId="6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wrapText="1"/>
    </xf>
    <xf numFmtId="0" fontId="12" fillId="0" borderId="15" xfId="0" applyFont="1" applyBorder="1" applyAlignment="1">
      <alignment vertical="center" wrapText="1"/>
    </xf>
    <xf numFmtId="3" fontId="12" fillId="0" borderId="14" xfId="0" applyNumberFormat="1" applyFont="1" applyBorder="1" applyAlignment="1">
      <alignment vertical="center" wrapText="1"/>
    </xf>
    <xf numFmtId="0" fontId="7" fillId="0" borderId="16" xfId="0" applyFont="1" applyBorder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/>
    </xf>
    <xf numFmtId="166" fontId="7" fillId="0" borderId="11" xfId="0" applyNumberFormat="1" applyFont="1" applyBorder="1" applyAlignment="1">
      <alignment horizontal="center" vertical="center" wrapText="1"/>
    </xf>
    <xf numFmtId="166" fontId="7" fillId="0" borderId="2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wrapText="1"/>
    </xf>
    <xf numFmtId="3" fontId="7" fillId="0" borderId="0" xfId="0" applyNumberFormat="1" applyFont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9" fontId="7" fillId="0" borderId="15" xfId="0" applyNumberFormat="1" applyFont="1" applyBorder="1" applyAlignment="1">
      <alignment horizontal="center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wrapText="1"/>
    </xf>
    <xf numFmtId="3" fontId="7" fillId="0" borderId="0" xfId="0" applyNumberFormat="1" applyFont="1" applyAlignment="1">
      <alignment horizontal="center" wrapText="1"/>
    </xf>
    <xf numFmtId="9" fontId="7" fillId="0" borderId="4" xfId="0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9" fontId="7" fillId="0" borderId="19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167" fontId="7" fillId="0" borderId="6" xfId="0" applyNumberFormat="1" applyFont="1" applyBorder="1" applyAlignment="1">
      <alignment horizontal="center" vertical="center" wrapText="1"/>
    </xf>
    <xf numFmtId="167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7" fillId="0" borderId="0" xfId="0" applyFont="1"/>
    <xf numFmtId="38" fontId="38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/>
    </xf>
    <xf numFmtId="3" fontId="30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 wrapText="1"/>
    </xf>
    <xf numFmtId="167" fontId="7" fillId="0" borderId="0" xfId="0" applyNumberFormat="1" applyFont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file:///\\ucbfiles.colorado.edu\bfp\groups\planning\Budget%20Education%20and%20Training\Info%20Page\FY20%20Info%20Card\IR_Output20.xlsx" TargetMode="External"/><Relationship Id="rId1" Type="http://schemas.openxmlformats.org/officeDocument/2006/relationships/hyperlink" Target="https://www.colorado.edu/ocg/annual-repor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49DC5-E3AD-452D-8E2F-B9F5A0077D6B}">
  <dimension ref="A1:I176"/>
  <sheetViews>
    <sheetView tabSelected="1" workbookViewId="0">
      <selection activeCell="E15" sqref="E15"/>
    </sheetView>
  </sheetViews>
  <sheetFormatPr defaultRowHeight="14.5" x14ac:dyDescent="0.35"/>
  <cols>
    <col min="1" max="1" width="30.54296875" style="846" customWidth="1"/>
    <col min="2" max="2" width="14" style="844" customWidth="1"/>
    <col min="3" max="3" width="15.7265625" style="844" customWidth="1"/>
    <col min="4" max="4" width="11.1796875" style="844" customWidth="1"/>
    <col min="5" max="5" width="20" style="844" customWidth="1"/>
    <col min="6" max="6" width="19.26953125" style="844" customWidth="1"/>
    <col min="7" max="7" width="11.1796875" style="845" customWidth="1"/>
    <col min="8" max="8" width="28.54296875" style="845" bestFit="1" customWidth="1"/>
    <col min="9" max="9" width="15.1796875" customWidth="1"/>
  </cols>
  <sheetData>
    <row r="1" spans="1:9" x14ac:dyDescent="0.35">
      <c r="A1" s="3" t="s">
        <v>317</v>
      </c>
    </row>
    <row r="2" spans="1:9" ht="15" thickBot="1" x14ac:dyDescent="0.4"/>
    <row r="3" spans="1:9" ht="15" thickBot="1" x14ac:dyDescent="0.4">
      <c r="A3" s="847" t="s">
        <v>318</v>
      </c>
      <c r="B3" s="36" t="s">
        <v>319</v>
      </c>
      <c r="C3" s="36" t="s">
        <v>1</v>
      </c>
      <c r="H3" s="848"/>
      <c r="I3" s="849"/>
    </row>
    <row r="4" spans="1:9" x14ac:dyDescent="0.35">
      <c r="A4" s="418" t="s">
        <v>2</v>
      </c>
      <c r="B4" s="850">
        <f>42293747+56460058</f>
        <v>98753805</v>
      </c>
      <c r="C4" s="851">
        <v>4.9177000819346901E-2</v>
      </c>
      <c r="E4" s="852"/>
      <c r="F4" s="853"/>
      <c r="H4" s="854"/>
      <c r="I4" s="855"/>
    </row>
    <row r="5" spans="1:9" x14ac:dyDescent="0.35">
      <c r="A5" s="416" t="s">
        <v>5</v>
      </c>
      <c r="B5" s="850">
        <f>917620374-42293747</f>
        <v>875326627</v>
      </c>
      <c r="C5" s="851">
        <v>0.43589143986072393</v>
      </c>
      <c r="H5" s="856"/>
      <c r="I5" s="855"/>
    </row>
    <row r="6" spans="1:9" x14ac:dyDescent="0.35">
      <c r="A6" s="416" t="s">
        <v>320</v>
      </c>
      <c r="B6" s="850">
        <f>364436041+68990666</f>
        <v>433426707</v>
      </c>
      <c r="C6" s="851">
        <v>0.21583599260064795</v>
      </c>
      <c r="D6" s="846" t="s">
        <v>321</v>
      </c>
      <c r="H6" s="856"/>
      <c r="I6" s="857"/>
    </row>
    <row r="7" spans="1:9" x14ac:dyDescent="0.35">
      <c r="A7" s="416" t="s">
        <v>7</v>
      </c>
      <c r="B7" s="850">
        <v>113048151</v>
      </c>
      <c r="C7" s="851">
        <v>5.6295238592099332E-2</v>
      </c>
      <c r="E7" s="853"/>
      <c r="H7" s="856"/>
      <c r="I7" s="857"/>
    </row>
    <row r="8" spans="1:9" x14ac:dyDescent="0.35">
      <c r="A8" s="416" t="s">
        <v>8</v>
      </c>
      <c r="B8" s="850">
        <f>3110606+49582191</f>
        <v>52692797</v>
      </c>
      <c r="C8" s="851">
        <v>2.6239735484042161E-2</v>
      </c>
      <c r="H8" s="856"/>
      <c r="I8" s="858"/>
    </row>
    <row r="9" spans="1:9" x14ac:dyDescent="0.35">
      <c r="A9" s="418" t="s">
        <v>9</v>
      </c>
      <c r="B9" s="850">
        <f>153762989</f>
        <v>153762989</v>
      </c>
      <c r="C9" s="851">
        <v>7.6570240873637507E-2</v>
      </c>
      <c r="E9" s="859"/>
      <c r="H9" s="854"/>
      <c r="I9" s="858"/>
    </row>
    <row r="10" spans="1:9" x14ac:dyDescent="0.35">
      <c r="A10" s="437" t="s">
        <v>227</v>
      </c>
      <c r="B10" s="850">
        <v>27890367</v>
      </c>
      <c r="C10" s="851">
        <v>1.3888726624871678E-2</v>
      </c>
      <c r="H10" s="860"/>
      <c r="I10" s="857"/>
    </row>
    <row r="11" spans="1:9" x14ac:dyDescent="0.35">
      <c r="A11" s="416" t="s">
        <v>10</v>
      </c>
      <c r="B11" s="850">
        <v>225722724</v>
      </c>
      <c r="C11" s="851">
        <v>0.11240444439678263</v>
      </c>
      <c r="H11" s="856"/>
      <c r="I11" s="857"/>
    </row>
    <row r="12" spans="1:9" ht="15" thickBot="1" x14ac:dyDescent="0.4">
      <c r="A12" s="416" t="s">
        <v>11</v>
      </c>
      <c r="B12" s="850">
        <f>27398434+107284</f>
        <v>27505718</v>
      </c>
      <c r="C12" s="851">
        <v>1.3697180747847891E-2</v>
      </c>
      <c r="H12" s="856"/>
      <c r="I12" s="857"/>
    </row>
    <row r="13" spans="1:9" ht="15" thickBot="1" x14ac:dyDescent="0.4">
      <c r="A13" s="419" t="s">
        <v>12</v>
      </c>
      <c r="B13" s="861">
        <f>SUM(B4:B12)</f>
        <v>2008129885</v>
      </c>
      <c r="C13" s="862">
        <v>1</v>
      </c>
      <c r="H13" s="863"/>
      <c r="I13" s="855"/>
    </row>
    <row r="14" spans="1:9" ht="15" thickBot="1" x14ac:dyDescent="0.4">
      <c r="A14" s="170"/>
      <c r="B14" s="864"/>
      <c r="C14" s="131"/>
      <c r="H14" s="865"/>
      <c r="I14" s="864"/>
    </row>
    <row r="15" spans="1:9" ht="15" thickBot="1" x14ac:dyDescent="0.4">
      <c r="A15" s="847" t="s">
        <v>322</v>
      </c>
      <c r="B15" s="866" t="s">
        <v>319</v>
      </c>
      <c r="C15" s="867" t="s">
        <v>1</v>
      </c>
      <c r="H15" s="848"/>
      <c r="I15" s="849"/>
    </row>
    <row r="16" spans="1:9" x14ac:dyDescent="0.35">
      <c r="A16" s="418" t="s">
        <v>13</v>
      </c>
      <c r="B16" s="850">
        <v>963362932</v>
      </c>
      <c r="C16" s="868">
        <v>0.47973138550248706</v>
      </c>
      <c r="H16" s="854"/>
      <c r="I16" s="869"/>
    </row>
    <row r="17" spans="1:9" x14ac:dyDescent="0.35">
      <c r="A17" s="418" t="s">
        <v>14</v>
      </c>
      <c r="B17" s="850">
        <v>404777176</v>
      </c>
      <c r="C17" s="868">
        <v>0.20156922070805197</v>
      </c>
      <c r="H17" s="854"/>
      <c r="I17" s="857"/>
    </row>
    <row r="18" spans="1:9" ht="15" thickBot="1" x14ac:dyDescent="0.4">
      <c r="A18" s="418" t="s">
        <v>15</v>
      </c>
      <c r="B18" s="850">
        <v>639989777</v>
      </c>
      <c r="C18" s="868">
        <v>0.31869939378946099</v>
      </c>
      <c r="H18" s="854"/>
      <c r="I18" s="857"/>
    </row>
    <row r="19" spans="1:9" ht="15" thickBot="1" x14ac:dyDescent="0.4">
      <c r="A19" s="419" t="s">
        <v>12</v>
      </c>
      <c r="B19" s="870">
        <f>SUM(B16:B18)</f>
        <v>2008129885</v>
      </c>
      <c r="C19" s="871">
        <v>1</v>
      </c>
      <c r="H19" s="863"/>
      <c r="I19" s="857"/>
    </row>
    <row r="20" spans="1:9" ht="15" thickBot="1" x14ac:dyDescent="0.4">
      <c r="A20" s="1"/>
    </row>
    <row r="21" spans="1:9" ht="21.5" thickBot="1" x14ac:dyDescent="0.4">
      <c r="A21" s="872" t="s">
        <v>184</v>
      </c>
      <c r="B21" s="38" t="s">
        <v>208</v>
      </c>
      <c r="C21" s="38" t="s">
        <v>157</v>
      </c>
      <c r="D21" s="38" t="s">
        <v>156</v>
      </c>
      <c r="E21" s="36" t="s">
        <v>158</v>
      </c>
      <c r="F21" s="37" t="s">
        <v>93</v>
      </c>
    </row>
    <row r="22" spans="1:9" x14ac:dyDescent="0.35">
      <c r="A22" s="418" t="s">
        <v>259</v>
      </c>
      <c r="B22" s="873">
        <v>49.81</v>
      </c>
      <c r="C22" s="77" t="s">
        <v>53</v>
      </c>
      <c r="D22" s="874" t="s">
        <v>53</v>
      </c>
      <c r="E22" s="875">
        <v>2015</v>
      </c>
      <c r="F22" s="876">
        <v>2.8000000000000001E-2</v>
      </c>
    </row>
    <row r="23" spans="1:9" x14ac:dyDescent="0.35">
      <c r="A23" s="418" t="s">
        <v>260</v>
      </c>
      <c r="B23" s="877">
        <v>41.4</v>
      </c>
      <c r="C23" s="79" t="s">
        <v>53</v>
      </c>
      <c r="D23" s="878" t="s">
        <v>53</v>
      </c>
      <c r="E23" s="145">
        <v>2016</v>
      </c>
      <c r="F23" s="879">
        <v>2.8000000000000001E-2</v>
      </c>
      <c r="G23" s="880"/>
    </row>
    <row r="24" spans="1:9" ht="15" thickBot="1" x14ac:dyDescent="0.4">
      <c r="A24" s="424" t="s">
        <v>261</v>
      </c>
      <c r="B24" s="881">
        <f>B22+B23</f>
        <v>91.210000000000008</v>
      </c>
      <c r="C24" s="882">
        <v>0.1205</v>
      </c>
      <c r="D24" s="881">
        <v>9.81</v>
      </c>
      <c r="E24" s="145">
        <v>2017</v>
      </c>
      <c r="F24" s="879">
        <v>1.2E-2</v>
      </c>
    </row>
    <row r="25" spans="1:9" x14ac:dyDescent="0.35">
      <c r="A25" s="883" t="s">
        <v>299</v>
      </c>
      <c r="B25" s="873">
        <v>20.75</v>
      </c>
      <c r="C25" s="730" t="s">
        <v>53</v>
      </c>
      <c r="D25" s="878"/>
      <c r="E25" s="145">
        <v>2018</v>
      </c>
      <c r="F25" s="879">
        <v>2.8000000000000001E-2</v>
      </c>
    </row>
    <row r="26" spans="1:9" x14ac:dyDescent="0.35">
      <c r="A26" s="884" t="s">
        <v>300</v>
      </c>
      <c r="B26" s="877">
        <v>17.57</v>
      </c>
      <c r="C26" s="731" t="s">
        <v>53</v>
      </c>
      <c r="D26" s="885"/>
      <c r="E26" s="145">
        <v>2019</v>
      </c>
      <c r="F26" s="879">
        <v>3.4000000000000002E-2</v>
      </c>
      <c r="H26" s="504"/>
    </row>
    <row r="27" spans="1:9" ht="15" thickBot="1" x14ac:dyDescent="0.4">
      <c r="A27" s="886" t="s">
        <v>301</v>
      </c>
      <c r="B27" s="881">
        <f>B25+B26</f>
        <v>38.32</v>
      </c>
      <c r="C27" s="882">
        <f>(B27-B24)/B24</f>
        <v>-0.57987062822058988</v>
      </c>
      <c r="D27" s="887">
        <v>-52.9</v>
      </c>
      <c r="E27" s="145">
        <v>2020</v>
      </c>
      <c r="F27" s="879">
        <v>2.7300000000000001E-2</v>
      </c>
    </row>
    <row r="28" spans="1:9" ht="15" thickBot="1" x14ac:dyDescent="0.4">
      <c r="A28" s="883" t="s">
        <v>323</v>
      </c>
      <c r="B28" s="877">
        <v>56.46</v>
      </c>
      <c r="C28" s="731" t="s">
        <v>53</v>
      </c>
      <c r="D28" s="878"/>
      <c r="E28" s="888">
        <v>2021</v>
      </c>
      <c r="F28" s="889">
        <v>1.924E-2</v>
      </c>
    </row>
    <row r="29" spans="1:9" x14ac:dyDescent="0.35">
      <c r="A29" s="884" t="s">
        <v>324</v>
      </c>
      <c r="B29" s="877">
        <v>42.29</v>
      </c>
      <c r="C29" s="731" t="s">
        <v>53</v>
      </c>
      <c r="D29" s="878"/>
      <c r="E29" s="890" t="s">
        <v>325</v>
      </c>
      <c r="F29" s="891">
        <v>1.95E-2</v>
      </c>
    </row>
    <row r="30" spans="1:9" ht="15" thickBot="1" x14ac:dyDescent="0.4">
      <c r="A30" s="886" t="s">
        <v>326</v>
      </c>
      <c r="B30" s="881">
        <f>B28+B29</f>
        <v>98.75</v>
      </c>
      <c r="C30" s="882">
        <f>(B30-B27)/B27</f>
        <v>1.5769832985386221</v>
      </c>
      <c r="D30" s="881">
        <f>B30-B27</f>
        <v>60.43</v>
      </c>
      <c r="E30" s="892"/>
      <c r="F30" s="893"/>
    </row>
    <row r="31" spans="1:9" ht="15" thickBot="1" x14ac:dyDescent="0.4">
      <c r="E31" s="894"/>
      <c r="F31" s="131"/>
    </row>
    <row r="32" spans="1:9" ht="15" thickBot="1" x14ac:dyDescent="0.4">
      <c r="A32" s="409" t="s">
        <v>216</v>
      </c>
      <c r="B32" s="37" t="s">
        <v>162</v>
      </c>
      <c r="C32" s="37" t="s">
        <v>255</v>
      </c>
      <c r="D32" s="37" t="s">
        <v>295</v>
      </c>
      <c r="E32" s="37" t="s">
        <v>319</v>
      </c>
    </row>
    <row r="33" spans="1:9" x14ac:dyDescent="0.35">
      <c r="A33" s="19" t="s">
        <v>22</v>
      </c>
      <c r="B33" s="62">
        <v>6.7599999999999993E-2</v>
      </c>
      <c r="C33" s="9">
        <v>7.0599999999999996E-2</v>
      </c>
      <c r="D33" s="9">
        <v>7.2599999999999998E-2</v>
      </c>
      <c r="E33" s="9">
        <v>7.2599999999999998E-2</v>
      </c>
      <c r="F33" s="880"/>
      <c r="H33" s="895"/>
      <c r="I33" s="896"/>
    </row>
    <row r="34" spans="1:9" ht="15" thickBot="1" x14ac:dyDescent="0.4">
      <c r="A34" s="26" t="s">
        <v>23</v>
      </c>
      <c r="B34" s="91">
        <v>6.1999999999999998E-3</v>
      </c>
      <c r="C34" s="66">
        <v>6.1999999999999998E-3</v>
      </c>
      <c r="D34" s="66">
        <v>5.8999999999999999E-3</v>
      </c>
      <c r="E34" s="66">
        <v>6.3E-3</v>
      </c>
      <c r="H34" s="897"/>
      <c r="I34" s="898"/>
    </row>
    <row r="35" spans="1:9" ht="15" thickBot="1" x14ac:dyDescent="0.4">
      <c r="A35" s="362" t="s">
        <v>24</v>
      </c>
      <c r="B35" s="66">
        <v>7.3800000000000004E-2</v>
      </c>
      <c r="C35" s="66">
        <v>7.6799999999999993E-2</v>
      </c>
      <c r="D35" s="66">
        <v>7.85E-2</v>
      </c>
      <c r="E35" s="66">
        <v>7.8899999999999998E-2</v>
      </c>
      <c r="H35" s="897"/>
      <c r="I35" s="898"/>
    </row>
    <row r="36" spans="1:9" ht="15" thickBot="1" x14ac:dyDescent="0.4">
      <c r="A36" s="2"/>
      <c r="H36" s="897"/>
      <c r="I36" s="898"/>
    </row>
    <row r="37" spans="1:9" ht="15" thickBot="1" x14ac:dyDescent="0.4">
      <c r="A37" s="34" t="s">
        <v>210</v>
      </c>
      <c r="B37" s="92"/>
      <c r="C37" s="92"/>
      <c r="D37" s="92"/>
      <c r="E37" s="92"/>
      <c r="F37" s="92"/>
      <c r="G37" s="92"/>
      <c r="H37" s="41"/>
    </row>
    <row r="38" spans="1:9" ht="15" thickBot="1" x14ac:dyDescent="0.4">
      <c r="A38" s="43" t="s">
        <v>166</v>
      </c>
      <c r="B38" s="43" t="s">
        <v>163</v>
      </c>
      <c r="C38" s="43" t="s">
        <v>164</v>
      </c>
      <c r="D38" s="43" t="s">
        <v>165</v>
      </c>
      <c r="E38" s="43" t="s">
        <v>157</v>
      </c>
      <c r="F38" s="43" t="s">
        <v>188</v>
      </c>
      <c r="G38" s="43" t="s">
        <v>26</v>
      </c>
      <c r="H38" s="303" t="s">
        <v>185</v>
      </c>
    </row>
    <row r="39" spans="1:9" x14ac:dyDescent="0.35">
      <c r="A39" s="422" t="s">
        <v>195</v>
      </c>
      <c r="B39" s="899">
        <v>2187</v>
      </c>
      <c r="C39" s="474">
        <v>1867</v>
      </c>
      <c r="D39" s="900">
        <v>436.8</v>
      </c>
      <c r="E39" s="62">
        <v>2.7E-2</v>
      </c>
      <c r="F39" s="900">
        <v>423.3</v>
      </c>
      <c r="G39" s="900">
        <v>92.2</v>
      </c>
      <c r="H39" s="876">
        <v>9.8000000000000004E-2</v>
      </c>
      <c r="I39" s="901"/>
    </row>
    <row r="40" spans="1:9" x14ac:dyDescent="0.35">
      <c r="A40" s="418" t="s">
        <v>196</v>
      </c>
      <c r="B40" s="902">
        <v>2348</v>
      </c>
      <c r="C40" s="29">
        <v>2019</v>
      </c>
      <c r="D40" s="903">
        <v>507.9</v>
      </c>
      <c r="E40" s="73">
        <v>0.16300000000000001</v>
      </c>
      <c r="F40" s="903">
        <v>463.6</v>
      </c>
      <c r="G40" s="903">
        <v>89.9</v>
      </c>
      <c r="H40" s="879">
        <v>-2.5000000000000001E-2</v>
      </c>
    </row>
    <row r="41" spans="1:9" x14ac:dyDescent="0.35">
      <c r="A41" s="418" t="s">
        <v>197</v>
      </c>
      <c r="B41" s="902">
        <v>2415</v>
      </c>
      <c r="C41" s="29">
        <v>2195</v>
      </c>
      <c r="D41" s="903">
        <v>511.1</v>
      </c>
      <c r="E41" s="73">
        <v>6.0000000000000001E-3</v>
      </c>
      <c r="F41" s="903">
        <v>496.7</v>
      </c>
      <c r="G41" s="903">
        <v>105.8</v>
      </c>
      <c r="H41" s="879">
        <v>0.17699999999999999</v>
      </c>
    </row>
    <row r="42" spans="1:9" x14ac:dyDescent="0.35">
      <c r="A42" s="418" t="s">
        <v>254</v>
      </c>
      <c r="B42" s="902">
        <v>2412</v>
      </c>
      <c r="C42" s="29">
        <v>2299</v>
      </c>
      <c r="D42" s="903">
        <v>630.9</v>
      </c>
      <c r="E42" s="73">
        <v>0.23439639992173733</v>
      </c>
      <c r="F42" s="903">
        <v>489.9</v>
      </c>
      <c r="G42" s="903">
        <v>109.06</v>
      </c>
      <c r="H42" s="879">
        <v>3.0812854442344096E-2</v>
      </c>
    </row>
    <row r="43" spans="1:9" x14ac:dyDescent="0.35">
      <c r="A43" s="418" t="s">
        <v>302</v>
      </c>
      <c r="B43" s="902">
        <v>2383</v>
      </c>
      <c r="C43" s="29">
        <v>2262</v>
      </c>
      <c r="D43" s="903">
        <v>613.92999999999995</v>
      </c>
      <c r="E43" s="73">
        <f>(D43-D42)/D42</f>
        <v>-2.689808210492951E-2</v>
      </c>
      <c r="F43" s="903">
        <v>499.54</v>
      </c>
      <c r="G43" s="903">
        <v>108.96</v>
      </c>
      <c r="H43" s="879">
        <f>(G43-G42)/G42</f>
        <v>-9.1692646249778582E-4</v>
      </c>
    </row>
    <row r="44" spans="1:9" ht="15" thickBot="1" x14ac:dyDescent="0.4">
      <c r="A44" s="424" t="s">
        <v>327</v>
      </c>
      <c r="B44" s="904">
        <v>2515</v>
      </c>
      <c r="C44" s="96">
        <v>2257</v>
      </c>
      <c r="D44" s="905">
        <v>634.4</v>
      </c>
      <c r="E44" s="91">
        <v>3.3000000000000002E-2</v>
      </c>
      <c r="F44" s="905">
        <v>499.5</v>
      </c>
      <c r="G44" s="905">
        <v>116.5</v>
      </c>
      <c r="H44" s="808">
        <v>6.9000000000000006E-2</v>
      </c>
      <c r="I44" s="906"/>
    </row>
    <row r="45" spans="1:9" ht="15" thickBot="1" x14ac:dyDescent="0.4">
      <c r="A45" s="907"/>
      <c r="B45" s="908"/>
      <c r="C45" s="909"/>
      <c r="D45" s="910"/>
      <c r="E45" s="894"/>
      <c r="F45" s="910"/>
      <c r="G45" s="910"/>
      <c r="H45" s="894"/>
    </row>
    <row r="46" spans="1:9" ht="15" thickBot="1" x14ac:dyDescent="0.4">
      <c r="A46" s="409" t="s">
        <v>27</v>
      </c>
      <c r="B46" s="179" t="s">
        <v>28</v>
      </c>
      <c r="C46" s="911" t="s">
        <v>29</v>
      </c>
      <c r="D46" s="911" t="s">
        <v>30</v>
      </c>
      <c r="E46" s="36" t="s">
        <v>31</v>
      </c>
      <c r="G46" s="912"/>
      <c r="H46" s="912"/>
    </row>
    <row r="47" spans="1:9" x14ac:dyDescent="0.35">
      <c r="A47" s="30" t="s">
        <v>32</v>
      </c>
      <c r="B47" s="103" t="s">
        <v>33</v>
      </c>
      <c r="C47" s="913">
        <v>44378</v>
      </c>
      <c r="D47" s="913">
        <v>45107</v>
      </c>
      <c r="E47" s="914">
        <v>0.56499999999999995</v>
      </c>
      <c r="F47" s="505"/>
      <c r="G47" s="915"/>
      <c r="H47" s="915"/>
    </row>
    <row r="48" spans="1:9" x14ac:dyDescent="0.35">
      <c r="A48" s="31" t="s">
        <v>32</v>
      </c>
      <c r="B48" s="107" t="s">
        <v>34</v>
      </c>
      <c r="C48" s="916">
        <v>44378</v>
      </c>
      <c r="D48" s="916">
        <v>45107</v>
      </c>
      <c r="E48" s="917">
        <v>0.26</v>
      </c>
      <c r="F48" s="918"/>
      <c r="G48" s="915"/>
      <c r="H48" s="915"/>
    </row>
    <row r="49" spans="1:8" x14ac:dyDescent="0.35">
      <c r="A49" s="31" t="s">
        <v>35</v>
      </c>
      <c r="B49" s="107" t="s">
        <v>33</v>
      </c>
      <c r="C49" s="916">
        <v>44378</v>
      </c>
      <c r="D49" s="916">
        <v>45107</v>
      </c>
      <c r="E49" s="917">
        <v>0.47499999999999998</v>
      </c>
      <c r="G49" s="915"/>
      <c r="H49" s="915"/>
    </row>
    <row r="50" spans="1:8" x14ac:dyDescent="0.35">
      <c r="A50" s="31" t="s">
        <v>35</v>
      </c>
      <c r="B50" s="107" t="s">
        <v>34</v>
      </c>
      <c r="C50" s="916">
        <v>44378</v>
      </c>
      <c r="D50" s="916">
        <v>45107</v>
      </c>
      <c r="E50" s="917">
        <v>0.26</v>
      </c>
      <c r="G50" s="915"/>
      <c r="H50" s="915"/>
    </row>
    <row r="51" spans="1:8" ht="15" thickBot="1" x14ac:dyDescent="0.4">
      <c r="A51" s="25" t="s">
        <v>36</v>
      </c>
      <c r="B51" s="110" t="s">
        <v>37</v>
      </c>
      <c r="C51" s="919">
        <v>44378</v>
      </c>
      <c r="D51" s="919">
        <v>45107</v>
      </c>
      <c r="E51" s="920">
        <v>0.43</v>
      </c>
      <c r="G51" s="915"/>
      <c r="H51" s="915"/>
    </row>
    <row r="52" spans="1:8" ht="15" thickBot="1" x14ac:dyDescent="0.4">
      <c r="A52" s="921"/>
      <c r="B52" s="922"/>
      <c r="C52" s="922"/>
      <c r="D52" s="922"/>
      <c r="E52" s="922"/>
      <c r="F52" s="922"/>
      <c r="G52" s="923"/>
      <c r="H52" s="923"/>
    </row>
    <row r="53" spans="1:8" ht="15" thickBot="1" x14ac:dyDescent="0.4">
      <c r="A53" s="40" t="s">
        <v>328</v>
      </c>
      <c r="B53" s="113"/>
      <c r="C53" s="113"/>
      <c r="D53" s="53"/>
    </row>
    <row r="54" spans="1:8" ht="15" thickBot="1" x14ac:dyDescent="0.4">
      <c r="A54" s="410" t="s">
        <v>38</v>
      </c>
      <c r="B54" s="338" t="s">
        <v>17</v>
      </c>
      <c r="C54" s="338" t="s">
        <v>39</v>
      </c>
      <c r="D54" s="231" t="s">
        <v>17</v>
      </c>
    </row>
    <row r="55" spans="1:8" ht="21" x14ac:dyDescent="0.35">
      <c r="A55" s="427" t="s">
        <v>212</v>
      </c>
      <c r="B55" s="486">
        <v>1306</v>
      </c>
      <c r="C55" s="436" t="s">
        <v>213</v>
      </c>
      <c r="D55" s="115">
        <v>246</v>
      </c>
      <c r="F55" s="924"/>
    </row>
    <row r="56" spans="1:8" x14ac:dyDescent="0.35">
      <c r="A56" s="428" t="s">
        <v>215</v>
      </c>
      <c r="B56" s="54">
        <v>497</v>
      </c>
      <c r="C56" s="437" t="s">
        <v>40</v>
      </c>
      <c r="D56" s="116">
        <v>1215</v>
      </c>
    </row>
    <row r="57" spans="1:8" x14ac:dyDescent="0.35">
      <c r="A57" s="273" t="s">
        <v>232</v>
      </c>
      <c r="B57" s="487">
        <v>835</v>
      </c>
      <c r="C57" s="437" t="s">
        <v>42</v>
      </c>
      <c r="D57" s="116">
        <v>1369</v>
      </c>
    </row>
    <row r="58" spans="1:8" x14ac:dyDescent="0.35">
      <c r="A58" s="11" t="s">
        <v>43</v>
      </c>
      <c r="B58" s="488">
        <v>2638</v>
      </c>
      <c r="C58" s="437" t="s">
        <v>214</v>
      </c>
      <c r="D58" s="115">
        <v>112</v>
      </c>
    </row>
    <row r="59" spans="1:8" x14ac:dyDescent="0.35">
      <c r="A59" s="12" t="s">
        <v>44</v>
      </c>
      <c r="B59" s="488">
        <v>2280</v>
      </c>
      <c r="C59" s="438" t="s">
        <v>45</v>
      </c>
      <c r="D59" s="118">
        <v>1</v>
      </c>
    </row>
    <row r="60" spans="1:8" x14ac:dyDescent="0.35">
      <c r="A60" s="428" t="s">
        <v>211</v>
      </c>
      <c r="B60" s="488">
        <v>3818</v>
      </c>
      <c r="C60" s="119" t="s">
        <v>43</v>
      </c>
      <c r="D60" s="116">
        <v>2943</v>
      </c>
    </row>
    <row r="61" spans="1:8" ht="15" thickBot="1" x14ac:dyDescent="0.4">
      <c r="A61" s="12" t="s">
        <v>46</v>
      </c>
      <c r="B61" s="488">
        <v>1078</v>
      </c>
      <c r="C61" s="120" t="s">
        <v>47</v>
      </c>
      <c r="D61" s="121">
        <v>4261</v>
      </c>
    </row>
    <row r="62" spans="1:8" ht="15" thickBot="1" x14ac:dyDescent="0.4">
      <c r="A62" s="39" t="s">
        <v>48</v>
      </c>
      <c r="B62" s="489">
        <v>9814</v>
      </c>
      <c r="C62" s="925" t="s">
        <v>49</v>
      </c>
      <c r="D62" s="122">
        <v>7204</v>
      </c>
    </row>
    <row r="63" spans="1:8" ht="15" thickBot="1" x14ac:dyDescent="0.4">
      <c r="A63" s="926"/>
      <c r="B63" s="927"/>
      <c r="C63" s="928"/>
      <c r="D63" s="929"/>
    </row>
    <row r="64" spans="1:8" ht="15" thickBot="1" x14ac:dyDescent="0.4">
      <c r="A64" s="46" t="s">
        <v>288</v>
      </c>
      <c r="B64" s="126"/>
      <c r="C64" s="126"/>
      <c r="D64" s="126"/>
      <c r="E64" s="127"/>
      <c r="F64" s="859"/>
    </row>
    <row r="65" spans="1:9" ht="21.5" thickBot="1" x14ac:dyDescent="0.4">
      <c r="A65" s="298" t="s">
        <v>51</v>
      </c>
      <c r="B65" s="300" t="s">
        <v>304</v>
      </c>
      <c r="C65" s="301" t="s">
        <v>305</v>
      </c>
      <c r="D65" s="300" t="s">
        <v>329</v>
      </c>
      <c r="E65" s="301" t="s">
        <v>330</v>
      </c>
    </row>
    <row r="66" spans="1:9" x14ac:dyDescent="0.35">
      <c r="A66" s="442" t="s">
        <v>46</v>
      </c>
      <c r="B66" s="781">
        <v>0.37</v>
      </c>
      <c r="C66" s="930">
        <v>0.17699999999999999</v>
      </c>
      <c r="D66" s="781">
        <v>0.373</v>
      </c>
      <c r="E66" s="930">
        <v>0.16</v>
      </c>
    </row>
    <row r="67" spans="1:9" x14ac:dyDescent="0.35">
      <c r="A67" s="442" t="s">
        <v>52</v>
      </c>
      <c r="B67" s="781" t="s">
        <v>53</v>
      </c>
      <c r="C67" s="781">
        <v>1.2999999999999999E-2</v>
      </c>
      <c r="D67" s="786" t="s">
        <v>53</v>
      </c>
      <c r="E67" s="781">
        <v>1.2999999999999999E-2</v>
      </c>
    </row>
    <row r="68" spans="1:9" x14ac:dyDescent="0.35">
      <c r="A68" s="442" t="s">
        <v>167</v>
      </c>
      <c r="B68" s="781">
        <v>0.37</v>
      </c>
      <c r="C68" s="781">
        <v>0.17699999999999999</v>
      </c>
      <c r="D68" s="781">
        <v>0.373</v>
      </c>
      <c r="E68" s="781">
        <v>0.16</v>
      </c>
    </row>
    <row r="69" spans="1:9" x14ac:dyDescent="0.35">
      <c r="A69" s="442" t="s">
        <v>54</v>
      </c>
      <c r="B69" s="781">
        <v>0.28999999999999998</v>
      </c>
      <c r="C69" s="781" t="s">
        <v>53</v>
      </c>
      <c r="D69" s="781">
        <v>0.28999999999999998</v>
      </c>
      <c r="E69" s="781" t="s">
        <v>53</v>
      </c>
    </row>
    <row r="70" spans="1:9" ht="15" thickBot="1" x14ac:dyDescent="0.4">
      <c r="A70" s="443" t="s">
        <v>55</v>
      </c>
      <c r="B70" s="782" t="s">
        <v>53</v>
      </c>
      <c r="C70" s="782">
        <v>0.123</v>
      </c>
      <c r="D70" s="787" t="s">
        <v>53</v>
      </c>
      <c r="E70" s="782">
        <v>0.11</v>
      </c>
    </row>
    <row r="71" spans="1:9" ht="15" thickBot="1" x14ac:dyDescent="0.4">
      <c r="A71" s="922"/>
      <c r="B71" s="922"/>
      <c r="C71" s="922"/>
      <c r="D71" s="922"/>
      <c r="E71" s="922"/>
      <c r="F71" s="922"/>
      <c r="G71" s="923"/>
      <c r="H71" s="923"/>
    </row>
    <row r="72" spans="1:9" ht="15" thickBot="1" x14ac:dyDescent="0.4">
      <c r="A72" s="47" t="s">
        <v>102</v>
      </c>
      <c r="B72" s="931"/>
      <c r="C72" s="931"/>
      <c r="D72" s="931"/>
      <c r="E72" s="931"/>
      <c r="F72" s="931"/>
      <c r="G72" s="932"/>
    </row>
    <row r="73" spans="1:9" ht="58.5" thickBot="1" x14ac:dyDescent="0.4">
      <c r="A73" s="933" t="s">
        <v>228</v>
      </c>
      <c r="B73" s="303" t="s">
        <v>306</v>
      </c>
      <c r="C73" s="303" t="s">
        <v>331</v>
      </c>
      <c r="D73" s="43" t="s">
        <v>200</v>
      </c>
      <c r="E73" s="303" t="s">
        <v>307</v>
      </c>
      <c r="F73" s="303" t="s">
        <v>332</v>
      </c>
      <c r="G73" s="303" t="s">
        <v>171</v>
      </c>
      <c r="H73" s="934" t="s">
        <v>333</v>
      </c>
    </row>
    <row r="74" spans="1:9" x14ac:dyDescent="0.35">
      <c r="A74" s="420" t="s">
        <v>57</v>
      </c>
      <c r="B74" s="474">
        <v>16032</v>
      </c>
      <c r="C74" s="130">
        <v>16032</v>
      </c>
      <c r="D74" s="935">
        <v>0</v>
      </c>
      <c r="E74" s="132">
        <v>39942</v>
      </c>
      <c r="F74" s="132">
        <v>39942</v>
      </c>
      <c r="G74" s="936">
        <v>0</v>
      </c>
      <c r="H74" s="937"/>
    </row>
    <row r="75" spans="1:9" x14ac:dyDescent="0.35">
      <c r="A75" s="420" t="s">
        <v>58</v>
      </c>
      <c r="B75" s="29">
        <v>14184</v>
      </c>
      <c r="C75" s="130">
        <v>14184</v>
      </c>
      <c r="D75" s="935">
        <v>0</v>
      </c>
      <c r="E75" s="132">
        <v>39638</v>
      </c>
      <c r="F75" s="132">
        <v>39638</v>
      </c>
      <c r="G75" s="936">
        <v>0</v>
      </c>
      <c r="H75" s="937"/>
    </row>
    <row r="76" spans="1:9" x14ac:dyDescent="0.35">
      <c r="A76" s="420" t="s">
        <v>59</v>
      </c>
      <c r="B76" s="29">
        <v>12456</v>
      </c>
      <c r="C76" s="130">
        <v>12456</v>
      </c>
      <c r="D76" s="935">
        <v>0</v>
      </c>
      <c r="E76" s="132">
        <v>38242</v>
      </c>
      <c r="F76" s="132">
        <v>38242</v>
      </c>
      <c r="G76" s="936">
        <v>0</v>
      </c>
    </row>
    <row r="77" spans="1:9" x14ac:dyDescent="0.35">
      <c r="A77" s="420" t="s">
        <v>60</v>
      </c>
      <c r="B77" s="29">
        <v>11088</v>
      </c>
      <c r="C77" s="130">
        <v>11088</v>
      </c>
      <c r="D77" s="935">
        <v>0</v>
      </c>
      <c r="E77" s="132">
        <v>36932</v>
      </c>
      <c r="F77" s="132">
        <v>36932</v>
      </c>
      <c r="G77" s="936">
        <v>0</v>
      </c>
    </row>
    <row r="78" spans="1:9" ht="15" thickBot="1" x14ac:dyDescent="0.4">
      <c r="A78" s="420" t="s">
        <v>168</v>
      </c>
      <c r="B78" s="96">
        <v>10728</v>
      </c>
      <c r="C78" s="134">
        <v>10728</v>
      </c>
      <c r="D78" s="782">
        <v>0</v>
      </c>
      <c r="E78" s="135">
        <v>36546</v>
      </c>
      <c r="F78" s="135">
        <v>36546</v>
      </c>
      <c r="G78" s="938">
        <v>0</v>
      </c>
      <c r="I78" s="845"/>
    </row>
    <row r="79" spans="1:9" ht="15" thickBot="1" x14ac:dyDescent="0.4">
      <c r="A79" s="444" t="s">
        <v>56</v>
      </c>
      <c r="B79" s="137">
        <v>1738</v>
      </c>
      <c r="C79" s="939">
        <v>1766</v>
      </c>
      <c r="D79" s="940">
        <v>1.611047180667434E-2</v>
      </c>
      <c r="E79" s="17">
        <v>1738</v>
      </c>
      <c r="F79" s="17">
        <v>1766</v>
      </c>
      <c r="G79" s="941">
        <v>1.611047180667434E-2</v>
      </c>
      <c r="I79" s="845"/>
    </row>
    <row r="80" spans="1:9" ht="15" thickBot="1" x14ac:dyDescent="0.4">
      <c r="A80" s="445" t="s">
        <v>129</v>
      </c>
      <c r="B80" s="130">
        <v>12466</v>
      </c>
      <c r="C80" s="942">
        <v>12494</v>
      </c>
      <c r="D80" s="940">
        <v>2.2461094176159154E-3</v>
      </c>
      <c r="E80" s="140">
        <v>38284</v>
      </c>
      <c r="F80" s="140">
        <v>38312</v>
      </c>
      <c r="G80" s="941">
        <v>7.3137603176261624E-4</v>
      </c>
      <c r="H80" s="943"/>
      <c r="I80" s="845"/>
    </row>
    <row r="81" spans="1:9" ht="28.5" x14ac:dyDescent="0.35">
      <c r="A81" s="944" t="s">
        <v>334</v>
      </c>
      <c r="B81" s="176"/>
      <c r="C81" s="176"/>
      <c r="D81" s="176"/>
      <c r="E81" s="945"/>
      <c r="F81" s="176"/>
      <c r="G81" s="177"/>
      <c r="I81" s="845"/>
    </row>
    <row r="82" spans="1:9" ht="15" thickBot="1" x14ac:dyDescent="0.4">
      <c r="A82" s="173" t="s">
        <v>283</v>
      </c>
      <c r="B82" s="174"/>
      <c r="C82" s="174"/>
      <c r="D82" s="174"/>
      <c r="E82" s="174"/>
      <c r="F82" s="174"/>
      <c r="G82" s="178"/>
      <c r="I82" s="845"/>
    </row>
    <row r="83" spans="1:9" ht="15" thickBot="1" x14ac:dyDescent="0.4">
      <c r="A83" s="173"/>
      <c r="B83" s="174"/>
      <c r="C83" s="174"/>
      <c r="D83" s="174"/>
      <c r="E83" s="174"/>
      <c r="F83" s="174"/>
      <c r="G83" s="174"/>
      <c r="I83" s="845"/>
    </row>
    <row r="84" spans="1:9" ht="15" thickBot="1" x14ac:dyDescent="0.4">
      <c r="A84" s="47" t="s">
        <v>103</v>
      </c>
      <c r="B84" s="931"/>
      <c r="C84" s="931"/>
      <c r="D84" s="931"/>
      <c r="E84" s="931"/>
      <c r="F84" s="931"/>
      <c r="G84" s="932"/>
      <c r="I84" s="845"/>
    </row>
    <row r="85" spans="1:9" ht="32" thickBot="1" x14ac:dyDescent="0.4">
      <c r="A85" s="933" t="s">
        <v>206</v>
      </c>
      <c r="B85" s="303" t="s">
        <v>335</v>
      </c>
      <c r="C85" s="303" t="s">
        <v>336</v>
      </c>
      <c r="D85" s="43" t="s">
        <v>200</v>
      </c>
      <c r="E85" s="303" t="s">
        <v>337</v>
      </c>
      <c r="F85" s="303" t="s">
        <v>338</v>
      </c>
      <c r="G85" s="303" t="s">
        <v>203</v>
      </c>
      <c r="I85" s="845"/>
    </row>
    <row r="86" spans="1:9" x14ac:dyDescent="0.35">
      <c r="A86" s="946" t="s">
        <v>64</v>
      </c>
      <c r="B86" s="140">
        <v>29718</v>
      </c>
      <c r="C86" s="140">
        <v>29718</v>
      </c>
      <c r="D86" s="947">
        <v>0</v>
      </c>
      <c r="E86" s="132">
        <v>36504</v>
      </c>
      <c r="F86" s="132">
        <v>36504</v>
      </c>
      <c r="G86" s="936">
        <v>0</v>
      </c>
      <c r="I86" s="845"/>
    </row>
    <row r="87" spans="1:9" x14ac:dyDescent="0.35">
      <c r="A87" s="455" t="s">
        <v>63</v>
      </c>
      <c r="B87" s="140">
        <v>16866</v>
      </c>
      <c r="C87" s="140">
        <v>16866</v>
      </c>
      <c r="D87" s="947">
        <v>0</v>
      </c>
      <c r="E87" s="132">
        <v>35100</v>
      </c>
      <c r="F87" s="132">
        <v>35100</v>
      </c>
      <c r="G87" s="936">
        <v>0</v>
      </c>
      <c r="I87" s="845"/>
    </row>
    <row r="88" spans="1:9" x14ac:dyDescent="0.35">
      <c r="A88" s="455" t="s">
        <v>58</v>
      </c>
      <c r="B88" s="140">
        <v>15372</v>
      </c>
      <c r="C88" s="140">
        <v>15372</v>
      </c>
      <c r="D88" s="947">
        <v>0</v>
      </c>
      <c r="E88" s="132">
        <v>34128</v>
      </c>
      <c r="F88" s="132">
        <v>34128</v>
      </c>
      <c r="G88" s="936">
        <v>0</v>
      </c>
      <c r="I88" s="845"/>
    </row>
    <row r="89" spans="1:9" x14ac:dyDescent="0.35">
      <c r="A89" s="455" t="s">
        <v>59</v>
      </c>
      <c r="B89" s="140">
        <v>13500</v>
      </c>
      <c r="C89" s="140">
        <v>13500</v>
      </c>
      <c r="D89" s="947">
        <v>0</v>
      </c>
      <c r="E89" s="132">
        <v>32976</v>
      </c>
      <c r="F89" s="132">
        <v>32976</v>
      </c>
      <c r="G89" s="936">
        <v>0</v>
      </c>
      <c r="I89" s="845"/>
    </row>
    <row r="90" spans="1:9" ht="15" thickBot="1" x14ac:dyDescent="0.4">
      <c r="A90" s="455" t="s">
        <v>168</v>
      </c>
      <c r="B90" s="140">
        <v>11826</v>
      </c>
      <c r="C90" s="140">
        <v>11826</v>
      </c>
      <c r="D90" s="947">
        <v>0</v>
      </c>
      <c r="E90" s="132">
        <v>31284</v>
      </c>
      <c r="F90" s="132">
        <v>31284</v>
      </c>
      <c r="G90" s="936">
        <v>0</v>
      </c>
      <c r="I90" s="845"/>
    </row>
    <row r="91" spans="1:9" ht="15" thickBot="1" x14ac:dyDescent="0.4">
      <c r="A91" s="446" t="s">
        <v>56</v>
      </c>
      <c r="B91" s="142">
        <v>1695.84</v>
      </c>
      <c r="C91" s="142">
        <v>1733</v>
      </c>
      <c r="D91" s="948">
        <v>2.1912444570242526E-2</v>
      </c>
      <c r="E91" s="229">
        <v>1695.84</v>
      </c>
      <c r="F91" s="229">
        <v>1733</v>
      </c>
      <c r="G91" s="949">
        <v>2.1912444570242526E-2</v>
      </c>
      <c r="I91" s="845"/>
    </row>
    <row r="92" spans="1:9" ht="15" thickBot="1" x14ac:dyDescent="0.4">
      <c r="A92" s="447" t="s">
        <v>207</v>
      </c>
      <c r="B92" s="153">
        <v>13521.84</v>
      </c>
      <c r="C92" s="142">
        <v>13559</v>
      </c>
      <c r="D92" s="949">
        <v>2.7481467019281293E-3</v>
      </c>
      <c r="E92" s="142">
        <v>32979.839999999997</v>
      </c>
      <c r="F92" s="142">
        <v>33017</v>
      </c>
      <c r="G92" s="949">
        <v>1.1267489472357507E-3</v>
      </c>
      <c r="H92" s="943"/>
      <c r="I92" s="845"/>
    </row>
    <row r="93" spans="1:9" ht="20" x14ac:dyDescent="0.35">
      <c r="A93" s="950" t="s">
        <v>339</v>
      </c>
      <c r="B93" s="951"/>
      <c r="C93" s="951"/>
      <c r="D93" s="952"/>
      <c r="E93" s="951"/>
      <c r="F93" s="951"/>
      <c r="G93" s="158"/>
      <c r="H93" s="943"/>
      <c r="I93" s="845"/>
    </row>
    <row r="94" spans="1:9" ht="15" thickBot="1" x14ac:dyDescent="0.4">
      <c r="A94" s="358" t="s">
        <v>175</v>
      </c>
      <c r="B94" s="354"/>
      <c r="C94" s="354"/>
      <c r="D94" s="354"/>
      <c r="E94" s="354"/>
      <c r="F94" s="354"/>
      <c r="G94" s="953"/>
      <c r="I94" s="845"/>
    </row>
    <row r="95" spans="1:9" ht="15" thickBot="1" x14ac:dyDescent="0.4">
      <c r="A95" s="2"/>
      <c r="I95" s="845"/>
    </row>
    <row r="96" spans="1:9" ht="15" thickBot="1" x14ac:dyDescent="0.4">
      <c r="A96" s="34" t="s">
        <v>65</v>
      </c>
      <c r="B96" s="37" t="s">
        <v>340</v>
      </c>
      <c r="C96" s="37" t="s">
        <v>341</v>
      </c>
      <c r="D96" s="37" t="s">
        <v>108</v>
      </c>
      <c r="E96" s="37" t="s">
        <v>109</v>
      </c>
      <c r="I96" s="845"/>
    </row>
    <row r="97" spans="1:9" x14ac:dyDescent="0.35">
      <c r="A97" s="418" t="s">
        <v>68</v>
      </c>
      <c r="B97" s="130">
        <v>34975</v>
      </c>
      <c r="C97" s="130">
        <v>35897</v>
      </c>
      <c r="D97" s="130">
        <v>922</v>
      </c>
      <c r="E97" s="930">
        <v>2.6361686919228019E-2</v>
      </c>
      <c r="I97" s="845"/>
    </row>
    <row r="98" spans="1:9" x14ac:dyDescent="0.35">
      <c r="A98" s="418" t="s">
        <v>114</v>
      </c>
      <c r="B98" s="130">
        <v>28978</v>
      </c>
      <c r="C98" s="130">
        <v>29511</v>
      </c>
      <c r="D98" s="130">
        <v>533</v>
      </c>
      <c r="E98" s="781">
        <v>1.8393263855338533E-2</v>
      </c>
      <c r="I98" s="845"/>
    </row>
    <row r="99" spans="1:9" x14ac:dyDescent="0.35">
      <c r="A99" s="418" t="s">
        <v>70</v>
      </c>
      <c r="B99" s="130">
        <v>5997</v>
      </c>
      <c r="C99" s="130">
        <v>6386</v>
      </c>
      <c r="D99" s="130">
        <v>389</v>
      </c>
      <c r="E99" s="781">
        <v>6.486576621644155E-2</v>
      </c>
      <c r="I99" s="845"/>
    </row>
    <row r="100" spans="1:9" x14ac:dyDescent="0.35">
      <c r="A100" s="418" t="s">
        <v>71</v>
      </c>
      <c r="B100" s="9">
        <v>0.45400000000000001</v>
      </c>
      <c r="C100" s="9">
        <v>0.44998189259999999</v>
      </c>
      <c r="D100" s="145">
        <v>279</v>
      </c>
      <c r="E100" s="781">
        <v>1.7575910300000001E-2</v>
      </c>
      <c r="I100" s="845"/>
    </row>
    <row r="101" spans="1:9" x14ac:dyDescent="0.35">
      <c r="A101" s="418" t="s">
        <v>72</v>
      </c>
      <c r="B101" s="9">
        <v>0.54600000000000004</v>
      </c>
      <c r="C101" s="9">
        <v>0.55001810740000001</v>
      </c>
      <c r="D101" s="145">
        <v>643</v>
      </c>
      <c r="E101" s="786">
        <v>3.3663158999999998E-2</v>
      </c>
      <c r="I101" s="845"/>
    </row>
    <row r="102" spans="1:9" x14ac:dyDescent="0.35">
      <c r="A102" s="418" t="s">
        <v>176</v>
      </c>
      <c r="B102" s="9">
        <v>0.59722659042172976</v>
      </c>
      <c r="C102" s="9">
        <v>0.56854333229999998</v>
      </c>
      <c r="D102" s="145">
        <v>-479</v>
      </c>
      <c r="E102" s="781">
        <v>-2.2931826999999998E-2</v>
      </c>
      <c r="I102" s="845"/>
    </row>
    <row r="103" spans="1:9" x14ac:dyDescent="0.35">
      <c r="A103" s="418" t="s">
        <v>177</v>
      </c>
      <c r="B103" s="9">
        <v>0.40277340957827018</v>
      </c>
      <c r="C103" s="9">
        <v>0.43145666770000002</v>
      </c>
      <c r="D103" s="145">
        <v>1401</v>
      </c>
      <c r="E103" s="781">
        <v>9.9453396700000002E-2</v>
      </c>
      <c r="I103" s="845"/>
    </row>
    <row r="104" spans="1:9" x14ac:dyDescent="0.35">
      <c r="A104" s="418" t="s">
        <v>178</v>
      </c>
      <c r="B104" s="9">
        <v>0.26200000000000001</v>
      </c>
      <c r="C104" s="9">
        <v>0.26269604699999999</v>
      </c>
      <c r="D104" s="145">
        <v>269</v>
      </c>
      <c r="E104" s="781">
        <v>2.9363606600000002E-2</v>
      </c>
      <c r="I104" s="845"/>
    </row>
    <row r="105" spans="1:9" ht="15" thickBot="1" x14ac:dyDescent="0.4">
      <c r="A105" s="424" t="s">
        <v>131</v>
      </c>
      <c r="B105" s="66">
        <v>6.4000000000000001E-2</v>
      </c>
      <c r="C105" s="66">
        <v>6.5158648400000005E-2</v>
      </c>
      <c r="D105" s="8">
        <v>117</v>
      </c>
      <c r="E105" s="782">
        <v>5.2655265499999999E-2</v>
      </c>
      <c r="I105" s="845"/>
    </row>
    <row r="106" spans="1:9" ht="15" thickBot="1" x14ac:dyDescent="0.4">
      <c r="I106" s="845"/>
    </row>
    <row r="107" spans="1:9" ht="15" thickBot="1" x14ac:dyDescent="0.4">
      <c r="A107" s="52" t="s">
        <v>90</v>
      </c>
      <c r="B107" s="931"/>
      <c r="C107" s="931"/>
      <c r="D107" s="931"/>
      <c r="E107" s="931"/>
      <c r="F107" s="931"/>
      <c r="G107" s="932"/>
      <c r="I107" s="845"/>
    </row>
    <row r="108" spans="1:9" ht="21.5" thickBot="1" x14ac:dyDescent="0.4">
      <c r="A108" s="411" t="s">
        <v>113</v>
      </c>
      <c r="B108" s="307" t="s">
        <v>110</v>
      </c>
      <c r="C108" s="307" t="s">
        <v>312</v>
      </c>
      <c r="D108" s="307" t="s">
        <v>342</v>
      </c>
      <c r="E108" s="307" t="s">
        <v>343</v>
      </c>
      <c r="F108" s="307" t="s">
        <v>108</v>
      </c>
      <c r="G108" s="306" t="s">
        <v>109</v>
      </c>
      <c r="I108" s="845"/>
    </row>
    <row r="109" spans="1:9" x14ac:dyDescent="0.35">
      <c r="A109" s="55" t="s">
        <v>114</v>
      </c>
      <c r="B109" s="161" t="s">
        <v>111</v>
      </c>
      <c r="C109" s="359">
        <v>17105</v>
      </c>
      <c r="D109" s="230">
        <v>16623</v>
      </c>
      <c r="E109" s="954">
        <v>0.56328148825861546</v>
      </c>
      <c r="F109" s="229">
        <v>-482</v>
      </c>
      <c r="G109" s="955">
        <v>-2.8178895059923999E-2</v>
      </c>
      <c r="I109" s="845"/>
    </row>
    <row r="110" spans="1:9" x14ac:dyDescent="0.35">
      <c r="A110" s="54" t="s">
        <v>114</v>
      </c>
      <c r="B110" s="115" t="s">
        <v>112</v>
      </c>
      <c r="C110" s="956">
        <v>11873</v>
      </c>
      <c r="D110" s="957">
        <v>12888</v>
      </c>
      <c r="E110" s="958">
        <v>0.43671851174138454</v>
      </c>
      <c r="F110" s="132">
        <v>1015</v>
      </c>
      <c r="G110" s="133">
        <v>8.5488082203318452E-2</v>
      </c>
      <c r="I110" s="845"/>
    </row>
    <row r="111" spans="1:9" ht="15" thickBot="1" x14ac:dyDescent="0.4">
      <c r="A111" s="54" t="s">
        <v>114</v>
      </c>
      <c r="B111" s="115" t="s">
        <v>17</v>
      </c>
      <c r="C111" s="141">
        <v>28978</v>
      </c>
      <c r="D111" s="957">
        <v>29511</v>
      </c>
      <c r="E111" s="958">
        <v>1</v>
      </c>
      <c r="F111" s="959">
        <v>533</v>
      </c>
      <c r="G111" s="239">
        <v>1.8393263855338533E-2</v>
      </c>
      <c r="I111" s="845"/>
    </row>
    <row r="112" spans="1:9" x14ac:dyDescent="0.35">
      <c r="A112" s="159" t="s">
        <v>70</v>
      </c>
      <c r="B112" s="162" t="s">
        <v>111</v>
      </c>
      <c r="C112" s="139">
        <v>3783</v>
      </c>
      <c r="D112" s="360">
        <v>3786</v>
      </c>
      <c r="E112" s="960">
        <v>0.59285937989351711</v>
      </c>
      <c r="F112" s="132">
        <v>3</v>
      </c>
      <c r="G112" s="133">
        <v>7.9302141157811261E-4</v>
      </c>
      <c r="I112" s="845"/>
    </row>
    <row r="113" spans="1:9" x14ac:dyDescent="0.35">
      <c r="A113" s="54" t="s">
        <v>70</v>
      </c>
      <c r="B113" s="115" t="s">
        <v>112</v>
      </c>
      <c r="C113" s="139">
        <v>2214</v>
      </c>
      <c r="D113" s="139">
        <v>2600</v>
      </c>
      <c r="E113" s="958">
        <v>0.40714062010648294</v>
      </c>
      <c r="F113" s="132">
        <v>386</v>
      </c>
      <c r="G113" s="133">
        <v>0.17434507678410116</v>
      </c>
      <c r="I113" s="845"/>
    </row>
    <row r="114" spans="1:9" ht="15" thickBot="1" x14ac:dyDescent="0.4">
      <c r="A114" s="54" t="s">
        <v>70</v>
      </c>
      <c r="B114" s="115" t="s">
        <v>17</v>
      </c>
      <c r="C114" s="139">
        <v>5997</v>
      </c>
      <c r="D114" s="139">
        <v>6386</v>
      </c>
      <c r="E114" s="958">
        <v>1</v>
      </c>
      <c r="F114" s="132">
        <v>389</v>
      </c>
      <c r="G114" s="133">
        <v>6.486576621644155E-2</v>
      </c>
      <c r="I114" s="845"/>
    </row>
    <row r="115" spans="1:9" x14ac:dyDescent="0.35">
      <c r="A115" s="55" t="s">
        <v>74</v>
      </c>
      <c r="B115" s="161" t="s">
        <v>111</v>
      </c>
      <c r="C115" s="359">
        <v>20888</v>
      </c>
      <c r="D115" s="359">
        <v>20409</v>
      </c>
      <c r="E115" s="954">
        <v>0.56854333231189236</v>
      </c>
      <c r="F115" s="229">
        <v>-479</v>
      </c>
      <c r="G115" s="955">
        <v>-2.2931826886250478E-2</v>
      </c>
      <c r="I115" s="845"/>
    </row>
    <row r="116" spans="1:9" x14ac:dyDescent="0.35">
      <c r="A116" s="54" t="s">
        <v>74</v>
      </c>
      <c r="B116" s="115" t="s">
        <v>112</v>
      </c>
      <c r="C116" s="139">
        <v>14087</v>
      </c>
      <c r="D116" s="139">
        <v>15488</v>
      </c>
      <c r="E116" s="958">
        <v>0.43145666768810764</v>
      </c>
      <c r="F116" s="132">
        <v>1401</v>
      </c>
      <c r="G116" s="133">
        <v>9.9453396748775472E-2</v>
      </c>
      <c r="I116" s="845"/>
    </row>
    <row r="117" spans="1:9" ht="15" thickBot="1" x14ac:dyDescent="0.4">
      <c r="A117" s="120" t="s">
        <v>74</v>
      </c>
      <c r="B117" s="56" t="s">
        <v>17</v>
      </c>
      <c r="C117" s="141">
        <v>34975</v>
      </c>
      <c r="D117" s="141">
        <v>35897</v>
      </c>
      <c r="E117" s="961">
        <v>1</v>
      </c>
      <c r="F117" s="135">
        <v>922</v>
      </c>
      <c r="G117" s="136">
        <v>2.6361686919228019E-2</v>
      </c>
      <c r="I117" s="845"/>
    </row>
    <row r="118" spans="1:9" ht="15" thickBot="1" x14ac:dyDescent="0.4">
      <c r="A118" s="2"/>
      <c r="I118" s="845"/>
    </row>
    <row r="119" spans="1:9" ht="15" thickBot="1" x14ac:dyDescent="0.4">
      <c r="A119" s="58" t="s">
        <v>344</v>
      </c>
      <c r="B119" s="148"/>
      <c r="C119" s="148"/>
      <c r="D119" s="148"/>
      <c r="E119" s="149"/>
      <c r="I119" s="845"/>
    </row>
    <row r="120" spans="1:9" ht="21.5" thickBot="1" x14ac:dyDescent="0.4">
      <c r="A120" s="412" t="s">
        <v>120</v>
      </c>
      <c r="B120" s="274" t="s">
        <v>115</v>
      </c>
      <c r="C120" s="308" t="s">
        <v>116</v>
      </c>
      <c r="D120" s="308" t="s">
        <v>117</v>
      </c>
      <c r="E120" s="308" t="s">
        <v>118</v>
      </c>
      <c r="I120" s="845"/>
    </row>
    <row r="121" spans="1:9" x14ac:dyDescent="0.35">
      <c r="A121" s="12" t="s">
        <v>180</v>
      </c>
      <c r="B121" s="139">
        <v>7711</v>
      </c>
      <c r="C121" s="150">
        <v>13.3</v>
      </c>
      <c r="D121" s="140">
        <v>5873</v>
      </c>
      <c r="E121" s="150">
        <v>13.7</v>
      </c>
      <c r="I121" s="845"/>
    </row>
    <row r="122" spans="1:9" x14ac:dyDescent="0.35">
      <c r="A122" s="12" t="s">
        <v>57</v>
      </c>
      <c r="B122" s="139">
        <v>2330</v>
      </c>
      <c r="C122" s="150">
        <v>14.3</v>
      </c>
      <c r="D122" s="140">
        <v>1666</v>
      </c>
      <c r="E122" s="150">
        <v>14.5</v>
      </c>
      <c r="I122" s="845"/>
    </row>
    <row r="123" spans="1:9" x14ac:dyDescent="0.35">
      <c r="A123" s="12" t="s">
        <v>59</v>
      </c>
      <c r="B123" s="138">
        <v>917</v>
      </c>
      <c r="C123" s="150">
        <v>13.9</v>
      </c>
      <c r="D123" s="140">
        <v>1305</v>
      </c>
      <c r="E123" s="962">
        <v>14.2</v>
      </c>
      <c r="I123" s="845"/>
    </row>
    <row r="124" spans="1:9" x14ac:dyDescent="0.35">
      <c r="A124" s="12" t="s">
        <v>76</v>
      </c>
      <c r="B124" s="139">
        <v>162</v>
      </c>
      <c r="C124" s="150">
        <v>13.7</v>
      </c>
      <c r="D124" s="140">
        <v>114</v>
      </c>
      <c r="E124" s="962">
        <v>13.7</v>
      </c>
      <c r="I124" s="845"/>
    </row>
    <row r="125" spans="1:9" x14ac:dyDescent="0.35">
      <c r="A125" s="12" t="s">
        <v>58</v>
      </c>
      <c r="B125" s="139">
        <v>3520</v>
      </c>
      <c r="C125" s="962">
        <v>14</v>
      </c>
      <c r="D125" s="140">
        <v>2103</v>
      </c>
      <c r="E125" s="150">
        <v>14.4</v>
      </c>
      <c r="H125" s="943"/>
      <c r="I125" s="845"/>
    </row>
    <row r="126" spans="1:9" x14ac:dyDescent="0.35">
      <c r="A126" s="12" t="s">
        <v>77</v>
      </c>
      <c r="B126" s="139">
        <v>314</v>
      </c>
      <c r="C126" s="150">
        <v>14.5</v>
      </c>
      <c r="D126" s="140">
        <v>274</v>
      </c>
      <c r="E126" s="150">
        <v>14.7</v>
      </c>
      <c r="I126" s="845"/>
    </row>
    <row r="127" spans="1:9" x14ac:dyDescent="0.35">
      <c r="A127" s="12" t="s">
        <v>289</v>
      </c>
      <c r="B127" s="139">
        <v>1486</v>
      </c>
      <c r="C127" s="150">
        <v>13.5</v>
      </c>
      <c r="D127" s="140">
        <v>1450</v>
      </c>
      <c r="E127" s="150">
        <v>13.5</v>
      </c>
      <c r="I127" s="845"/>
    </row>
    <row r="128" spans="1:9" x14ac:dyDescent="0.35">
      <c r="A128" s="12" t="s">
        <v>60</v>
      </c>
      <c r="B128" s="139">
        <v>183</v>
      </c>
      <c r="C128" s="150">
        <v>14.9</v>
      </c>
      <c r="D128" s="150">
        <v>103</v>
      </c>
      <c r="E128" s="150">
        <v>14.9</v>
      </c>
      <c r="I128" s="845"/>
    </row>
    <row r="129" spans="1:9" x14ac:dyDescent="0.35">
      <c r="A129" s="12" t="s">
        <v>78</v>
      </c>
      <c r="B129" s="139">
        <v>176</v>
      </c>
      <c r="C129" s="150">
        <v>5.9</v>
      </c>
      <c r="D129" s="150">
        <v>68</v>
      </c>
      <c r="E129" s="150">
        <v>5.9</v>
      </c>
      <c r="I129" s="845"/>
    </row>
    <row r="130" spans="1:9" ht="15" thickBot="1" x14ac:dyDescent="0.4">
      <c r="A130" s="18" t="s">
        <v>79</v>
      </c>
      <c r="B130" s="15">
        <v>51</v>
      </c>
      <c r="C130" s="14">
        <v>2.2999999999999998</v>
      </c>
      <c r="D130" s="14">
        <v>7</v>
      </c>
      <c r="E130" s="963">
        <v>2</v>
      </c>
      <c r="I130" s="845"/>
    </row>
    <row r="131" spans="1:9" ht="15" thickBot="1" x14ac:dyDescent="0.4">
      <c r="A131" s="18" t="s">
        <v>80</v>
      </c>
      <c r="B131" s="141">
        <v>16850</v>
      </c>
      <c r="C131" s="14">
        <v>13.6</v>
      </c>
      <c r="D131" s="141">
        <v>12963</v>
      </c>
      <c r="E131" s="14">
        <v>13.9</v>
      </c>
      <c r="I131" s="845"/>
    </row>
    <row r="132" spans="1:9" ht="15" thickBot="1" x14ac:dyDescent="0.4">
      <c r="I132" s="845"/>
    </row>
    <row r="133" spans="1:9" ht="15" thickBot="1" x14ac:dyDescent="0.4">
      <c r="A133" s="40" t="s">
        <v>345</v>
      </c>
      <c r="B133" s="151"/>
      <c r="C133" s="151"/>
      <c r="D133" s="151"/>
      <c r="E133" s="152"/>
      <c r="I133" s="845"/>
    </row>
    <row r="134" spans="1:9" ht="21.5" thickBot="1" x14ac:dyDescent="0.4">
      <c r="A134" s="412" t="s">
        <v>120</v>
      </c>
      <c r="B134" s="274" t="s">
        <v>115</v>
      </c>
      <c r="C134" s="308" t="s">
        <v>116</v>
      </c>
      <c r="D134" s="308" t="s">
        <v>117</v>
      </c>
      <c r="E134" s="308" t="s">
        <v>118</v>
      </c>
      <c r="I134" s="845"/>
    </row>
    <row r="135" spans="1:9" x14ac:dyDescent="0.35">
      <c r="A135" s="12" t="s">
        <v>180</v>
      </c>
      <c r="B135" s="139">
        <v>1469</v>
      </c>
      <c r="C135" s="150">
        <v>7.3</v>
      </c>
      <c r="D135" s="150">
        <v>749</v>
      </c>
      <c r="E135" s="962">
        <v>8.1999999999999993</v>
      </c>
      <c r="I135" s="845"/>
    </row>
    <row r="136" spans="1:9" x14ac:dyDescent="0.35">
      <c r="A136" s="12" t="s">
        <v>57</v>
      </c>
      <c r="B136" s="138">
        <v>268</v>
      </c>
      <c r="C136" s="962">
        <v>11</v>
      </c>
      <c r="D136" s="150">
        <v>223</v>
      </c>
      <c r="E136" s="150">
        <v>12.4</v>
      </c>
      <c r="I136" s="845"/>
    </row>
    <row r="137" spans="1:9" x14ac:dyDescent="0.35">
      <c r="A137" s="12" t="s">
        <v>59</v>
      </c>
      <c r="B137" s="138">
        <v>103</v>
      </c>
      <c r="C137" s="962">
        <v>8</v>
      </c>
      <c r="D137" s="150">
        <v>65</v>
      </c>
      <c r="E137" s="150">
        <v>8.8000000000000007</v>
      </c>
      <c r="I137" s="845"/>
    </row>
    <row r="138" spans="1:9" x14ac:dyDescent="0.35">
      <c r="A138" s="12" t="s">
        <v>76</v>
      </c>
      <c r="B138" s="138">
        <v>242</v>
      </c>
      <c r="C138" s="150">
        <v>6.3</v>
      </c>
      <c r="D138" s="140">
        <v>46</v>
      </c>
      <c r="E138" s="150">
        <v>9.6999999999999993</v>
      </c>
      <c r="I138" s="845"/>
    </row>
    <row r="139" spans="1:9" x14ac:dyDescent="0.35">
      <c r="A139" s="12" t="s">
        <v>58</v>
      </c>
      <c r="B139" s="139">
        <v>1212</v>
      </c>
      <c r="C139" s="150">
        <v>6.1</v>
      </c>
      <c r="D139" s="140">
        <v>1154</v>
      </c>
      <c r="E139" s="962">
        <v>7</v>
      </c>
      <c r="I139" s="845"/>
    </row>
    <row r="140" spans="1:9" x14ac:dyDescent="0.35">
      <c r="A140" s="12" t="s">
        <v>229</v>
      </c>
      <c r="B140" s="138">
        <v>30</v>
      </c>
      <c r="C140" s="150">
        <v>5.6</v>
      </c>
      <c r="D140" s="150">
        <v>85</v>
      </c>
      <c r="E140" s="150">
        <v>8.4</v>
      </c>
      <c r="I140" s="845"/>
    </row>
    <row r="141" spans="1:9" x14ac:dyDescent="0.35">
      <c r="A141" s="12" t="s">
        <v>82</v>
      </c>
      <c r="B141" s="138">
        <v>351</v>
      </c>
      <c r="C141" s="962">
        <v>14.4</v>
      </c>
      <c r="D141" s="150">
        <v>197</v>
      </c>
      <c r="E141" s="962">
        <v>14.9</v>
      </c>
      <c r="I141" s="845"/>
    </row>
    <row r="142" spans="1:9" x14ac:dyDescent="0.35">
      <c r="A142" s="12" t="s">
        <v>60</v>
      </c>
      <c r="B142" s="138">
        <v>111</v>
      </c>
      <c r="C142" s="962">
        <v>8</v>
      </c>
      <c r="D142" s="150">
        <v>81</v>
      </c>
      <c r="E142" s="962">
        <v>6</v>
      </c>
      <c r="I142" s="845"/>
    </row>
    <row r="143" spans="1:9" x14ac:dyDescent="0.35">
      <c r="A143" s="12" t="s">
        <v>78</v>
      </c>
      <c r="B143" s="138">
        <v>49</v>
      </c>
      <c r="C143" s="150">
        <v>3.3</v>
      </c>
      <c r="D143" s="150">
        <v>15</v>
      </c>
      <c r="E143" s="150">
        <v>4.2</v>
      </c>
      <c r="I143" s="845"/>
    </row>
    <row r="144" spans="1:9" ht="15" thickBot="1" x14ac:dyDescent="0.4">
      <c r="A144" s="18" t="s">
        <v>79</v>
      </c>
      <c r="B144" s="15">
        <v>20</v>
      </c>
      <c r="C144" s="150">
        <v>3.2</v>
      </c>
      <c r="D144" s="14">
        <v>6</v>
      </c>
      <c r="E144" s="963">
        <v>3.3</v>
      </c>
      <c r="I144" s="845"/>
    </row>
    <row r="145" spans="1:9" ht="15" thickBot="1" x14ac:dyDescent="0.4">
      <c r="A145" s="57" t="s">
        <v>83</v>
      </c>
      <c r="B145" s="153">
        <v>3855</v>
      </c>
      <c r="C145" s="51">
        <v>7.7</v>
      </c>
      <c r="D145" s="153">
        <v>2621</v>
      </c>
      <c r="E145" s="51">
        <v>8.5</v>
      </c>
      <c r="I145" s="845"/>
    </row>
    <row r="146" spans="1:9" ht="15" thickBot="1" x14ac:dyDescent="0.4">
      <c r="A146" s="964"/>
      <c r="B146" s="951"/>
      <c r="C146" s="770"/>
      <c r="D146" s="951"/>
      <c r="E146" s="770"/>
      <c r="I146" s="845"/>
    </row>
    <row r="147" spans="1:9" ht="15" thickBot="1" x14ac:dyDescent="0.4">
      <c r="A147" s="40" t="s">
        <v>346</v>
      </c>
      <c r="B147" s="151"/>
      <c r="C147" s="151"/>
      <c r="D147" s="151"/>
      <c r="E147" s="152"/>
      <c r="I147" s="845"/>
    </row>
    <row r="148" spans="1:9" ht="21.5" thickBot="1" x14ac:dyDescent="0.4">
      <c r="A148" s="412" t="s">
        <v>113</v>
      </c>
      <c r="B148" s="274" t="s">
        <v>115</v>
      </c>
      <c r="C148" s="308" t="s">
        <v>116</v>
      </c>
      <c r="D148" s="308" t="s">
        <v>117</v>
      </c>
      <c r="E148" s="308" t="s">
        <v>118</v>
      </c>
      <c r="I148" s="845"/>
    </row>
    <row r="149" spans="1:9" ht="15" thickBot="1" x14ac:dyDescent="0.4">
      <c r="A149" s="449" t="s">
        <v>217</v>
      </c>
      <c r="B149" s="141">
        <v>20705</v>
      </c>
      <c r="C149" s="14">
        <v>12.5</v>
      </c>
      <c r="D149" s="17">
        <v>15584</v>
      </c>
      <c r="E149" s="963">
        <v>13</v>
      </c>
      <c r="G149" s="965"/>
      <c r="H149" s="966"/>
      <c r="I149" s="967"/>
    </row>
    <row r="150" spans="1:9" x14ac:dyDescent="0.35">
      <c r="B150" s="968"/>
    </row>
    <row r="155" spans="1:9" x14ac:dyDescent="0.35">
      <c r="B155" s="969"/>
      <c r="C155" s="969"/>
      <c r="F155" s="969"/>
      <c r="G155" s="969"/>
    </row>
    <row r="156" spans="1:9" x14ac:dyDescent="0.35">
      <c r="B156" s="951"/>
      <c r="C156" s="770"/>
      <c r="F156" s="951"/>
      <c r="G156" s="770"/>
    </row>
    <row r="157" spans="1:9" x14ac:dyDescent="0.35">
      <c r="B157" s="951"/>
      <c r="C157" s="770"/>
      <c r="F157" s="951"/>
      <c r="G157" s="770"/>
    </row>
    <row r="158" spans="1:9" x14ac:dyDescent="0.35">
      <c r="B158" s="770"/>
      <c r="C158" s="770"/>
      <c r="F158" s="951"/>
      <c r="G158" s="970"/>
    </row>
    <row r="159" spans="1:9" x14ac:dyDescent="0.35">
      <c r="B159" s="951"/>
      <c r="C159" s="770"/>
      <c r="F159" s="951"/>
      <c r="G159" s="970"/>
    </row>
    <row r="160" spans="1:9" x14ac:dyDescent="0.35">
      <c r="B160" s="951"/>
      <c r="C160" s="770"/>
      <c r="F160" s="951"/>
      <c r="G160" s="770"/>
    </row>
    <row r="161" spans="2:7" x14ac:dyDescent="0.35">
      <c r="B161" s="770"/>
      <c r="C161" s="770"/>
      <c r="F161" s="951"/>
      <c r="G161" s="770"/>
    </row>
    <row r="162" spans="2:7" x14ac:dyDescent="0.35">
      <c r="B162" s="770"/>
      <c r="C162" s="770"/>
      <c r="F162" s="951"/>
      <c r="G162" s="770"/>
    </row>
    <row r="163" spans="2:7" x14ac:dyDescent="0.35">
      <c r="B163" s="770"/>
      <c r="C163" s="770"/>
      <c r="F163" s="770"/>
      <c r="G163" s="770"/>
    </row>
    <row r="164" spans="2:7" x14ac:dyDescent="0.35">
      <c r="B164" s="770"/>
      <c r="C164" s="770"/>
      <c r="F164" s="770"/>
      <c r="G164" s="770"/>
    </row>
    <row r="165" spans="2:7" x14ac:dyDescent="0.35">
      <c r="B165" s="770"/>
      <c r="C165" s="770"/>
      <c r="F165" s="770"/>
      <c r="G165" s="970"/>
    </row>
    <row r="166" spans="2:7" x14ac:dyDescent="0.35">
      <c r="B166" s="951"/>
      <c r="C166" s="770"/>
      <c r="F166" s="770"/>
      <c r="G166" s="970"/>
    </row>
    <row r="167" spans="2:7" x14ac:dyDescent="0.35">
      <c r="B167" s="770"/>
      <c r="C167" s="970"/>
      <c r="F167" s="770"/>
      <c r="G167" s="770"/>
    </row>
    <row r="168" spans="2:7" x14ac:dyDescent="0.35">
      <c r="B168" s="770"/>
      <c r="C168" s="770"/>
      <c r="F168" s="770"/>
      <c r="G168" s="770"/>
    </row>
    <row r="169" spans="2:7" x14ac:dyDescent="0.35">
      <c r="B169" s="770"/>
      <c r="C169" s="770"/>
      <c r="F169" s="951"/>
      <c r="G169" s="770"/>
    </row>
    <row r="170" spans="2:7" x14ac:dyDescent="0.35">
      <c r="B170" s="951"/>
      <c r="C170" s="770"/>
      <c r="F170" s="951"/>
      <c r="G170" s="770"/>
    </row>
    <row r="171" spans="2:7" x14ac:dyDescent="0.35">
      <c r="B171" s="770"/>
      <c r="C171" s="770"/>
      <c r="F171" s="770"/>
      <c r="G171" s="770"/>
    </row>
    <row r="172" spans="2:7" x14ac:dyDescent="0.35">
      <c r="B172" s="770"/>
      <c r="C172" s="970"/>
      <c r="F172" s="770"/>
      <c r="G172" s="970"/>
    </row>
    <row r="173" spans="2:7" x14ac:dyDescent="0.35">
      <c r="B173" s="770"/>
      <c r="C173" s="770"/>
      <c r="F173" s="770"/>
      <c r="G173" s="770"/>
    </row>
    <row r="174" spans="2:7" x14ac:dyDescent="0.35">
      <c r="B174" s="770"/>
      <c r="C174" s="770"/>
      <c r="F174" s="770"/>
      <c r="G174" s="770"/>
    </row>
    <row r="175" spans="2:7" x14ac:dyDescent="0.35">
      <c r="B175" s="770"/>
      <c r="C175" s="770"/>
      <c r="F175" s="770"/>
      <c r="G175" s="970"/>
    </row>
    <row r="176" spans="2:7" x14ac:dyDescent="0.35">
      <c r="B176" s="968"/>
      <c r="F176" s="968"/>
    </row>
  </sheetData>
  <mergeCells count="2">
    <mergeCell ref="E29:E30"/>
    <mergeCell ref="F29:F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8"/>
  <sheetViews>
    <sheetView zoomScale="130" zoomScaleNormal="130" workbookViewId="0">
      <selection activeCell="A12" sqref="A12"/>
    </sheetView>
  </sheetViews>
  <sheetFormatPr defaultColWidth="9.1796875" defaultRowHeight="10.5" x14ac:dyDescent="0.25"/>
  <cols>
    <col min="1" max="1" width="38.81640625" style="738" customWidth="1"/>
    <col min="2" max="2" width="14" style="737" customWidth="1"/>
    <col min="3" max="3" width="17.7265625" style="737" customWidth="1"/>
    <col min="4" max="4" width="14.54296875" style="737" customWidth="1"/>
    <col min="5" max="5" width="20" style="737" customWidth="1"/>
    <col min="6" max="6" width="19.26953125" style="737" customWidth="1"/>
    <col min="7" max="7" width="11.1796875" style="737" customWidth="1"/>
    <col min="8" max="8" width="24.1796875" style="737" customWidth="1"/>
    <col min="9" max="9" width="11.453125" style="738" bestFit="1" customWidth="1"/>
    <col min="10" max="10" width="44.1796875" style="738" customWidth="1"/>
    <col min="11" max="16384" width="9.1796875" style="738"/>
  </cols>
  <sheetData>
    <row r="1" spans="1:3" x14ac:dyDescent="0.25">
      <c r="A1" s="736" t="s">
        <v>294</v>
      </c>
    </row>
    <row r="2" spans="1:3" ht="11" thickBot="1" x14ac:dyDescent="0.3">
      <c r="A2" s="736"/>
    </row>
    <row r="3" spans="1:3" ht="11" thickBot="1" x14ac:dyDescent="0.3">
      <c r="A3" s="739" t="s">
        <v>296</v>
      </c>
      <c r="B3" s="740" t="s">
        <v>295</v>
      </c>
      <c r="C3" s="741" t="s">
        <v>1</v>
      </c>
    </row>
    <row r="4" spans="1:3" x14ac:dyDescent="0.25">
      <c r="A4" s="742" t="s">
        <v>2</v>
      </c>
      <c r="B4" s="837">
        <v>38324168</v>
      </c>
      <c r="C4" s="744">
        <v>2.1357651182266537E-2</v>
      </c>
    </row>
    <row r="5" spans="1:3" x14ac:dyDescent="0.25">
      <c r="A5" s="742" t="s">
        <v>5</v>
      </c>
      <c r="B5" s="837">
        <v>865871812</v>
      </c>
      <c r="C5" s="744">
        <v>0.48254115077600818</v>
      </c>
    </row>
    <row r="6" spans="1:3" x14ac:dyDescent="0.25">
      <c r="A6" s="742" t="s">
        <v>181</v>
      </c>
      <c r="B6" s="837">
        <v>317030346</v>
      </c>
      <c r="C6" s="744">
        <v>0.17667763965707667</v>
      </c>
    </row>
    <row r="7" spans="1:3" x14ac:dyDescent="0.25">
      <c r="A7" s="742" t="s">
        <v>7</v>
      </c>
      <c r="B7" s="837">
        <v>101035178</v>
      </c>
      <c r="C7" s="744">
        <v>5.6305830014684463E-2</v>
      </c>
    </row>
    <row r="8" spans="1:3" x14ac:dyDescent="0.25">
      <c r="A8" s="742" t="s">
        <v>8</v>
      </c>
      <c r="B8" s="837">
        <v>110066259</v>
      </c>
      <c r="C8" s="744">
        <v>6.1338755394742157E-2</v>
      </c>
    </row>
    <row r="9" spans="1:3" x14ac:dyDescent="0.25">
      <c r="A9" s="742" t="s">
        <v>9</v>
      </c>
      <c r="B9" s="837">
        <v>85456415</v>
      </c>
      <c r="C9" s="744">
        <v>4.7623951102004604E-2</v>
      </c>
    </row>
    <row r="10" spans="1:3" x14ac:dyDescent="0.25">
      <c r="A10" s="742" t="s">
        <v>290</v>
      </c>
      <c r="B10" s="837">
        <v>30172689</v>
      </c>
      <c r="C10" s="744">
        <v>1.6814918640712839E-2</v>
      </c>
    </row>
    <row r="11" spans="1:3" x14ac:dyDescent="0.25">
      <c r="A11" s="742" t="s">
        <v>10</v>
      </c>
      <c r="B11" s="837">
        <v>221755483</v>
      </c>
      <c r="C11" s="744">
        <v>0.12358197192093084</v>
      </c>
    </row>
    <row r="12" spans="1:3" ht="11" thickBot="1" x14ac:dyDescent="0.3">
      <c r="A12" s="742" t="s">
        <v>11</v>
      </c>
      <c r="B12" s="837">
        <v>24687590</v>
      </c>
      <c r="C12" s="744">
        <v>1.3758131311573718E-2</v>
      </c>
    </row>
    <row r="13" spans="1:3" ht="11" thickBot="1" x14ac:dyDescent="0.3">
      <c r="A13" s="745" t="s">
        <v>12</v>
      </c>
      <c r="B13" s="838">
        <v>1794399940</v>
      </c>
      <c r="C13" s="747">
        <v>1</v>
      </c>
    </row>
    <row r="14" spans="1:3" ht="11" thickBot="1" x14ac:dyDescent="0.3">
      <c r="A14" s="739" t="s">
        <v>297</v>
      </c>
      <c r="B14" s="740" t="s">
        <v>295</v>
      </c>
      <c r="C14" s="741" t="s">
        <v>1</v>
      </c>
    </row>
    <row r="15" spans="1:3" x14ac:dyDescent="0.25">
      <c r="A15" s="745" t="s">
        <v>13</v>
      </c>
      <c r="B15" s="838">
        <v>891195721</v>
      </c>
      <c r="C15" s="747">
        <v>0.49665389589792341</v>
      </c>
    </row>
    <row r="16" spans="1:3" x14ac:dyDescent="0.25">
      <c r="A16" s="742" t="s">
        <v>14</v>
      </c>
      <c r="B16" s="837">
        <v>390480254</v>
      </c>
      <c r="C16" s="744">
        <v>0.21761049211805034</v>
      </c>
    </row>
    <row r="17" spans="1:12" ht="11" thickBot="1" x14ac:dyDescent="0.3">
      <c r="A17" s="742" t="s">
        <v>15</v>
      </c>
      <c r="B17" s="837">
        <v>512723965</v>
      </c>
      <c r="C17" s="744">
        <v>0.28573561198402625</v>
      </c>
    </row>
    <row r="18" spans="1:12" ht="11" thickBot="1" x14ac:dyDescent="0.3">
      <c r="A18" s="751" t="s">
        <v>12</v>
      </c>
      <c r="B18" s="839">
        <v>1794399940</v>
      </c>
      <c r="C18" s="753">
        <v>1</v>
      </c>
    </row>
    <row r="19" spans="1:12" ht="11" thickBot="1" x14ac:dyDescent="0.3">
      <c r="A19" s="736"/>
    </row>
    <row r="20" spans="1:12" ht="21.5" thickBot="1" x14ac:dyDescent="0.3">
      <c r="A20" s="450" t="s">
        <v>316</v>
      </c>
      <c r="B20" s="38" t="s">
        <v>208</v>
      </c>
      <c r="C20" s="38" t="s">
        <v>157</v>
      </c>
      <c r="D20" s="38" t="s">
        <v>156</v>
      </c>
      <c r="E20" s="36" t="s">
        <v>158</v>
      </c>
      <c r="F20" s="37" t="s">
        <v>93</v>
      </c>
    </row>
    <row r="21" spans="1:12" x14ac:dyDescent="0.25">
      <c r="A21" s="451" t="s">
        <v>173</v>
      </c>
      <c r="B21" s="754">
        <v>44.4</v>
      </c>
      <c r="C21" s="726" t="s">
        <v>53</v>
      </c>
      <c r="D21" s="755" t="s">
        <v>53</v>
      </c>
      <c r="E21" s="574"/>
      <c r="F21" s="571"/>
      <c r="G21" s="756"/>
      <c r="H21" s="757"/>
      <c r="I21" s="758"/>
      <c r="J21" s="758"/>
      <c r="K21" s="758"/>
      <c r="L21" s="758"/>
    </row>
    <row r="22" spans="1:12" x14ac:dyDescent="0.25">
      <c r="A22" s="420" t="s">
        <v>174</v>
      </c>
      <c r="B22" s="759">
        <v>37</v>
      </c>
      <c r="C22" s="727" t="s">
        <v>53</v>
      </c>
      <c r="D22" s="760" t="s">
        <v>53</v>
      </c>
      <c r="E22" s="503">
        <v>2014</v>
      </c>
      <c r="F22" s="501">
        <v>1.9E-2</v>
      </c>
    </row>
    <row r="23" spans="1:12" ht="11" thickBot="1" x14ac:dyDescent="0.3">
      <c r="A23" s="426" t="s">
        <v>161</v>
      </c>
      <c r="B23" s="728">
        <v>81.400000000000006</v>
      </c>
      <c r="C23" s="576">
        <v>0.11700000000000001</v>
      </c>
      <c r="D23" s="729">
        <v>8.5</v>
      </c>
      <c r="E23" s="574">
        <v>2015</v>
      </c>
      <c r="F23" s="571">
        <v>2.8000000000000001E-2</v>
      </c>
      <c r="H23" s="761"/>
    </row>
    <row r="24" spans="1:12" x14ac:dyDescent="0.25">
      <c r="A24" s="451" t="s">
        <v>259</v>
      </c>
      <c r="B24" s="754">
        <v>49.81</v>
      </c>
      <c r="C24" s="730" t="s">
        <v>53</v>
      </c>
      <c r="D24" s="755"/>
      <c r="E24" s="574">
        <v>2016</v>
      </c>
      <c r="F24" s="571">
        <v>2.8000000000000001E-2</v>
      </c>
    </row>
    <row r="25" spans="1:12" x14ac:dyDescent="0.25">
      <c r="A25" s="420" t="s">
        <v>260</v>
      </c>
      <c r="B25" s="759">
        <v>41.4</v>
      </c>
      <c r="C25" s="731" t="s">
        <v>53</v>
      </c>
      <c r="D25" s="760"/>
      <c r="E25" s="574">
        <v>2017</v>
      </c>
      <c r="F25" s="571">
        <v>1.2E-2</v>
      </c>
    </row>
    <row r="26" spans="1:12" ht="11" thickBot="1" x14ac:dyDescent="0.3">
      <c r="A26" s="426" t="s">
        <v>261</v>
      </c>
      <c r="B26" s="728">
        <v>91.21</v>
      </c>
      <c r="C26" s="576">
        <v>0.121</v>
      </c>
      <c r="D26" s="729">
        <v>9.81</v>
      </c>
      <c r="E26" s="574">
        <v>2018</v>
      </c>
      <c r="F26" s="571">
        <v>2.8000000000000001E-2</v>
      </c>
    </row>
    <row r="27" spans="1:12" x14ac:dyDescent="0.25">
      <c r="A27" s="451" t="s">
        <v>299</v>
      </c>
      <c r="B27" s="754">
        <v>20.75</v>
      </c>
      <c r="C27" s="730" t="s">
        <v>53</v>
      </c>
      <c r="D27" s="755"/>
      <c r="E27" s="574">
        <v>2019</v>
      </c>
      <c r="F27" s="571">
        <v>3.4000000000000002E-2</v>
      </c>
      <c r="G27" s="757"/>
    </row>
    <row r="28" spans="1:12" ht="11" thickBot="1" x14ac:dyDescent="0.3">
      <c r="A28" s="420" t="s">
        <v>300</v>
      </c>
      <c r="B28" s="759">
        <v>17.57</v>
      </c>
      <c r="C28" s="731" t="s">
        <v>53</v>
      </c>
      <c r="D28" s="760"/>
      <c r="E28" s="577">
        <v>2020</v>
      </c>
      <c r="F28" s="578">
        <v>2.7300000000000001E-2</v>
      </c>
      <c r="G28" s="757"/>
    </row>
    <row r="29" spans="1:12" ht="11" thickBot="1" x14ac:dyDescent="0.3">
      <c r="A29" s="426" t="s">
        <v>301</v>
      </c>
      <c r="B29" s="728">
        <v>38.32</v>
      </c>
      <c r="C29" s="576">
        <v>-0.57987062822058977</v>
      </c>
      <c r="D29" s="840">
        <v>-52.89</v>
      </c>
      <c r="E29" s="577" t="s">
        <v>298</v>
      </c>
      <c r="F29" s="732">
        <v>1.9199999999999998E-2</v>
      </c>
      <c r="G29" s="757"/>
    </row>
    <row r="30" spans="1:12" x14ac:dyDescent="0.25">
      <c r="A30" s="762"/>
      <c r="B30" s="763"/>
      <c r="C30" s="763"/>
      <c r="D30" s="763"/>
      <c r="E30" s="471"/>
      <c r="F30" s="472"/>
      <c r="G30" s="757"/>
    </row>
    <row r="31" spans="1:12" ht="11" thickBot="1" x14ac:dyDescent="0.3">
      <c r="A31" s="762"/>
      <c r="B31" s="763"/>
      <c r="C31" s="763"/>
      <c r="D31" s="763"/>
      <c r="E31" s="471"/>
      <c r="F31" s="472"/>
      <c r="G31" s="757"/>
    </row>
    <row r="32" spans="1:12" ht="11" thickBot="1" x14ac:dyDescent="0.3">
      <c r="A32" s="409" t="s">
        <v>216</v>
      </c>
      <c r="B32" s="36" t="s">
        <v>0</v>
      </c>
      <c r="C32" s="37" t="s">
        <v>162</v>
      </c>
      <c r="D32" s="37" t="s">
        <v>255</v>
      </c>
      <c r="E32" s="37" t="s">
        <v>295</v>
      </c>
    </row>
    <row r="33" spans="1:10" x14ac:dyDescent="0.25">
      <c r="A33" s="19" t="s">
        <v>22</v>
      </c>
      <c r="B33" s="734">
        <v>6.2899999999999998E-2</v>
      </c>
      <c r="C33" s="501">
        <v>6.7599999999999993E-2</v>
      </c>
      <c r="D33" s="501">
        <v>7.0599999999999996E-2</v>
      </c>
      <c r="E33" s="571">
        <v>7.2599999999999998E-2</v>
      </c>
      <c r="F33" s="764"/>
    </row>
    <row r="34" spans="1:10" ht="11" thickBot="1" x14ac:dyDescent="0.3">
      <c r="A34" s="26" t="s">
        <v>23</v>
      </c>
      <c r="B34" s="735">
        <v>5.1000000000000004E-3</v>
      </c>
      <c r="C34" s="502">
        <v>6.1999999999999998E-3</v>
      </c>
      <c r="D34" s="502">
        <v>6.1999999999999998E-3</v>
      </c>
      <c r="E34" s="578">
        <v>5.8999999999999999E-3</v>
      </c>
    </row>
    <row r="35" spans="1:10" ht="11" thickBot="1" x14ac:dyDescent="0.3">
      <c r="A35" s="733" t="s">
        <v>24</v>
      </c>
      <c r="B35" s="735">
        <v>6.8000000000000005E-2</v>
      </c>
      <c r="C35" s="502">
        <v>7.3800000000000004E-2</v>
      </c>
      <c r="D35" s="502">
        <v>7.6799999999999993E-2</v>
      </c>
      <c r="E35" s="578">
        <v>7.85E-2</v>
      </c>
    </row>
    <row r="36" spans="1:10" ht="11" thickBot="1" x14ac:dyDescent="0.3">
      <c r="A36" s="765"/>
    </row>
    <row r="37" spans="1:10" ht="11" thickBot="1" x14ac:dyDescent="0.3">
      <c r="A37" s="34" t="s">
        <v>210</v>
      </c>
      <c r="B37" s="92"/>
      <c r="C37" s="92"/>
      <c r="D37" s="92"/>
      <c r="E37" s="92"/>
      <c r="F37" s="92"/>
      <c r="G37" s="92"/>
      <c r="H37" s="41"/>
    </row>
    <row r="38" spans="1:10" ht="11" thickBot="1" x14ac:dyDescent="0.3">
      <c r="A38" s="42" t="s">
        <v>166</v>
      </c>
      <c r="B38" s="297" t="s">
        <v>163</v>
      </c>
      <c r="C38" s="43" t="s">
        <v>164</v>
      </c>
      <c r="D38" s="297" t="s">
        <v>165</v>
      </c>
      <c r="E38" s="43" t="s">
        <v>157</v>
      </c>
      <c r="F38" s="303" t="s">
        <v>188</v>
      </c>
      <c r="G38" s="297" t="s">
        <v>26</v>
      </c>
      <c r="H38" s="43" t="s">
        <v>185</v>
      </c>
      <c r="J38" s="766"/>
    </row>
    <row r="39" spans="1:10" x14ac:dyDescent="0.25">
      <c r="A39" s="425" t="s">
        <v>194</v>
      </c>
      <c r="B39" s="28">
        <v>2255</v>
      </c>
      <c r="C39" s="29">
        <v>2026</v>
      </c>
      <c r="D39" s="93">
        <v>425.3</v>
      </c>
      <c r="E39" s="781">
        <v>3.2000000000000001E-2</v>
      </c>
      <c r="F39" s="94">
        <v>306.3</v>
      </c>
      <c r="G39" s="93">
        <v>84</v>
      </c>
      <c r="H39" s="781">
        <v>9.0999999999999998E-2</v>
      </c>
      <c r="J39" s="767"/>
    </row>
    <row r="40" spans="1:10" x14ac:dyDescent="0.25">
      <c r="A40" s="420" t="s">
        <v>195</v>
      </c>
      <c r="B40" s="28">
        <v>2187</v>
      </c>
      <c r="C40" s="29">
        <v>1867</v>
      </c>
      <c r="D40" s="93">
        <v>436.8</v>
      </c>
      <c r="E40" s="781">
        <v>2.7E-2</v>
      </c>
      <c r="F40" s="94">
        <v>423.3</v>
      </c>
      <c r="G40" s="93">
        <v>92.2</v>
      </c>
      <c r="H40" s="781">
        <v>9.8000000000000004E-2</v>
      </c>
    </row>
    <row r="41" spans="1:10" x14ac:dyDescent="0.25">
      <c r="A41" s="420" t="s">
        <v>196</v>
      </c>
      <c r="B41" s="28">
        <v>2348</v>
      </c>
      <c r="C41" s="29">
        <v>2019</v>
      </c>
      <c r="D41" s="93">
        <v>507.9</v>
      </c>
      <c r="E41" s="781">
        <v>0.16300000000000001</v>
      </c>
      <c r="F41" s="94">
        <v>463.6</v>
      </c>
      <c r="G41" s="93">
        <v>89.9</v>
      </c>
      <c r="H41" s="781">
        <v>-2.5000000000000001E-2</v>
      </c>
    </row>
    <row r="42" spans="1:10" x14ac:dyDescent="0.25">
      <c r="A42" s="420" t="s">
        <v>197</v>
      </c>
      <c r="B42" s="28">
        <v>2415</v>
      </c>
      <c r="C42" s="29">
        <v>2195</v>
      </c>
      <c r="D42" s="93">
        <v>511.1</v>
      </c>
      <c r="E42" s="781">
        <v>6.0000000000000001E-3</v>
      </c>
      <c r="F42" s="94">
        <v>496.7</v>
      </c>
      <c r="G42" s="93">
        <v>105.8</v>
      </c>
      <c r="H42" s="781">
        <v>0.17699999999999999</v>
      </c>
    </row>
    <row r="43" spans="1:10" ht="11" thickBot="1" x14ac:dyDescent="0.3">
      <c r="A43" s="426" t="s">
        <v>254</v>
      </c>
      <c r="B43" s="95">
        <v>2412</v>
      </c>
      <c r="C43" s="96">
        <v>2299</v>
      </c>
      <c r="D43" s="97">
        <v>630.9</v>
      </c>
      <c r="E43" s="782">
        <v>0.23439639992173733</v>
      </c>
      <c r="F43" s="98">
        <v>489.9</v>
      </c>
      <c r="G43" s="97">
        <v>109.06</v>
      </c>
      <c r="H43" s="782">
        <v>3.0812854442344096E-2</v>
      </c>
    </row>
    <row r="44" spans="1:10" ht="11" thickBot="1" x14ac:dyDescent="0.3">
      <c r="A44" s="426" t="s">
        <v>302</v>
      </c>
      <c r="B44" s="590">
        <v>2383</v>
      </c>
      <c r="C44" s="591">
        <v>2262</v>
      </c>
      <c r="D44" s="592">
        <v>613.92999999999995</v>
      </c>
      <c r="E44" s="783">
        <v>-2.689808210492951E-2</v>
      </c>
      <c r="F44" s="593">
        <v>499.54</v>
      </c>
      <c r="G44" s="592">
        <v>108.96</v>
      </c>
      <c r="H44" s="783">
        <v>-9.1692646249778582E-4</v>
      </c>
    </row>
    <row r="45" spans="1:10" ht="11" thickBot="1" x14ac:dyDescent="0.3">
      <c r="A45" s="23"/>
      <c r="B45" s="99"/>
      <c r="C45" s="100"/>
      <c r="D45" s="101"/>
      <c r="E45" s="89"/>
      <c r="F45" s="101"/>
      <c r="G45" s="101"/>
      <c r="H45" s="89"/>
    </row>
    <row r="46" spans="1:10" ht="11" thickBot="1" x14ac:dyDescent="0.3">
      <c r="A46" s="409" t="s">
        <v>27</v>
      </c>
      <c r="B46" s="179" t="s">
        <v>28</v>
      </c>
      <c r="C46" s="179" t="s">
        <v>29</v>
      </c>
      <c r="D46" s="179" t="s">
        <v>30</v>
      </c>
      <c r="E46" s="36" t="s">
        <v>31</v>
      </c>
      <c r="G46" s="102"/>
      <c r="H46" s="102"/>
    </row>
    <row r="47" spans="1:10" x14ac:dyDescent="0.25">
      <c r="A47" s="30" t="s">
        <v>32</v>
      </c>
      <c r="B47" s="103" t="s">
        <v>33</v>
      </c>
      <c r="C47" s="104">
        <v>42552</v>
      </c>
      <c r="D47" s="601">
        <v>44377</v>
      </c>
      <c r="E47" s="602">
        <v>0.54</v>
      </c>
      <c r="F47" s="768"/>
      <c r="G47" s="106"/>
      <c r="H47" s="106"/>
    </row>
    <row r="48" spans="1:10" ht="22.5" customHeight="1" x14ac:dyDescent="0.25">
      <c r="A48" s="31" t="s">
        <v>32</v>
      </c>
      <c r="B48" s="107" t="s">
        <v>34</v>
      </c>
      <c r="C48" s="108">
        <v>41456</v>
      </c>
      <c r="D48" s="606">
        <v>44377</v>
      </c>
      <c r="E48" s="607">
        <v>0.26</v>
      </c>
      <c r="F48" s="769"/>
      <c r="G48" s="106"/>
      <c r="H48" s="106"/>
      <c r="J48" s="769"/>
    </row>
    <row r="49" spans="1:8" x14ac:dyDescent="0.25">
      <c r="A49" s="31" t="s">
        <v>35</v>
      </c>
      <c r="B49" s="107" t="s">
        <v>33</v>
      </c>
      <c r="C49" s="108">
        <v>41821</v>
      </c>
      <c r="D49" s="606">
        <v>44377</v>
      </c>
      <c r="E49" s="607">
        <v>0.49</v>
      </c>
      <c r="G49" s="106"/>
      <c r="H49" s="106"/>
    </row>
    <row r="50" spans="1:8" x14ac:dyDescent="0.25">
      <c r="A50" s="31" t="s">
        <v>35</v>
      </c>
      <c r="B50" s="107" t="s">
        <v>34</v>
      </c>
      <c r="C50" s="108">
        <v>41456</v>
      </c>
      <c r="D50" s="606">
        <v>44377</v>
      </c>
      <c r="E50" s="607">
        <v>0.26</v>
      </c>
      <c r="G50" s="106"/>
      <c r="H50" s="106"/>
    </row>
    <row r="51" spans="1:8" ht="11" thickBot="1" x14ac:dyDescent="0.3">
      <c r="A51" s="25" t="s">
        <v>36</v>
      </c>
      <c r="B51" s="110" t="s">
        <v>37</v>
      </c>
      <c r="C51" s="111">
        <v>41821</v>
      </c>
      <c r="D51" s="610">
        <v>44377</v>
      </c>
      <c r="E51" s="611">
        <v>0.4</v>
      </c>
      <c r="G51" s="106"/>
      <c r="H51" s="106"/>
    </row>
    <row r="52" spans="1:8" ht="11" thickBot="1" x14ac:dyDescent="0.3">
      <c r="A52" s="770"/>
      <c r="B52" s="771"/>
      <c r="C52" s="771"/>
      <c r="D52" s="771"/>
      <c r="E52" s="771"/>
      <c r="F52" s="771"/>
      <c r="G52" s="772"/>
      <c r="H52" s="772"/>
    </row>
    <row r="53" spans="1:8" ht="11" thickBot="1" x14ac:dyDescent="0.3">
      <c r="A53" s="40" t="s">
        <v>303</v>
      </c>
      <c r="B53" s="113"/>
      <c r="C53" s="113"/>
      <c r="D53" s="53"/>
    </row>
    <row r="54" spans="1:8" ht="11" thickBot="1" x14ac:dyDescent="0.3">
      <c r="A54" s="410" t="s">
        <v>38</v>
      </c>
      <c r="B54" s="338" t="s">
        <v>17</v>
      </c>
      <c r="C54" s="338" t="s">
        <v>39</v>
      </c>
      <c r="D54" s="231" t="s">
        <v>17</v>
      </c>
    </row>
    <row r="55" spans="1:8" ht="21" x14ac:dyDescent="0.25">
      <c r="A55" s="427" t="s">
        <v>212</v>
      </c>
      <c r="B55" s="622">
        <v>1277</v>
      </c>
      <c r="C55" s="623" t="s">
        <v>213</v>
      </c>
      <c r="D55" s="624">
        <v>263</v>
      </c>
      <c r="F55" s="773"/>
    </row>
    <row r="56" spans="1:8" x14ac:dyDescent="0.25">
      <c r="A56" s="428" t="s">
        <v>215</v>
      </c>
      <c r="B56" s="626">
        <v>479</v>
      </c>
      <c r="C56" s="567" t="s">
        <v>40</v>
      </c>
      <c r="D56" s="627">
        <v>1196</v>
      </c>
    </row>
    <row r="57" spans="1:8" x14ac:dyDescent="0.25">
      <c r="A57" s="273" t="s">
        <v>232</v>
      </c>
      <c r="B57" s="629">
        <v>870</v>
      </c>
      <c r="C57" s="567" t="s">
        <v>42</v>
      </c>
      <c r="D57" s="627">
        <v>1282</v>
      </c>
    </row>
    <row r="58" spans="1:8" x14ac:dyDescent="0.25">
      <c r="A58" s="11" t="s">
        <v>43</v>
      </c>
      <c r="B58" s="631">
        <v>2626</v>
      </c>
      <c r="C58" s="567" t="s">
        <v>214</v>
      </c>
      <c r="D58" s="624">
        <v>140</v>
      </c>
    </row>
    <row r="59" spans="1:8" x14ac:dyDescent="0.25">
      <c r="A59" s="12" t="s">
        <v>44</v>
      </c>
      <c r="B59" s="631">
        <v>2288</v>
      </c>
      <c r="C59" s="633" t="s">
        <v>45</v>
      </c>
      <c r="D59" s="634">
        <v>14</v>
      </c>
    </row>
    <row r="60" spans="1:8" x14ac:dyDescent="0.25">
      <c r="A60" s="428" t="s">
        <v>211</v>
      </c>
      <c r="B60" s="631">
        <v>3881</v>
      </c>
      <c r="C60" s="635" t="s">
        <v>43</v>
      </c>
      <c r="D60" s="627">
        <v>2895</v>
      </c>
    </row>
    <row r="61" spans="1:8" ht="11" thickBot="1" x14ac:dyDescent="0.3">
      <c r="A61" s="12" t="s">
        <v>46</v>
      </c>
      <c r="B61" s="631">
        <v>1166</v>
      </c>
      <c r="C61" s="636" t="s">
        <v>47</v>
      </c>
      <c r="D61" s="637">
        <v>5790</v>
      </c>
    </row>
    <row r="62" spans="1:8" ht="11" thickBot="1" x14ac:dyDescent="0.3">
      <c r="A62" s="39" t="s">
        <v>48</v>
      </c>
      <c r="B62" s="841">
        <v>9961</v>
      </c>
      <c r="C62" s="639" t="s">
        <v>49</v>
      </c>
      <c r="D62" s="842">
        <v>8685</v>
      </c>
    </row>
    <row r="63" spans="1:8" s="762" customFormat="1" ht="11" thickBot="1" x14ac:dyDescent="0.3">
      <c r="A63" s="45"/>
      <c r="B63" s="123"/>
      <c r="C63" s="124"/>
      <c r="D63" s="125"/>
      <c r="E63" s="774"/>
      <c r="F63" s="774"/>
      <c r="G63" s="774"/>
      <c r="H63" s="774"/>
    </row>
    <row r="64" spans="1:8" ht="11" thickBot="1" x14ac:dyDescent="0.3">
      <c r="A64" s="46" t="s">
        <v>288</v>
      </c>
      <c r="B64" s="126"/>
      <c r="C64" s="126"/>
      <c r="D64" s="126"/>
      <c r="E64" s="127"/>
      <c r="F64" s="768"/>
    </row>
    <row r="65" spans="1:8" ht="21.5" thickBot="1" x14ac:dyDescent="0.3">
      <c r="A65" s="298" t="s">
        <v>51</v>
      </c>
      <c r="B65" s="300" t="s">
        <v>256</v>
      </c>
      <c r="C65" s="301" t="s">
        <v>257</v>
      </c>
      <c r="D65" s="300" t="s">
        <v>304</v>
      </c>
      <c r="E65" s="301" t="s">
        <v>305</v>
      </c>
    </row>
    <row r="66" spans="1:8" x14ac:dyDescent="0.25">
      <c r="A66" s="442" t="s">
        <v>46</v>
      </c>
      <c r="B66" s="73">
        <v>0.36399999999999999</v>
      </c>
      <c r="C66" s="562">
        <v>0.158</v>
      </c>
      <c r="D66" s="784">
        <v>0.37</v>
      </c>
      <c r="E66" s="785">
        <v>0.17699999999999999</v>
      </c>
    </row>
    <row r="67" spans="1:8" x14ac:dyDescent="0.25">
      <c r="A67" s="442" t="s">
        <v>52</v>
      </c>
      <c r="B67" s="75" t="s">
        <v>53</v>
      </c>
      <c r="C67" s="573">
        <v>1.0999999999999999E-2</v>
      </c>
      <c r="D67" s="786" t="s">
        <v>53</v>
      </c>
      <c r="E67" s="784">
        <v>1.2999999999999999E-2</v>
      </c>
    </row>
    <row r="68" spans="1:8" x14ac:dyDescent="0.25">
      <c r="A68" s="442" t="s">
        <v>167</v>
      </c>
      <c r="B68" s="73">
        <v>0.36399999999999999</v>
      </c>
      <c r="C68" s="573">
        <v>0.158</v>
      </c>
      <c r="D68" s="784">
        <v>0.37</v>
      </c>
      <c r="E68" s="784">
        <v>0.17699999999999999</v>
      </c>
    </row>
    <row r="69" spans="1:8" x14ac:dyDescent="0.25">
      <c r="A69" s="442" t="s">
        <v>54</v>
      </c>
      <c r="B69" s="73">
        <v>0.28399999999999997</v>
      </c>
      <c r="C69" s="574" t="s">
        <v>53</v>
      </c>
      <c r="D69" s="784">
        <v>0.28999999999999998</v>
      </c>
      <c r="E69" s="784" t="s">
        <v>53</v>
      </c>
    </row>
    <row r="70" spans="1:8" ht="11" thickBot="1" x14ac:dyDescent="0.3">
      <c r="A70" s="443" t="s">
        <v>55</v>
      </c>
      <c r="B70" s="7" t="s">
        <v>53</v>
      </c>
      <c r="C70" s="576">
        <v>0.12</v>
      </c>
      <c r="D70" s="787" t="s">
        <v>53</v>
      </c>
      <c r="E70" s="783">
        <v>0.123</v>
      </c>
    </row>
    <row r="71" spans="1:8" ht="11" thickBot="1" x14ac:dyDescent="0.3">
      <c r="A71" s="771"/>
      <c r="B71" s="771"/>
      <c r="C71" s="771"/>
      <c r="D71" s="771"/>
      <c r="E71" s="771"/>
      <c r="F71" s="771"/>
      <c r="G71" s="771"/>
      <c r="H71" s="771"/>
    </row>
    <row r="72" spans="1:8" ht="11" thickBot="1" x14ac:dyDescent="0.3">
      <c r="A72" s="47" t="s">
        <v>102</v>
      </c>
      <c r="B72" s="775"/>
      <c r="C72" s="775"/>
      <c r="D72" s="775"/>
      <c r="E72" s="775"/>
      <c r="F72" s="775"/>
      <c r="G72" s="776"/>
    </row>
    <row r="73" spans="1:8" ht="21.5" thickBot="1" x14ac:dyDescent="0.3">
      <c r="A73" s="302" t="s">
        <v>228</v>
      </c>
      <c r="B73" s="43" t="s">
        <v>250</v>
      </c>
      <c r="C73" s="303" t="s">
        <v>306</v>
      </c>
      <c r="D73" s="43" t="s">
        <v>200</v>
      </c>
      <c r="E73" s="303" t="s">
        <v>251</v>
      </c>
      <c r="F73" s="303" t="s">
        <v>307</v>
      </c>
      <c r="G73" s="303" t="s">
        <v>171</v>
      </c>
      <c r="H73" s="764"/>
    </row>
    <row r="74" spans="1:8" x14ac:dyDescent="0.25">
      <c r="A74" s="420" t="s">
        <v>57</v>
      </c>
      <c r="B74" s="474">
        <v>16032</v>
      </c>
      <c r="C74" s="660">
        <v>16032</v>
      </c>
      <c r="D74" s="788">
        <v>0</v>
      </c>
      <c r="E74" s="132">
        <v>39942</v>
      </c>
      <c r="F74" s="353">
        <v>39942</v>
      </c>
      <c r="G74" s="790">
        <v>0</v>
      </c>
    </row>
    <row r="75" spans="1:8" x14ac:dyDescent="0.25">
      <c r="A75" s="420" t="s">
        <v>58</v>
      </c>
      <c r="B75" s="29">
        <v>14184</v>
      </c>
      <c r="C75" s="660">
        <v>14184</v>
      </c>
      <c r="D75" s="788">
        <v>0</v>
      </c>
      <c r="E75" s="132">
        <v>39638</v>
      </c>
      <c r="F75" s="353">
        <v>39638</v>
      </c>
      <c r="G75" s="790">
        <v>0</v>
      </c>
    </row>
    <row r="76" spans="1:8" x14ac:dyDescent="0.25">
      <c r="A76" s="420" t="s">
        <v>59</v>
      </c>
      <c r="B76" s="29">
        <v>12456</v>
      </c>
      <c r="C76" s="660">
        <v>12456</v>
      </c>
      <c r="D76" s="788">
        <v>0</v>
      </c>
      <c r="E76" s="132">
        <v>38242</v>
      </c>
      <c r="F76" s="353">
        <v>38242</v>
      </c>
      <c r="G76" s="790">
        <v>0</v>
      </c>
    </row>
    <row r="77" spans="1:8" x14ac:dyDescent="0.25">
      <c r="A77" s="420" t="s">
        <v>60</v>
      </c>
      <c r="B77" s="29">
        <v>11088</v>
      </c>
      <c r="C77" s="660">
        <v>11088</v>
      </c>
      <c r="D77" s="788">
        <v>0</v>
      </c>
      <c r="E77" s="132">
        <v>36932</v>
      </c>
      <c r="F77" s="353">
        <v>36932</v>
      </c>
      <c r="G77" s="790">
        <v>0</v>
      </c>
    </row>
    <row r="78" spans="1:8" s="737" customFormat="1" ht="11" thickBot="1" x14ac:dyDescent="0.3">
      <c r="A78" s="420" t="s">
        <v>168</v>
      </c>
      <c r="B78" s="96">
        <v>10728</v>
      </c>
      <c r="C78" s="662">
        <v>10728</v>
      </c>
      <c r="D78" s="783">
        <v>0</v>
      </c>
      <c r="E78" s="135">
        <v>36546</v>
      </c>
      <c r="F78" s="663">
        <v>36546</v>
      </c>
      <c r="G78" s="791">
        <v>0</v>
      </c>
    </row>
    <row r="79" spans="1:8" s="737" customFormat="1" ht="11" thickBot="1" x14ac:dyDescent="0.3">
      <c r="A79" s="444" t="s">
        <v>56</v>
      </c>
      <c r="B79" s="137">
        <v>1804</v>
      </c>
      <c r="C79" s="666">
        <v>1737.84</v>
      </c>
      <c r="D79" s="789">
        <v>-3.6674057649667448E-2</v>
      </c>
      <c r="E79" s="17">
        <v>1772</v>
      </c>
      <c r="F79" s="667">
        <v>1738</v>
      </c>
      <c r="G79" s="792">
        <v>-1.9187358916478554E-2</v>
      </c>
    </row>
    <row r="80" spans="1:8" s="737" customFormat="1" ht="11" thickBot="1" x14ac:dyDescent="0.3">
      <c r="A80" s="445" t="s">
        <v>129</v>
      </c>
      <c r="B80" s="130">
        <v>12532</v>
      </c>
      <c r="C80" s="660">
        <v>12465.84</v>
      </c>
      <c r="D80" s="789">
        <v>-5.2792850303223634E-3</v>
      </c>
      <c r="E80" s="140">
        <v>38318</v>
      </c>
      <c r="F80" s="352">
        <v>38284</v>
      </c>
      <c r="G80" s="792">
        <v>-8.8731144631765753E-4</v>
      </c>
    </row>
    <row r="81" spans="1:7" s="737" customFormat="1" ht="21" x14ac:dyDescent="0.25">
      <c r="A81" s="793" t="s">
        <v>311</v>
      </c>
      <c r="B81" s="794"/>
      <c r="C81" s="794"/>
      <c r="D81" s="794"/>
      <c r="E81" s="794"/>
      <c r="F81" s="794"/>
      <c r="G81" s="795"/>
    </row>
    <row r="82" spans="1:7" s="737" customFormat="1" ht="11" thickBot="1" x14ac:dyDescent="0.3">
      <c r="A82" s="796" t="s">
        <v>283</v>
      </c>
      <c r="B82" s="797"/>
      <c r="C82" s="797"/>
      <c r="D82" s="797"/>
      <c r="E82" s="797"/>
      <c r="F82" s="797"/>
      <c r="G82" s="798"/>
    </row>
    <row r="83" spans="1:7" s="737" customFormat="1" ht="11" thickBot="1" x14ac:dyDescent="0.3">
      <c r="A83" s="25"/>
      <c r="B83" s="777"/>
      <c r="C83" s="777"/>
      <c r="D83" s="777"/>
      <c r="E83" s="777"/>
      <c r="F83" s="777"/>
      <c r="G83" s="777"/>
    </row>
    <row r="84" spans="1:7" s="737" customFormat="1" ht="11" thickBot="1" x14ac:dyDescent="0.3">
      <c r="A84" s="47" t="s">
        <v>103</v>
      </c>
      <c r="B84" s="775"/>
      <c r="C84" s="775"/>
      <c r="D84" s="775"/>
      <c r="E84" s="775"/>
      <c r="F84" s="775"/>
      <c r="G84" s="776"/>
    </row>
    <row r="85" spans="1:7" s="737" customFormat="1" ht="32" thickBot="1" x14ac:dyDescent="0.3">
      <c r="A85" s="302" t="s">
        <v>206</v>
      </c>
      <c r="B85" s="43" t="s">
        <v>248</v>
      </c>
      <c r="C85" s="303" t="s">
        <v>308</v>
      </c>
      <c r="D85" s="43" t="s">
        <v>200</v>
      </c>
      <c r="E85" s="303" t="s">
        <v>249</v>
      </c>
      <c r="F85" s="303" t="s">
        <v>309</v>
      </c>
      <c r="G85" s="303" t="s">
        <v>203</v>
      </c>
    </row>
    <row r="86" spans="1:7" s="737" customFormat="1" x14ac:dyDescent="0.25">
      <c r="A86" s="452" t="s">
        <v>64</v>
      </c>
      <c r="B86" s="475">
        <v>29718</v>
      </c>
      <c r="C86" s="799">
        <v>29718</v>
      </c>
      <c r="D86" s="800">
        <v>0</v>
      </c>
      <c r="E86" s="353">
        <v>36504</v>
      </c>
      <c r="F86" s="805">
        <v>36504</v>
      </c>
      <c r="G86" s="806">
        <v>0</v>
      </c>
    </row>
    <row r="87" spans="1:7" s="737" customFormat="1" x14ac:dyDescent="0.25">
      <c r="A87" s="452" t="s">
        <v>63</v>
      </c>
      <c r="B87" s="476">
        <v>16866</v>
      </c>
      <c r="C87" s="799">
        <v>16866</v>
      </c>
      <c r="D87" s="800">
        <v>0</v>
      </c>
      <c r="E87" s="353">
        <v>35100</v>
      </c>
      <c r="F87" s="805">
        <v>35100</v>
      </c>
      <c r="G87" s="806">
        <v>0</v>
      </c>
    </row>
    <row r="88" spans="1:7" s="737" customFormat="1" x14ac:dyDescent="0.25">
      <c r="A88" s="452" t="s">
        <v>58</v>
      </c>
      <c r="B88" s="476">
        <v>15372</v>
      </c>
      <c r="C88" s="799">
        <v>15372</v>
      </c>
      <c r="D88" s="800">
        <v>0</v>
      </c>
      <c r="E88" s="353">
        <v>34128</v>
      </c>
      <c r="F88" s="805">
        <v>34128</v>
      </c>
      <c r="G88" s="806">
        <v>0</v>
      </c>
    </row>
    <row r="89" spans="1:7" s="737" customFormat="1" x14ac:dyDescent="0.25">
      <c r="A89" s="452" t="s">
        <v>59</v>
      </c>
      <c r="B89" s="476">
        <v>13500</v>
      </c>
      <c r="C89" s="799">
        <v>13500</v>
      </c>
      <c r="D89" s="800">
        <v>0</v>
      </c>
      <c r="E89" s="353">
        <v>32976</v>
      </c>
      <c r="F89" s="805">
        <v>32976</v>
      </c>
      <c r="G89" s="806">
        <v>0</v>
      </c>
    </row>
    <row r="90" spans="1:7" s="737" customFormat="1" ht="11" thickBot="1" x14ac:dyDescent="0.3">
      <c r="A90" s="452" t="s">
        <v>168</v>
      </c>
      <c r="B90" s="477">
        <v>11826</v>
      </c>
      <c r="C90" s="799">
        <v>11826</v>
      </c>
      <c r="D90" s="800">
        <v>0</v>
      </c>
      <c r="E90" s="353">
        <v>31284</v>
      </c>
      <c r="F90" s="805">
        <v>31284</v>
      </c>
      <c r="G90" s="806">
        <v>0</v>
      </c>
    </row>
    <row r="91" spans="1:7" s="737" customFormat="1" ht="11" thickBot="1" x14ac:dyDescent="0.3">
      <c r="A91" s="453" t="s">
        <v>56</v>
      </c>
      <c r="B91" s="356">
        <v>1730</v>
      </c>
      <c r="C91" s="801">
        <v>1695.84</v>
      </c>
      <c r="D91" s="802">
        <v>-1.9745664739884441E-2</v>
      </c>
      <c r="E91" s="357">
        <v>1730</v>
      </c>
      <c r="F91" s="807">
        <v>1695.84</v>
      </c>
      <c r="G91" s="804">
        <v>-1.9745664739884441E-2</v>
      </c>
    </row>
    <row r="92" spans="1:7" s="737" customFormat="1" ht="11" thickBot="1" x14ac:dyDescent="0.3">
      <c r="A92" s="447" t="s">
        <v>207</v>
      </c>
      <c r="B92" s="17">
        <v>13556</v>
      </c>
      <c r="C92" s="803">
        <v>13521.84</v>
      </c>
      <c r="D92" s="804">
        <v>-2.5199173797580301E-3</v>
      </c>
      <c r="E92" s="142">
        <v>33014</v>
      </c>
      <c r="F92" s="801">
        <v>32979.839999999997</v>
      </c>
      <c r="G92" s="804">
        <v>-1.0347125461926301E-3</v>
      </c>
    </row>
    <row r="93" spans="1:7" s="737" customFormat="1" ht="11" thickBot="1" x14ac:dyDescent="0.3">
      <c r="A93" s="778" t="s">
        <v>175</v>
      </c>
      <c r="B93" s="779"/>
      <c r="C93" s="779"/>
      <c r="D93" s="779"/>
      <c r="E93" s="779"/>
      <c r="F93" s="779"/>
      <c r="G93" s="780"/>
    </row>
    <row r="94" spans="1:7" s="737" customFormat="1" ht="11" thickBot="1" x14ac:dyDescent="0.3">
      <c r="A94" s="765"/>
    </row>
    <row r="95" spans="1:7" s="737" customFormat="1" ht="11" thickBot="1" x14ac:dyDescent="0.3">
      <c r="A95" s="34" t="s">
        <v>65</v>
      </c>
      <c r="B95" s="37" t="s">
        <v>247</v>
      </c>
      <c r="C95" s="37" t="s">
        <v>310</v>
      </c>
      <c r="D95" s="37" t="s">
        <v>108</v>
      </c>
      <c r="E95" s="37" t="s">
        <v>109</v>
      </c>
    </row>
    <row r="96" spans="1:7" s="737" customFormat="1" x14ac:dyDescent="0.25">
      <c r="A96" s="418" t="s">
        <v>68</v>
      </c>
      <c r="B96" s="130">
        <v>35528</v>
      </c>
      <c r="C96" s="809">
        <v>34975</v>
      </c>
      <c r="D96" s="809">
        <v>-553</v>
      </c>
      <c r="E96" s="810">
        <v>-1.5565188020716055E-2</v>
      </c>
    </row>
    <row r="97" spans="1:7" s="737" customFormat="1" x14ac:dyDescent="0.25">
      <c r="A97" s="418" t="s">
        <v>114</v>
      </c>
      <c r="B97" s="130">
        <v>29624</v>
      </c>
      <c r="C97" s="809">
        <v>28978</v>
      </c>
      <c r="D97" s="809">
        <v>-646</v>
      </c>
      <c r="E97" s="734">
        <v>-2.1806643262219823E-2</v>
      </c>
    </row>
    <row r="98" spans="1:7" s="737" customFormat="1" x14ac:dyDescent="0.25">
      <c r="A98" s="418" t="s">
        <v>70</v>
      </c>
      <c r="B98" s="130">
        <v>5904</v>
      </c>
      <c r="C98" s="809">
        <v>5997</v>
      </c>
      <c r="D98" s="809">
        <v>93</v>
      </c>
      <c r="E98" s="734">
        <v>1.5752032520325202E-2</v>
      </c>
    </row>
    <row r="99" spans="1:7" s="737" customFormat="1" x14ac:dyDescent="0.25">
      <c r="A99" s="418" t="s">
        <v>71</v>
      </c>
      <c r="B99" s="9">
        <v>0.44930758838099527</v>
      </c>
      <c r="C99" s="501">
        <v>0.45400000000000001</v>
      </c>
      <c r="D99" s="811">
        <v>-89</v>
      </c>
      <c r="E99" s="734">
        <v>-5.5753930965357391E-3</v>
      </c>
    </row>
    <row r="100" spans="1:7" s="737" customFormat="1" x14ac:dyDescent="0.25">
      <c r="A100" s="418" t="s">
        <v>72</v>
      </c>
      <c r="B100" s="9">
        <v>0.55069241161900473</v>
      </c>
      <c r="C100" s="501">
        <v>0.54600000000000004</v>
      </c>
      <c r="D100" s="811">
        <v>-464</v>
      </c>
      <c r="E100" s="734">
        <v>-2.3715819064656272E-2</v>
      </c>
    </row>
    <row r="101" spans="1:7" s="737" customFormat="1" x14ac:dyDescent="0.25">
      <c r="A101" s="418" t="s">
        <v>176</v>
      </c>
      <c r="B101" s="9">
        <v>0.58272348570141863</v>
      </c>
      <c r="C101" s="501">
        <v>0.59722659042172976</v>
      </c>
      <c r="D101" s="811">
        <v>179</v>
      </c>
      <c r="E101" s="734">
        <v>8.9999999999999993E-3</v>
      </c>
    </row>
    <row r="102" spans="1:7" s="737" customFormat="1" x14ac:dyDescent="0.25">
      <c r="A102" s="418" t="s">
        <v>177</v>
      </c>
      <c r="B102" s="9">
        <v>0.41727651429858142</v>
      </c>
      <c r="C102" s="501">
        <v>0.40277340957827018</v>
      </c>
      <c r="D102" s="811">
        <v>-732</v>
      </c>
      <c r="E102" s="734">
        <v>-4.9000000000000002E-2</v>
      </c>
    </row>
    <row r="103" spans="1:7" s="737" customFormat="1" x14ac:dyDescent="0.25">
      <c r="A103" s="418" t="s">
        <v>178</v>
      </c>
      <c r="B103" s="9">
        <v>0.249</v>
      </c>
      <c r="C103" s="501">
        <v>0.249</v>
      </c>
      <c r="D103" s="811">
        <v>315</v>
      </c>
      <c r="E103" s="734">
        <v>0.36</v>
      </c>
    </row>
    <row r="104" spans="1:7" s="737" customFormat="1" ht="11" thickBot="1" x14ac:dyDescent="0.3">
      <c r="A104" s="424" t="s">
        <v>131</v>
      </c>
      <c r="B104" s="808">
        <v>8.2301283494708402E-2</v>
      </c>
      <c r="C104" s="812">
        <v>8.2301283494708402E-2</v>
      </c>
      <c r="D104" s="813">
        <v>-702</v>
      </c>
      <c r="E104" s="735">
        <v>-0.24</v>
      </c>
    </row>
    <row r="105" spans="1:7" s="737" customFormat="1" ht="11" thickBot="1" x14ac:dyDescent="0.3">
      <c r="A105" s="738"/>
    </row>
    <row r="106" spans="1:7" s="737" customFormat="1" ht="11" thickBot="1" x14ac:dyDescent="0.3">
      <c r="A106" s="52" t="s">
        <v>293</v>
      </c>
      <c r="B106" s="775"/>
      <c r="C106" s="775"/>
      <c r="D106" s="775"/>
      <c r="E106" s="775"/>
      <c r="F106" s="775"/>
      <c r="G106" s="776"/>
    </row>
    <row r="107" spans="1:7" s="737" customFormat="1" ht="11" thickBot="1" x14ac:dyDescent="0.3">
      <c r="A107" s="411" t="s">
        <v>113</v>
      </c>
      <c r="B107" s="307" t="s">
        <v>110</v>
      </c>
      <c r="C107" s="307" t="s">
        <v>245</v>
      </c>
      <c r="D107" s="307" t="s">
        <v>312</v>
      </c>
      <c r="E107" s="307" t="s">
        <v>313</v>
      </c>
      <c r="F107" s="307" t="s">
        <v>108</v>
      </c>
      <c r="G107" s="306" t="s">
        <v>109</v>
      </c>
    </row>
    <row r="108" spans="1:7" s="737" customFormat="1" x14ac:dyDescent="0.25">
      <c r="A108" s="55" t="s">
        <v>114</v>
      </c>
      <c r="B108" s="161" t="s">
        <v>111</v>
      </c>
      <c r="C108" s="359">
        <v>17096</v>
      </c>
      <c r="D108" s="815">
        <v>17105</v>
      </c>
      <c r="E108" s="816">
        <v>0.59027538132376289</v>
      </c>
      <c r="F108" s="807">
        <v>9</v>
      </c>
      <c r="G108" s="817">
        <v>5.2643893308376233E-4</v>
      </c>
    </row>
    <row r="109" spans="1:7" s="737" customFormat="1" x14ac:dyDescent="0.25">
      <c r="A109" s="54" t="s">
        <v>114</v>
      </c>
      <c r="B109" s="115" t="s">
        <v>112</v>
      </c>
      <c r="C109" s="139">
        <v>12528</v>
      </c>
      <c r="D109" s="818">
        <v>11873</v>
      </c>
      <c r="E109" s="819">
        <v>0.40972461867623716</v>
      </c>
      <c r="F109" s="805">
        <v>-655</v>
      </c>
      <c r="G109" s="806">
        <v>-5.2282886334610472E-2</v>
      </c>
    </row>
    <row r="110" spans="1:7" s="737" customFormat="1" x14ac:dyDescent="0.25">
      <c r="A110" s="54" t="s">
        <v>114</v>
      </c>
      <c r="B110" s="115" t="s">
        <v>17</v>
      </c>
      <c r="C110" s="139">
        <v>29624</v>
      </c>
      <c r="D110" s="818">
        <v>28978</v>
      </c>
      <c r="E110" s="819">
        <v>1</v>
      </c>
      <c r="F110" s="820">
        <v>-646</v>
      </c>
      <c r="G110" s="821">
        <v>-2.1806643262219823E-2</v>
      </c>
    </row>
    <row r="111" spans="1:7" s="737" customFormat="1" x14ac:dyDescent="0.25">
      <c r="A111" s="159" t="s">
        <v>70</v>
      </c>
      <c r="B111" s="162" t="s">
        <v>111</v>
      </c>
      <c r="C111" s="360">
        <v>3607</v>
      </c>
      <c r="D111" s="822">
        <v>3783</v>
      </c>
      <c r="E111" s="823">
        <v>0.63081540770385192</v>
      </c>
      <c r="F111" s="805">
        <v>176</v>
      </c>
      <c r="G111" s="806">
        <v>4.8794011644025505E-2</v>
      </c>
    </row>
    <row r="112" spans="1:7" s="737" customFormat="1" x14ac:dyDescent="0.25">
      <c r="A112" s="54" t="s">
        <v>70</v>
      </c>
      <c r="B112" s="115" t="s">
        <v>112</v>
      </c>
      <c r="C112" s="139">
        <v>2297</v>
      </c>
      <c r="D112" s="824">
        <v>2214</v>
      </c>
      <c r="E112" s="819">
        <v>0.36918459229614808</v>
      </c>
      <c r="F112" s="805">
        <v>-83</v>
      </c>
      <c r="G112" s="806">
        <v>-3.6134087940792335E-2</v>
      </c>
    </row>
    <row r="113" spans="1:7" s="737" customFormat="1" ht="11" thickBot="1" x14ac:dyDescent="0.3">
      <c r="A113" s="54" t="s">
        <v>70</v>
      </c>
      <c r="B113" s="115" t="s">
        <v>17</v>
      </c>
      <c r="C113" s="139">
        <v>5904</v>
      </c>
      <c r="D113" s="824">
        <v>5997</v>
      </c>
      <c r="E113" s="819">
        <v>1</v>
      </c>
      <c r="F113" s="805">
        <v>93</v>
      </c>
      <c r="G113" s="806">
        <v>1.5752032520325202E-2</v>
      </c>
    </row>
    <row r="114" spans="1:7" s="737" customFormat="1" x14ac:dyDescent="0.25">
      <c r="A114" s="55" t="s">
        <v>74</v>
      </c>
      <c r="B114" s="161" t="s">
        <v>111</v>
      </c>
      <c r="C114" s="359">
        <v>20703</v>
      </c>
      <c r="D114" s="815">
        <v>20888</v>
      </c>
      <c r="E114" s="816">
        <v>0.59722659042172976</v>
      </c>
      <c r="F114" s="807">
        <v>185</v>
      </c>
      <c r="G114" s="817">
        <v>8.9359030092257159E-3</v>
      </c>
    </row>
    <row r="115" spans="1:7" s="737" customFormat="1" x14ac:dyDescent="0.25">
      <c r="A115" s="54" t="s">
        <v>74</v>
      </c>
      <c r="B115" s="115" t="s">
        <v>112</v>
      </c>
      <c r="C115" s="139">
        <v>14825</v>
      </c>
      <c r="D115" s="824">
        <v>14087</v>
      </c>
      <c r="E115" s="819">
        <v>0.40277340957827018</v>
      </c>
      <c r="F115" s="805">
        <v>-738</v>
      </c>
      <c r="G115" s="806">
        <v>-4.9780775716694772E-2</v>
      </c>
    </row>
    <row r="116" spans="1:7" s="737" customFormat="1" ht="11" thickBot="1" x14ac:dyDescent="0.3">
      <c r="A116" s="120" t="s">
        <v>74</v>
      </c>
      <c r="B116" s="56" t="s">
        <v>17</v>
      </c>
      <c r="C116" s="141">
        <v>35528</v>
      </c>
      <c r="D116" s="825">
        <v>34975</v>
      </c>
      <c r="E116" s="826">
        <v>1</v>
      </c>
      <c r="F116" s="827">
        <v>-553</v>
      </c>
      <c r="G116" s="828">
        <v>-1.5565188020716055E-2</v>
      </c>
    </row>
    <row r="117" spans="1:7" s="737" customFormat="1" ht="11" thickBot="1" x14ac:dyDescent="0.3">
      <c r="A117" s="765"/>
    </row>
    <row r="118" spans="1:7" s="737" customFormat="1" ht="11" thickBot="1" x14ac:dyDescent="0.3">
      <c r="A118" s="58" t="s">
        <v>314</v>
      </c>
      <c r="B118" s="148"/>
      <c r="C118" s="148"/>
      <c r="D118" s="148"/>
      <c r="E118" s="149"/>
    </row>
    <row r="119" spans="1:7" s="737" customFormat="1" ht="21.5" thickBot="1" x14ac:dyDescent="0.3">
      <c r="A119" s="412" t="s">
        <v>120</v>
      </c>
      <c r="B119" s="274" t="s">
        <v>115</v>
      </c>
      <c r="C119" s="308" t="s">
        <v>116</v>
      </c>
      <c r="D119" s="308" t="s">
        <v>117</v>
      </c>
      <c r="E119" s="308" t="s">
        <v>118</v>
      </c>
    </row>
    <row r="120" spans="1:7" s="737" customFormat="1" x14ac:dyDescent="0.25">
      <c r="A120" s="12" t="s">
        <v>180</v>
      </c>
      <c r="B120" s="824">
        <v>8466</v>
      </c>
      <c r="C120" s="831">
        <v>13.5</v>
      </c>
      <c r="D120" s="799">
        <v>5608</v>
      </c>
      <c r="E120" s="831">
        <v>14.1</v>
      </c>
    </row>
    <row r="121" spans="1:7" s="737" customFormat="1" x14ac:dyDescent="0.25">
      <c r="A121" s="12" t="s">
        <v>57</v>
      </c>
      <c r="B121" s="824">
        <v>2282</v>
      </c>
      <c r="C121" s="831">
        <v>14.4</v>
      </c>
      <c r="D121" s="799">
        <v>1515</v>
      </c>
      <c r="E121" s="831">
        <v>14.5</v>
      </c>
    </row>
    <row r="122" spans="1:7" s="737" customFormat="1" x14ac:dyDescent="0.25">
      <c r="A122" s="12" t="s">
        <v>59</v>
      </c>
      <c r="B122" s="830">
        <v>904</v>
      </c>
      <c r="C122" s="831">
        <v>14</v>
      </c>
      <c r="D122" s="799">
        <v>1208</v>
      </c>
      <c r="E122" s="831">
        <v>14.3</v>
      </c>
    </row>
    <row r="123" spans="1:7" s="737" customFormat="1" x14ac:dyDescent="0.25">
      <c r="A123" s="12" t="s">
        <v>76</v>
      </c>
      <c r="B123" s="824">
        <v>156</v>
      </c>
      <c r="C123" s="831">
        <v>14</v>
      </c>
      <c r="D123" s="799">
        <v>94</v>
      </c>
      <c r="E123" s="831">
        <v>14.2</v>
      </c>
    </row>
    <row r="124" spans="1:7" s="737" customFormat="1" x14ac:dyDescent="0.25">
      <c r="A124" s="12" t="s">
        <v>58</v>
      </c>
      <c r="B124" s="824">
        <v>3536</v>
      </c>
      <c r="C124" s="831">
        <v>14.2</v>
      </c>
      <c r="D124" s="799">
        <v>1917</v>
      </c>
      <c r="E124" s="831">
        <v>14.6</v>
      </c>
    </row>
    <row r="125" spans="1:7" s="737" customFormat="1" x14ac:dyDescent="0.25">
      <c r="A125" s="12" t="s">
        <v>77</v>
      </c>
      <c r="B125" s="830">
        <v>298</v>
      </c>
      <c r="C125" s="831">
        <v>14.5</v>
      </c>
      <c r="D125" s="799">
        <v>259</v>
      </c>
      <c r="E125" s="831">
        <v>14.5</v>
      </c>
    </row>
    <row r="126" spans="1:7" s="737" customFormat="1" x14ac:dyDescent="0.25">
      <c r="A126" s="12" t="s">
        <v>289</v>
      </c>
      <c r="B126" s="830">
        <v>1268</v>
      </c>
      <c r="C126" s="831">
        <v>13.8</v>
      </c>
      <c r="D126" s="799">
        <v>1170</v>
      </c>
      <c r="E126" s="831">
        <v>14</v>
      </c>
    </row>
    <row r="127" spans="1:7" s="737" customFormat="1" x14ac:dyDescent="0.25">
      <c r="A127" s="12" t="s">
        <v>60</v>
      </c>
      <c r="B127" s="830">
        <v>195</v>
      </c>
      <c r="C127" s="831">
        <v>15.2</v>
      </c>
      <c r="D127" s="829">
        <v>102</v>
      </c>
      <c r="E127" s="831">
        <v>15.2</v>
      </c>
    </row>
    <row r="128" spans="1:7" s="737" customFormat="1" x14ac:dyDescent="0.25">
      <c r="A128" s="12" t="s">
        <v>78</v>
      </c>
      <c r="B128" s="830">
        <v>220</v>
      </c>
      <c r="C128" s="831">
        <v>5.8</v>
      </c>
      <c r="D128" s="829">
        <v>30</v>
      </c>
      <c r="E128" s="831">
        <v>5.8</v>
      </c>
    </row>
    <row r="129" spans="1:6" s="737" customFormat="1" ht="11" thickBot="1" x14ac:dyDescent="0.3">
      <c r="A129" s="18" t="s">
        <v>79</v>
      </c>
      <c r="B129" s="832">
        <v>67</v>
      </c>
      <c r="C129" s="834">
        <v>2.2999999999999998</v>
      </c>
      <c r="D129" s="833">
        <v>6</v>
      </c>
      <c r="E129" s="834">
        <v>2.2000000000000002</v>
      </c>
    </row>
    <row r="130" spans="1:6" s="737" customFormat="1" ht="11" thickBot="1" x14ac:dyDescent="0.3">
      <c r="A130" s="18" t="s">
        <v>80</v>
      </c>
      <c r="B130" s="825">
        <v>17392</v>
      </c>
      <c r="C130" s="834">
        <v>13.7</v>
      </c>
      <c r="D130" s="825">
        <v>11909</v>
      </c>
      <c r="E130" s="834">
        <v>14.2</v>
      </c>
    </row>
    <row r="131" spans="1:6" s="737" customFormat="1" ht="11" thickBot="1" x14ac:dyDescent="0.3">
      <c r="A131" s="738"/>
    </row>
    <row r="132" spans="1:6" s="737" customFormat="1" ht="11" thickBot="1" x14ac:dyDescent="0.3">
      <c r="A132" s="40" t="s">
        <v>315</v>
      </c>
      <c r="B132" s="151"/>
      <c r="C132" s="151"/>
      <c r="D132" s="151"/>
      <c r="E132" s="152"/>
    </row>
    <row r="133" spans="1:6" s="737" customFormat="1" ht="21.5" thickBot="1" x14ac:dyDescent="0.3">
      <c r="A133" s="412" t="s">
        <v>120</v>
      </c>
      <c r="B133" s="274" t="s">
        <v>115</v>
      </c>
      <c r="C133" s="308" t="s">
        <v>116</v>
      </c>
      <c r="D133" s="308" t="s">
        <v>117</v>
      </c>
      <c r="E133" s="308" t="s">
        <v>118</v>
      </c>
    </row>
    <row r="134" spans="1:6" s="737" customFormat="1" x14ac:dyDescent="0.25">
      <c r="A134" s="12" t="s">
        <v>180</v>
      </c>
      <c r="B134" s="824">
        <v>1438</v>
      </c>
      <c r="C134" s="831">
        <v>7.2</v>
      </c>
      <c r="D134" s="829">
        <v>681</v>
      </c>
      <c r="E134" s="831">
        <v>7.9</v>
      </c>
    </row>
    <row r="135" spans="1:6" s="737" customFormat="1" x14ac:dyDescent="0.25">
      <c r="A135" s="12" t="s">
        <v>57</v>
      </c>
      <c r="B135" s="830">
        <v>337</v>
      </c>
      <c r="C135" s="831">
        <v>11.4</v>
      </c>
      <c r="D135" s="829">
        <v>207</v>
      </c>
      <c r="E135" s="831">
        <v>12.1</v>
      </c>
    </row>
    <row r="136" spans="1:6" s="737" customFormat="1" x14ac:dyDescent="0.25">
      <c r="A136" s="12" t="s">
        <v>59</v>
      </c>
      <c r="B136" s="830">
        <v>113</v>
      </c>
      <c r="C136" s="831">
        <v>8.1999999999999993</v>
      </c>
      <c r="D136" s="829">
        <v>66</v>
      </c>
      <c r="E136" s="831">
        <v>8.6999999999999993</v>
      </c>
    </row>
    <row r="137" spans="1:6" s="737" customFormat="1" x14ac:dyDescent="0.25">
      <c r="A137" s="12" t="s">
        <v>76</v>
      </c>
      <c r="B137" s="830">
        <v>262</v>
      </c>
      <c r="C137" s="831">
        <v>6.4</v>
      </c>
      <c r="D137" s="799">
        <v>37</v>
      </c>
      <c r="E137" s="831">
        <v>8.6999999999999993</v>
      </c>
    </row>
    <row r="138" spans="1:6" s="737" customFormat="1" x14ac:dyDescent="0.25">
      <c r="A138" s="12" t="s">
        <v>58</v>
      </c>
      <c r="B138" s="824">
        <v>1097</v>
      </c>
      <c r="C138" s="831">
        <v>6.1</v>
      </c>
      <c r="D138" s="799">
        <v>963</v>
      </c>
      <c r="E138" s="831">
        <v>7</v>
      </c>
    </row>
    <row r="139" spans="1:6" s="737" customFormat="1" x14ac:dyDescent="0.25">
      <c r="A139" s="12" t="s">
        <v>229</v>
      </c>
      <c r="B139" s="830">
        <v>26</v>
      </c>
      <c r="C139" s="831">
        <v>6.3</v>
      </c>
      <c r="D139" s="829">
        <v>18</v>
      </c>
      <c r="E139" s="831">
        <v>7.8</v>
      </c>
    </row>
    <row r="140" spans="1:6" s="737" customFormat="1" x14ac:dyDescent="0.25">
      <c r="A140" s="12" t="s">
        <v>82</v>
      </c>
      <c r="B140" s="830">
        <v>386</v>
      </c>
      <c r="C140" s="831">
        <v>14.8</v>
      </c>
      <c r="D140" s="829">
        <v>174</v>
      </c>
      <c r="E140" s="831">
        <v>15.5</v>
      </c>
    </row>
    <row r="141" spans="1:6" s="737" customFormat="1" x14ac:dyDescent="0.25">
      <c r="A141" s="12" t="s">
        <v>60</v>
      </c>
      <c r="B141" s="830">
        <v>124</v>
      </c>
      <c r="C141" s="831">
        <v>7.8</v>
      </c>
      <c r="D141" s="829">
        <v>68</v>
      </c>
      <c r="E141" s="831">
        <v>6.3</v>
      </c>
    </row>
    <row r="142" spans="1:6" s="737" customFormat="1" x14ac:dyDescent="0.25">
      <c r="A142" s="12" t="s">
        <v>78</v>
      </c>
      <c r="B142" s="830">
        <v>100</v>
      </c>
      <c r="C142" s="831">
        <v>3.7</v>
      </c>
      <c r="D142" s="829">
        <v>25</v>
      </c>
      <c r="E142" s="831">
        <v>3.4</v>
      </c>
    </row>
    <row r="143" spans="1:6" s="737" customFormat="1" ht="11" thickBot="1" x14ac:dyDescent="0.3">
      <c r="A143" s="18" t="s">
        <v>79</v>
      </c>
      <c r="B143" s="832">
        <v>15</v>
      </c>
      <c r="C143" s="831">
        <v>3.7</v>
      </c>
      <c r="D143" s="833">
        <v>3</v>
      </c>
      <c r="E143" s="834">
        <v>3</v>
      </c>
    </row>
    <row r="144" spans="1:6" s="737" customFormat="1" ht="11" thickBot="1" x14ac:dyDescent="0.3">
      <c r="A144" s="57" t="s">
        <v>83</v>
      </c>
      <c r="B144" s="835">
        <v>3898</v>
      </c>
      <c r="C144" s="843">
        <v>7.9</v>
      </c>
      <c r="D144" s="835">
        <v>2242</v>
      </c>
      <c r="E144" s="843">
        <v>8.4</v>
      </c>
      <c r="F144" s="774"/>
    </row>
    <row r="145" spans="1:5" s="737" customFormat="1" ht="11" thickBot="1" x14ac:dyDescent="0.3">
      <c r="A145" s="59"/>
      <c r="B145" s="154"/>
      <c r="C145" s="155"/>
      <c r="D145" s="154"/>
      <c r="E145" s="155"/>
    </row>
    <row r="146" spans="1:5" s="737" customFormat="1" ht="11" thickBot="1" x14ac:dyDescent="0.3">
      <c r="A146" s="40" t="s">
        <v>242</v>
      </c>
      <c r="B146" s="151"/>
      <c r="C146" s="151"/>
      <c r="D146" s="151"/>
      <c r="E146" s="152"/>
    </row>
    <row r="147" spans="1:5" s="737" customFormat="1" ht="21.5" thickBot="1" x14ac:dyDescent="0.3">
      <c r="A147" s="412" t="s">
        <v>113</v>
      </c>
      <c r="B147" s="274" t="s">
        <v>115</v>
      </c>
      <c r="C147" s="308" t="s">
        <v>116</v>
      </c>
      <c r="D147" s="308" t="s">
        <v>117</v>
      </c>
      <c r="E147" s="308" t="s">
        <v>118</v>
      </c>
    </row>
    <row r="148" spans="1:5" ht="11" thickBot="1" x14ac:dyDescent="0.3">
      <c r="A148" s="449" t="s">
        <v>217</v>
      </c>
      <c r="B148" s="825">
        <v>21290</v>
      </c>
      <c r="C148" s="833">
        <v>12.6</v>
      </c>
      <c r="D148" s="803">
        <v>14151</v>
      </c>
      <c r="E148" s="833">
        <v>13.3</v>
      </c>
    </row>
  </sheetData>
  <sheetProtection algorithmName="SHA-512" hashValue="YKKZAzMZHCehLZ8tpyJHh52ZkIRBKw9sCoeBosxLrTdE4a7I60x58nAIoDYAb7N/nJzsqijok8zpYipOSvnkNQ==" saltValue="Gb0dHiwXlCs6660r3Xn3j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6"/>
  <sheetViews>
    <sheetView topLeftCell="A52" zoomScale="130" zoomScaleNormal="130" workbookViewId="0"/>
  </sheetViews>
  <sheetFormatPr defaultColWidth="9.1796875" defaultRowHeight="10.5" x14ac:dyDescent="0.25"/>
  <cols>
    <col min="1" max="1" width="38.81640625" style="738" customWidth="1"/>
    <col min="2" max="2" width="14" style="737" customWidth="1"/>
    <col min="3" max="3" width="17.7265625" style="737" customWidth="1"/>
    <col min="4" max="4" width="11.1796875" style="737" customWidth="1"/>
    <col min="5" max="5" width="20" style="737" customWidth="1"/>
    <col min="6" max="6" width="19.26953125" style="737" customWidth="1"/>
    <col min="7" max="7" width="11.1796875" style="737" customWidth="1"/>
    <col min="8" max="8" width="24.1796875" style="737" customWidth="1"/>
    <col min="9" max="9" width="11.453125" style="738" bestFit="1" customWidth="1"/>
    <col min="10" max="10" width="44.1796875" style="738" customWidth="1"/>
    <col min="11" max="16384" width="9.1796875" style="738"/>
  </cols>
  <sheetData>
    <row r="1" spans="1:3" x14ac:dyDescent="0.25">
      <c r="A1" s="736" t="s">
        <v>252</v>
      </c>
    </row>
    <row r="2" spans="1:3" ht="11" thickBot="1" x14ac:dyDescent="0.3">
      <c r="A2" s="736"/>
    </row>
    <row r="3" spans="1:3" ht="11" thickBot="1" x14ac:dyDescent="0.3">
      <c r="A3" s="739" t="s">
        <v>292</v>
      </c>
      <c r="B3" s="740" t="s">
        <v>255</v>
      </c>
      <c r="C3" s="741" t="s">
        <v>1</v>
      </c>
    </row>
    <row r="4" spans="1:3" x14ac:dyDescent="0.25">
      <c r="A4" s="742" t="s">
        <v>2</v>
      </c>
      <c r="B4" s="743">
        <v>91.2</v>
      </c>
      <c r="C4" s="744">
        <v>4.8088584234115481E-2</v>
      </c>
    </row>
    <row r="5" spans="1:3" x14ac:dyDescent="0.25">
      <c r="A5" s="742" t="s">
        <v>5</v>
      </c>
      <c r="B5" s="743">
        <v>853.9</v>
      </c>
      <c r="C5" s="744">
        <v>0.45025046137621932</v>
      </c>
    </row>
    <row r="6" spans="1:3" x14ac:dyDescent="0.25">
      <c r="A6" s="742" t="s">
        <v>181</v>
      </c>
      <c r="B6" s="743">
        <v>325.7</v>
      </c>
      <c r="C6" s="744">
        <v>0.17173741102030055</v>
      </c>
    </row>
    <row r="7" spans="1:3" x14ac:dyDescent="0.25">
      <c r="A7" s="742" t="s">
        <v>7</v>
      </c>
      <c r="B7" s="743">
        <v>102.2</v>
      </c>
      <c r="C7" s="744">
        <v>5.3888742420247826E-2</v>
      </c>
    </row>
    <row r="8" spans="1:3" x14ac:dyDescent="0.25">
      <c r="A8" s="742" t="s">
        <v>8</v>
      </c>
      <c r="B8" s="743">
        <v>107.8</v>
      </c>
      <c r="C8" s="744">
        <v>5.6841550224097016E-2</v>
      </c>
    </row>
    <row r="9" spans="1:3" x14ac:dyDescent="0.25">
      <c r="A9" s="742" t="s">
        <v>9</v>
      </c>
      <c r="B9" s="743">
        <v>79.900000000000006</v>
      </c>
      <c r="C9" s="744">
        <v>4.2130239915634068E-2</v>
      </c>
    </row>
    <row r="10" spans="1:3" x14ac:dyDescent="0.25">
      <c r="A10" s="742" t="s">
        <v>290</v>
      </c>
      <c r="B10" s="743">
        <v>40.5</v>
      </c>
      <c r="C10" s="744">
        <v>2.1355127867123649E-2</v>
      </c>
    </row>
    <row r="11" spans="1:3" x14ac:dyDescent="0.25">
      <c r="A11" s="742" t="s">
        <v>10</v>
      </c>
      <c r="B11" s="743">
        <v>260.89999999999998</v>
      </c>
      <c r="C11" s="744">
        <v>0.13756920643290271</v>
      </c>
    </row>
    <row r="12" spans="1:3" ht="11" thickBot="1" x14ac:dyDescent="0.3">
      <c r="A12" s="742" t="s">
        <v>11</v>
      </c>
      <c r="B12" s="743">
        <v>34.5</v>
      </c>
      <c r="C12" s="744">
        <v>1.8191405220142367E-2</v>
      </c>
    </row>
    <row r="13" spans="1:3" x14ac:dyDescent="0.25">
      <c r="A13" s="745" t="s">
        <v>12</v>
      </c>
      <c r="B13" s="746">
        <v>1896.5</v>
      </c>
      <c r="C13" s="747">
        <v>1.000052728710783</v>
      </c>
    </row>
    <row r="14" spans="1:3" ht="11" thickBot="1" x14ac:dyDescent="0.3">
      <c r="A14" s="748" t="s">
        <v>291</v>
      </c>
      <c r="B14" s="749"/>
      <c r="C14" s="750"/>
    </row>
    <row r="15" spans="1:3" x14ac:dyDescent="0.25">
      <c r="A15" s="745" t="s">
        <v>13</v>
      </c>
      <c r="B15" s="746">
        <v>932.3</v>
      </c>
      <c r="C15" s="747">
        <v>0.49158977063010806</v>
      </c>
    </row>
    <row r="16" spans="1:3" x14ac:dyDescent="0.25">
      <c r="A16" s="742" t="s">
        <v>14</v>
      </c>
      <c r="B16" s="743">
        <v>449.2</v>
      </c>
      <c r="C16" s="744">
        <v>0.23685736883733191</v>
      </c>
    </row>
    <row r="17" spans="1:12" ht="11" thickBot="1" x14ac:dyDescent="0.3">
      <c r="A17" s="742" t="s">
        <v>15</v>
      </c>
      <c r="B17" s="743">
        <v>515</v>
      </c>
      <c r="C17" s="744">
        <v>0.27155286053256</v>
      </c>
    </row>
    <row r="18" spans="1:12" ht="11" thickBot="1" x14ac:dyDescent="0.3">
      <c r="A18" s="751" t="s">
        <v>12</v>
      </c>
      <c r="B18" s="752">
        <v>1896.5</v>
      </c>
      <c r="C18" s="753">
        <v>1</v>
      </c>
    </row>
    <row r="19" spans="1:12" ht="11" thickBot="1" x14ac:dyDescent="0.3">
      <c r="A19" s="736"/>
    </row>
    <row r="20" spans="1:12" ht="21.5" thickBot="1" x14ac:dyDescent="0.3">
      <c r="A20" s="450" t="s">
        <v>184</v>
      </c>
      <c r="B20" s="38" t="s">
        <v>208</v>
      </c>
      <c r="C20" s="38" t="s">
        <v>157</v>
      </c>
      <c r="D20" s="38" t="s">
        <v>156</v>
      </c>
      <c r="E20" s="36" t="s">
        <v>158</v>
      </c>
      <c r="F20" s="37" t="s">
        <v>93</v>
      </c>
    </row>
    <row r="21" spans="1:12" x14ac:dyDescent="0.25">
      <c r="A21" s="420" t="s">
        <v>160</v>
      </c>
      <c r="B21" s="347">
        <v>69.400000000000006</v>
      </c>
      <c r="C21" s="73">
        <v>-6.0000000000000001E-3</v>
      </c>
      <c r="D21" s="80">
        <v>-0.4</v>
      </c>
      <c r="E21" s="503">
        <v>2013</v>
      </c>
      <c r="F21" s="501">
        <v>3.6999999999999998E-2</v>
      </c>
    </row>
    <row r="22" spans="1:12" x14ac:dyDescent="0.25">
      <c r="A22" s="420" t="s">
        <v>258</v>
      </c>
      <c r="B22" s="724">
        <f>B25-D25</f>
        <v>72.900000000000006</v>
      </c>
      <c r="C22" s="573">
        <f>(B22-B21)/B21</f>
        <v>5.0432276657060515E-2</v>
      </c>
      <c r="D22" s="725">
        <f>B22-B21</f>
        <v>3.5</v>
      </c>
      <c r="E22" s="574">
        <v>2014</v>
      </c>
      <c r="F22" s="571">
        <v>1.9E-2</v>
      </c>
    </row>
    <row r="23" spans="1:12" x14ac:dyDescent="0.25">
      <c r="A23" s="451" t="s">
        <v>173</v>
      </c>
      <c r="B23" s="754">
        <v>44.4</v>
      </c>
      <c r="C23" s="726" t="s">
        <v>53</v>
      </c>
      <c r="D23" s="755" t="s">
        <v>53</v>
      </c>
      <c r="E23" s="574">
        <v>2015</v>
      </c>
      <c r="F23" s="571">
        <v>2.8000000000000001E-2</v>
      </c>
      <c r="G23" s="756"/>
      <c r="H23" s="757"/>
      <c r="I23" s="758"/>
      <c r="J23" s="758"/>
      <c r="K23" s="758"/>
      <c r="L23" s="758"/>
    </row>
    <row r="24" spans="1:12" x14ac:dyDescent="0.25">
      <c r="A24" s="420" t="s">
        <v>174</v>
      </c>
      <c r="B24" s="759">
        <v>37</v>
      </c>
      <c r="C24" s="727" t="s">
        <v>53</v>
      </c>
      <c r="D24" s="760" t="s">
        <v>53</v>
      </c>
      <c r="E24" s="574">
        <v>2016</v>
      </c>
      <c r="F24" s="571">
        <v>2.8000000000000001E-2</v>
      </c>
    </row>
    <row r="25" spans="1:12" ht="11" thickBot="1" x14ac:dyDescent="0.3">
      <c r="A25" s="426" t="s">
        <v>161</v>
      </c>
      <c r="B25" s="728">
        <v>81.400000000000006</v>
      </c>
      <c r="C25" s="576">
        <v>0.11700000000000001</v>
      </c>
      <c r="D25" s="729">
        <v>8.5</v>
      </c>
      <c r="E25" s="574">
        <v>2017</v>
      </c>
      <c r="F25" s="571">
        <v>1.2E-2</v>
      </c>
      <c r="H25" s="761"/>
    </row>
    <row r="26" spans="1:12" x14ac:dyDescent="0.25">
      <c r="A26" s="451" t="s">
        <v>259</v>
      </c>
      <c r="B26" s="754">
        <v>49.81</v>
      </c>
      <c r="C26" s="730" t="s">
        <v>53</v>
      </c>
      <c r="D26" s="755"/>
      <c r="E26" s="574">
        <v>2018</v>
      </c>
      <c r="F26" s="571">
        <v>2.8000000000000001E-2</v>
      </c>
    </row>
    <row r="27" spans="1:12" ht="11" thickBot="1" x14ac:dyDescent="0.3">
      <c r="A27" s="420" t="s">
        <v>260</v>
      </c>
      <c r="B27" s="759">
        <v>41.4</v>
      </c>
      <c r="C27" s="731" t="s">
        <v>53</v>
      </c>
      <c r="D27" s="760"/>
      <c r="E27" s="577">
        <v>2019</v>
      </c>
      <c r="F27" s="578">
        <v>3.4000000000000002E-2</v>
      </c>
    </row>
    <row r="28" spans="1:12" ht="11" thickBot="1" x14ac:dyDescent="0.3">
      <c r="A28" s="426" t="s">
        <v>261</v>
      </c>
      <c r="B28" s="728">
        <v>91.21</v>
      </c>
      <c r="C28" s="576">
        <v>0.121</v>
      </c>
      <c r="D28" s="729">
        <v>9.8000000000000007</v>
      </c>
      <c r="E28" s="577" t="s">
        <v>276</v>
      </c>
      <c r="F28" s="732">
        <v>0.03</v>
      </c>
    </row>
    <row r="29" spans="1:12" ht="11" thickBot="1" x14ac:dyDescent="0.3">
      <c r="A29" s="762"/>
      <c r="B29" s="763"/>
      <c r="C29" s="763"/>
      <c r="D29" s="763"/>
      <c r="E29" s="471"/>
      <c r="F29" s="472"/>
      <c r="G29" s="757"/>
    </row>
    <row r="30" spans="1:12" ht="11" thickBot="1" x14ac:dyDescent="0.3">
      <c r="A30" s="409" t="s">
        <v>216</v>
      </c>
      <c r="B30" s="36" t="s">
        <v>21</v>
      </c>
      <c r="C30" s="37" t="s">
        <v>0</v>
      </c>
      <c r="D30" s="37" t="s">
        <v>162</v>
      </c>
      <c r="E30" s="37" t="s">
        <v>255</v>
      </c>
    </row>
    <row r="31" spans="1:12" x14ac:dyDescent="0.25">
      <c r="A31" s="19" t="s">
        <v>22</v>
      </c>
      <c r="B31" s="734">
        <v>6.0400000000000002E-2</v>
      </c>
      <c r="C31" s="501">
        <v>6.2899999999999998E-2</v>
      </c>
      <c r="D31" s="501">
        <v>6.7599999999999993E-2</v>
      </c>
      <c r="E31" s="571">
        <v>7.0599999999999996E-2</v>
      </c>
      <c r="F31" s="764"/>
    </row>
    <row r="32" spans="1:12" ht="11" thickBot="1" x14ac:dyDescent="0.3">
      <c r="A32" s="26" t="s">
        <v>23</v>
      </c>
      <c r="B32" s="735">
        <v>5.0000000000000001E-3</v>
      </c>
      <c r="C32" s="502">
        <v>5.1000000000000004E-3</v>
      </c>
      <c r="D32" s="502">
        <v>6.1999999999999998E-3</v>
      </c>
      <c r="E32" s="578">
        <v>6.1999999999999998E-3</v>
      </c>
    </row>
    <row r="33" spans="1:10" ht="11" thickBot="1" x14ac:dyDescent="0.3">
      <c r="A33" s="733" t="s">
        <v>24</v>
      </c>
      <c r="B33" s="735">
        <v>6.54E-2</v>
      </c>
      <c r="C33" s="502">
        <v>6.8000000000000005E-2</v>
      </c>
      <c r="D33" s="502">
        <v>7.3800000000000004E-2</v>
      </c>
      <c r="E33" s="578">
        <v>7.6799999999999993E-2</v>
      </c>
    </row>
    <row r="34" spans="1:10" ht="11" thickBot="1" x14ac:dyDescent="0.3">
      <c r="A34" s="765"/>
    </row>
    <row r="35" spans="1:10" ht="11" thickBot="1" x14ac:dyDescent="0.3">
      <c r="A35" s="34" t="s">
        <v>210</v>
      </c>
      <c r="B35" s="92"/>
      <c r="C35" s="92"/>
      <c r="D35" s="92"/>
      <c r="E35" s="92"/>
      <c r="F35" s="92"/>
      <c r="G35" s="92"/>
      <c r="H35" s="41"/>
    </row>
    <row r="36" spans="1:10" ht="11" thickBot="1" x14ac:dyDescent="0.3">
      <c r="A36" s="42" t="s">
        <v>166</v>
      </c>
      <c r="B36" s="297" t="s">
        <v>163</v>
      </c>
      <c r="C36" s="43" t="s">
        <v>164</v>
      </c>
      <c r="D36" s="297" t="s">
        <v>165</v>
      </c>
      <c r="E36" s="43" t="s">
        <v>157</v>
      </c>
      <c r="F36" s="303" t="s">
        <v>188</v>
      </c>
      <c r="G36" s="297" t="s">
        <v>26</v>
      </c>
      <c r="H36" s="43" t="s">
        <v>185</v>
      </c>
      <c r="J36" s="766"/>
    </row>
    <row r="37" spans="1:10" x14ac:dyDescent="0.25">
      <c r="A37" s="425" t="s">
        <v>192</v>
      </c>
      <c r="B37" s="28">
        <v>2249</v>
      </c>
      <c r="C37" s="29">
        <v>1880</v>
      </c>
      <c r="D37" s="93">
        <v>412.1</v>
      </c>
      <c r="E37" s="781">
        <v>0.17100000000000001</v>
      </c>
      <c r="F37" s="94">
        <v>281.89999999999998</v>
      </c>
      <c r="G37" s="93">
        <v>77</v>
      </c>
      <c r="H37" s="781">
        <v>-4.9000000000000002E-2</v>
      </c>
      <c r="J37" s="767"/>
    </row>
    <row r="38" spans="1:10" x14ac:dyDescent="0.25">
      <c r="A38" s="420" t="s">
        <v>194</v>
      </c>
      <c r="B38" s="28">
        <v>2255</v>
      </c>
      <c r="C38" s="29">
        <v>2026</v>
      </c>
      <c r="D38" s="93">
        <v>425.3</v>
      </c>
      <c r="E38" s="781">
        <v>3.2000000000000001E-2</v>
      </c>
      <c r="F38" s="94">
        <v>306.3</v>
      </c>
      <c r="G38" s="93">
        <v>84</v>
      </c>
      <c r="H38" s="781">
        <v>9.0999999999999998E-2</v>
      </c>
    </row>
    <row r="39" spans="1:10" x14ac:dyDescent="0.25">
      <c r="A39" s="420" t="s">
        <v>195</v>
      </c>
      <c r="B39" s="28">
        <v>2187</v>
      </c>
      <c r="C39" s="29">
        <v>1867</v>
      </c>
      <c r="D39" s="93">
        <v>436.8</v>
      </c>
      <c r="E39" s="781">
        <v>2.7E-2</v>
      </c>
      <c r="F39" s="94">
        <v>423.3</v>
      </c>
      <c r="G39" s="93">
        <v>92.2</v>
      </c>
      <c r="H39" s="781">
        <v>9.8000000000000004E-2</v>
      </c>
    </row>
    <row r="40" spans="1:10" x14ac:dyDescent="0.25">
      <c r="A40" s="420" t="s">
        <v>196</v>
      </c>
      <c r="B40" s="28">
        <v>2348</v>
      </c>
      <c r="C40" s="29">
        <v>2019</v>
      </c>
      <c r="D40" s="93">
        <v>507.9</v>
      </c>
      <c r="E40" s="781">
        <v>0.16300000000000001</v>
      </c>
      <c r="F40" s="94">
        <v>463.6</v>
      </c>
      <c r="G40" s="93">
        <v>89.9</v>
      </c>
      <c r="H40" s="781">
        <v>-2.5000000000000001E-2</v>
      </c>
    </row>
    <row r="41" spans="1:10" ht="11" thickBot="1" x14ac:dyDescent="0.3">
      <c r="A41" s="426" t="s">
        <v>197</v>
      </c>
      <c r="B41" s="95">
        <v>2415</v>
      </c>
      <c r="C41" s="96">
        <v>2195</v>
      </c>
      <c r="D41" s="97">
        <v>511.1</v>
      </c>
      <c r="E41" s="782">
        <v>6.0000000000000001E-3</v>
      </c>
      <c r="F41" s="98">
        <v>496.7</v>
      </c>
      <c r="G41" s="97">
        <v>105.8</v>
      </c>
      <c r="H41" s="782">
        <v>0.17699999999999999</v>
      </c>
    </row>
    <row r="42" spans="1:10" ht="11" thickBot="1" x14ac:dyDescent="0.3">
      <c r="A42" s="426" t="s">
        <v>254</v>
      </c>
      <c r="B42" s="590">
        <v>2412</v>
      </c>
      <c r="C42" s="591">
        <v>2299</v>
      </c>
      <c r="D42" s="592">
        <v>630.9</v>
      </c>
      <c r="E42" s="783">
        <v>0.23439639992173733</v>
      </c>
      <c r="F42" s="593">
        <v>489.9</v>
      </c>
      <c r="G42" s="592">
        <v>109.06</v>
      </c>
      <c r="H42" s="783">
        <v>3.0812854442344096E-2</v>
      </c>
    </row>
    <row r="43" spans="1:10" ht="11" thickBot="1" x14ac:dyDescent="0.3">
      <c r="A43" s="23"/>
      <c r="B43" s="99"/>
      <c r="C43" s="100"/>
      <c r="D43" s="101"/>
      <c r="E43" s="89"/>
      <c r="F43" s="101"/>
      <c r="G43" s="101"/>
      <c r="H43" s="89"/>
    </row>
    <row r="44" spans="1:10" ht="11" thickBot="1" x14ac:dyDescent="0.3">
      <c r="A44" s="409" t="s">
        <v>27</v>
      </c>
      <c r="B44" s="179" t="s">
        <v>28</v>
      </c>
      <c r="C44" s="179" t="s">
        <v>29</v>
      </c>
      <c r="D44" s="179" t="s">
        <v>30</v>
      </c>
      <c r="E44" s="36" t="s">
        <v>31</v>
      </c>
      <c r="G44" s="102"/>
      <c r="H44" s="102"/>
    </row>
    <row r="45" spans="1:10" x14ac:dyDescent="0.25">
      <c r="A45" s="30" t="s">
        <v>32</v>
      </c>
      <c r="B45" s="103" t="s">
        <v>33</v>
      </c>
      <c r="C45" s="104">
        <v>42552</v>
      </c>
      <c r="D45" s="601">
        <v>44012</v>
      </c>
      <c r="E45" s="602">
        <v>0.54</v>
      </c>
      <c r="F45" s="768"/>
      <c r="G45" s="106"/>
      <c r="H45" s="106"/>
    </row>
    <row r="46" spans="1:10" ht="22.5" customHeight="1" x14ac:dyDescent="0.25">
      <c r="A46" s="31" t="s">
        <v>32</v>
      </c>
      <c r="B46" s="107" t="s">
        <v>34</v>
      </c>
      <c r="C46" s="108">
        <v>41456</v>
      </c>
      <c r="D46" s="606">
        <v>44012</v>
      </c>
      <c r="E46" s="607">
        <v>0.26</v>
      </c>
      <c r="F46" s="769"/>
      <c r="G46" s="106"/>
      <c r="H46" s="106"/>
      <c r="J46" s="769"/>
    </row>
    <row r="47" spans="1:10" x14ac:dyDescent="0.25">
      <c r="A47" s="31" t="s">
        <v>35</v>
      </c>
      <c r="B47" s="107" t="s">
        <v>33</v>
      </c>
      <c r="C47" s="108">
        <v>41821</v>
      </c>
      <c r="D47" s="606">
        <v>44012</v>
      </c>
      <c r="E47" s="607">
        <v>0.49</v>
      </c>
      <c r="G47" s="106"/>
      <c r="H47" s="106"/>
    </row>
    <row r="48" spans="1:10" x14ac:dyDescent="0.25">
      <c r="A48" s="31" t="s">
        <v>35</v>
      </c>
      <c r="B48" s="107" t="s">
        <v>34</v>
      </c>
      <c r="C48" s="108">
        <v>41456</v>
      </c>
      <c r="D48" s="606">
        <v>44012</v>
      </c>
      <c r="E48" s="607">
        <v>0.26</v>
      </c>
      <c r="G48" s="106"/>
      <c r="H48" s="106"/>
    </row>
    <row r="49" spans="1:8" ht="11" thickBot="1" x14ac:dyDescent="0.3">
      <c r="A49" s="25" t="s">
        <v>36</v>
      </c>
      <c r="B49" s="110" t="s">
        <v>37</v>
      </c>
      <c r="C49" s="111">
        <v>41821</v>
      </c>
      <c r="D49" s="610">
        <v>44012</v>
      </c>
      <c r="E49" s="611">
        <v>0.4</v>
      </c>
      <c r="G49" s="106"/>
      <c r="H49" s="106"/>
    </row>
    <row r="50" spans="1:8" ht="11" thickBot="1" x14ac:dyDescent="0.3">
      <c r="A50" s="770"/>
      <c r="B50" s="771"/>
      <c r="C50" s="771"/>
      <c r="D50" s="771"/>
      <c r="E50" s="771"/>
      <c r="F50" s="771"/>
      <c r="G50" s="772"/>
      <c r="H50" s="772"/>
    </row>
    <row r="51" spans="1:8" ht="11" thickBot="1" x14ac:dyDescent="0.3">
      <c r="A51" s="40" t="s">
        <v>253</v>
      </c>
      <c r="B51" s="113"/>
      <c r="C51" s="113"/>
      <c r="D51" s="53"/>
    </row>
    <row r="52" spans="1:8" ht="11" thickBot="1" x14ac:dyDescent="0.3">
      <c r="A52" s="410" t="s">
        <v>38</v>
      </c>
      <c r="B52" s="338" t="s">
        <v>17</v>
      </c>
      <c r="C52" s="338" t="s">
        <v>39</v>
      </c>
      <c r="D52" s="231" t="s">
        <v>17</v>
      </c>
    </row>
    <row r="53" spans="1:8" ht="21" x14ac:dyDescent="0.25">
      <c r="A53" s="427" t="s">
        <v>212</v>
      </c>
      <c r="B53" s="622">
        <v>1270</v>
      </c>
      <c r="C53" s="623" t="s">
        <v>213</v>
      </c>
      <c r="D53" s="624">
        <v>269</v>
      </c>
      <c r="F53" s="773"/>
    </row>
    <row r="54" spans="1:8" x14ac:dyDescent="0.25">
      <c r="A54" s="428" t="s">
        <v>215</v>
      </c>
      <c r="B54" s="626">
        <v>432</v>
      </c>
      <c r="C54" s="567" t="s">
        <v>40</v>
      </c>
      <c r="D54" s="627">
        <v>1159</v>
      </c>
    </row>
    <row r="55" spans="1:8" x14ac:dyDescent="0.25">
      <c r="A55" s="273" t="s">
        <v>232</v>
      </c>
      <c r="B55" s="629">
        <v>976</v>
      </c>
      <c r="C55" s="567" t="s">
        <v>42</v>
      </c>
      <c r="D55" s="627">
        <v>1244</v>
      </c>
    </row>
    <row r="56" spans="1:8" x14ac:dyDescent="0.25">
      <c r="A56" s="11" t="s">
        <v>43</v>
      </c>
      <c r="B56" s="631">
        <f>SUM(B53:B55)</f>
        <v>2678</v>
      </c>
      <c r="C56" s="567" t="s">
        <v>214</v>
      </c>
      <c r="D56" s="624">
        <v>115</v>
      </c>
    </row>
    <row r="57" spans="1:8" x14ac:dyDescent="0.25">
      <c r="A57" s="12" t="s">
        <v>44</v>
      </c>
      <c r="B57" s="631">
        <v>2212</v>
      </c>
      <c r="C57" s="633" t="s">
        <v>45</v>
      </c>
      <c r="D57" s="634">
        <v>16</v>
      </c>
    </row>
    <row r="58" spans="1:8" x14ac:dyDescent="0.25">
      <c r="A58" s="428" t="s">
        <v>211</v>
      </c>
      <c r="B58" s="631">
        <f>3397+36</f>
        <v>3433</v>
      </c>
      <c r="C58" s="635" t="s">
        <v>43</v>
      </c>
      <c r="D58" s="627">
        <f>SUM(D53:D57)</f>
        <v>2803</v>
      </c>
    </row>
    <row r="59" spans="1:8" ht="11" thickBot="1" x14ac:dyDescent="0.3">
      <c r="A59" s="12" t="s">
        <v>46</v>
      </c>
      <c r="B59" s="631">
        <v>1292</v>
      </c>
      <c r="C59" s="636" t="s">
        <v>47</v>
      </c>
      <c r="D59" s="637">
        <v>6057</v>
      </c>
    </row>
    <row r="60" spans="1:8" ht="11" thickBot="1" x14ac:dyDescent="0.3">
      <c r="A60" s="39" t="s">
        <v>48</v>
      </c>
      <c r="B60" s="638">
        <f>SUM(B56:B59)</f>
        <v>9615</v>
      </c>
      <c r="C60" s="639" t="s">
        <v>49</v>
      </c>
      <c r="D60" s="640">
        <f>SUM(D58:D59)</f>
        <v>8860</v>
      </c>
    </row>
    <row r="61" spans="1:8" s="762" customFormat="1" ht="11" thickBot="1" x14ac:dyDescent="0.3">
      <c r="A61" s="45"/>
      <c r="B61" s="123"/>
      <c r="C61" s="124"/>
      <c r="D61" s="125"/>
      <c r="E61" s="774"/>
      <c r="F61" s="774"/>
      <c r="G61" s="774"/>
      <c r="H61" s="774"/>
    </row>
    <row r="62" spans="1:8" ht="11" thickBot="1" x14ac:dyDescent="0.3">
      <c r="A62" s="46" t="s">
        <v>288</v>
      </c>
      <c r="B62" s="126"/>
      <c r="C62" s="126"/>
      <c r="D62" s="126"/>
      <c r="E62" s="127"/>
      <c r="F62" s="768"/>
    </row>
    <row r="63" spans="1:8" ht="21.5" thickBot="1" x14ac:dyDescent="0.3">
      <c r="A63" s="298" t="s">
        <v>51</v>
      </c>
      <c r="B63" s="300" t="s">
        <v>230</v>
      </c>
      <c r="C63" s="301" t="s">
        <v>231</v>
      </c>
      <c r="D63" s="300" t="s">
        <v>256</v>
      </c>
      <c r="E63" s="301" t="s">
        <v>257</v>
      </c>
    </row>
    <row r="64" spans="1:8" x14ac:dyDescent="0.25">
      <c r="A64" s="442" t="s">
        <v>46</v>
      </c>
      <c r="B64" s="73">
        <v>0.36599999999999999</v>
      </c>
      <c r="C64" s="562">
        <v>0.158</v>
      </c>
      <c r="D64" s="784">
        <v>0.36399999999999999</v>
      </c>
      <c r="E64" s="785">
        <v>0.158</v>
      </c>
    </row>
    <row r="65" spans="1:8" x14ac:dyDescent="0.25">
      <c r="A65" s="442" t="s">
        <v>52</v>
      </c>
      <c r="B65" s="75" t="s">
        <v>53</v>
      </c>
      <c r="C65" s="573">
        <v>8.0000000000000002E-3</v>
      </c>
      <c r="D65" s="786" t="s">
        <v>53</v>
      </c>
      <c r="E65" s="784">
        <v>1.0999999999999999E-2</v>
      </c>
    </row>
    <row r="66" spans="1:8" x14ac:dyDescent="0.25">
      <c r="A66" s="442" t="s">
        <v>167</v>
      </c>
      <c r="B66" s="73">
        <v>0.36599999999999999</v>
      </c>
      <c r="C66" s="573">
        <v>0.158</v>
      </c>
      <c r="D66" s="784">
        <v>0.36399999999999999</v>
      </c>
      <c r="E66" s="784">
        <v>0.158</v>
      </c>
    </row>
    <row r="67" spans="1:8" x14ac:dyDescent="0.25">
      <c r="A67" s="442" t="s">
        <v>54</v>
      </c>
      <c r="B67" s="73">
        <v>0.29899999999999999</v>
      </c>
      <c r="C67" s="574" t="s">
        <v>53</v>
      </c>
      <c r="D67" s="784">
        <v>0.28399999999999997</v>
      </c>
      <c r="E67" s="784" t="s">
        <v>53</v>
      </c>
    </row>
    <row r="68" spans="1:8" ht="11" thickBot="1" x14ac:dyDescent="0.3">
      <c r="A68" s="443" t="s">
        <v>55</v>
      </c>
      <c r="B68" s="7" t="s">
        <v>53</v>
      </c>
      <c r="C68" s="576">
        <v>0.12</v>
      </c>
      <c r="D68" s="787" t="s">
        <v>53</v>
      </c>
      <c r="E68" s="783">
        <v>0.12</v>
      </c>
    </row>
    <row r="69" spans="1:8" ht="11" thickBot="1" x14ac:dyDescent="0.3">
      <c r="A69" s="771"/>
      <c r="B69" s="771"/>
      <c r="C69" s="771"/>
      <c r="D69" s="771"/>
      <c r="E69" s="771"/>
      <c r="F69" s="771"/>
      <c r="G69" s="771"/>
      <c r="H69" s="771"/>
    </row>
    <row r="70" spans="1:8" ht="11" thickBot="1" x14ac:dyDescent="0.3">
      <c r="A70" s="47" t="s">
        <v>102</v>
      </c>
      <c r="B70" s="775"/>
      <c r="C70" s="775"/>
      <c r="D70" s="775"/>
      <c r="E70" s="775"/>
      <c r="F70" s="775"/>
      <c r="G70" s="776"/>
    </row>
    <row r="71" spans="1:8" ht="21.5" thickBot="1" x14ac:dyDescent="0.3">
      <c r="A71" s="302" t="s">
        <v>228</v>
      </c>
      <c r="B71" s="303" t="s">
        <v>169</v>
      </c>
      <c r="C71" s="303" t="s">
        <v>250</v>
      </c>
      <c r="D71" s="43" t="s">
        <v>200</v>
      </c>
      <c r="E71" s="303" t="s">
        <v>170</v>
      </c>
      <c r="F71" s="303" t="s">
        <v>251</v>
      </c>
      <c r="G71" s="303" t="s">
        <v>171</v>
      </c>
      <c r="H71" s="764"/>
    </row>
    <row r="72" spans="1:8" x14ac:dyDescent="0.25">
      <c r="A72" s="420" t="s">
        <v>57</v>
      </c>
      <c r="B72" s="474">
        <v>16032</v>
      </c>
      <c r="C72" s="660">
        <f>2004*8</f>
        <v>16032</v>
      </c>
      <c r="D72" s="788">
        <f>(C72-B72)/B72</f>
        <v>0</v>
      </c>
      <c r="E72" s="132">
        <v>38780</v>
      </c>
      <c r="F72" s="353">
        <f>19971*2</f>
        <v>39942</v>
      </c>
      <c r="G72" s="790">
        <f>(F72-E72)/E72</f>
        <v>2.9963898916967508E-2</v>
      </c>
    </row>
    <row r="73" spans="1:8" x14ac:dyDescent="0.25">
      <c r="A73" s="420" t="s">
        <v>58</v>
      </c>
      <c r="B73" s="29">
        <v>14184</v>
      </c>
      <c r="C73" s="660">
        <f>1773*8</f>
        <v>14184</v>
      </c>
      <c r="D73" s="788">
        <f t="shared" ref="D73:D75" si="0">(C73-B73)/B73</f>
        <v>0</v>
      </c>
      <c r="E73" s="132">
        <v>38484</v>
      </c>
      <c r="F73" s="353">
        <f>19819*2</f>
        <v>39638</v>
      </c>
      <c r="G73" s="790">
        <f t="shared" ref="G73:G75" si="1">(F73-E73)/E73</f>
        <v>2.9986487891071615E-2</v>
      </c>
    </row>
    <row r="74" spans="1:8" x14ac:dyDescent="0.25">
      <c r="A74" s="420" t="s">
        <v>59</v>
      </c>
      <c r="B74" s="29">
        <v>12456</v>
      </c>
      <c r="C74" s="660">
        <f>1557*8</f>
        <v>12456</v>
      </c>
      <c r="D74" s="788">
        <f t="shared" si="0"/>
        <v>0</v>
      </c>
      <c r="E74" s="132">
        <v>37130</v>
      </c>
      <c r="F74" s="353">
        <f>19121*2</f>
        <v>38242</v>
      </c>
      <c r="G74" s="790">
        <f>ROUND((F74-E74)/E74,2)</f>
        <v>0.03</v>
      </c>
    </row>
    <row r="75" spans="1:8" x14ac:dyDescent="0.25">
      <c r="A75" s="420" t="s">
        <v>60</v>
      </c>
      <c r="B75" s="29">
        <v>11088</v>
      </c>
      <c r="C75" s="660">
        <f>1386*8</f>
        <v>11088</v>
      </c>
      <c r="D75" s="788">
        <f t="shared" si="0"/>
        <v>0</v>
      </c>
      <c r="E75" s="132">
        <v>35858</v>
      </c>
      <c r="F75" s="353">
        <f>18466*2</f>
        <v>36932</v>
      </c>
      <c r="G75" s="790">
        <f t="shared" si="1"/>
        <v>2.9951475263539518E-2</v>
      </c>
    </row>
    <row r="76" spans="1:8" s="737" customFormat="1" ht="11" thickBot="1" x14ac:dyDescent="0.3">
      <c r="A76" s="420" t="s">
        <v>168</v>
      </c>
      <c r="B76" s="96">
        <v>10728</v>
      </c>
      <c r="C76" s="662">
        <f>1341*8</f>
        <v>10728</v>
      </c>
      <c r="D76" s="783">
        <f>(C76-B76)/B76</f>
        <v>0</v>
      </c>
      <c r="E76" s="135">
        <v>35482</v>
      </c>
      <c r="F76" s="663">
        <f>18273*2</f>
        <v>36546</v>
      </c>
      <c r="G76" s="791">
        <f>(F76-E76)/E76</f>
        <v>2.998703568006313E-2</v>
      </c>
    </row>
    <row r="77" spans="1:8" s="737" customFormat="1" ht="11" thickBot="1" x14ac:dyDescent="0.3">
      <c r="A77" s="444" t="s">
        <v>56</v>
      </c>
      <c r="B77" s="137">
        <v>1804</v>
      </c>
      <c r="C77" s="666">
        <v>1772</v>
      </c>
      <c r="D77" s="789">
        <f>(C77-B77)/B77</f>
        <v>-1.7738359201773836E-2</v>
      </c>
      <c r="E77" s="17">
        <v>1804</v>
      </c>
      <c r="F77" s="667">
        <v>1772</v>
      </c>
      <c r="G77" s="792">
        <f>(F77-E77)/E77</f>
        <v>-1.7738359201773836E-2</v>
      </c>
    </row>
    <row r="78" spans="1:8" s="737" customFormat="1" ht="11" thickBot="1" x14ac:dyDescent="0.3">
      <c r="A78" s="445" t="s">
        <v>129</v>
      </c>
      <c r="B78" s="130">
        <v>12532</v>
      </c>
      <c r="C78" s="660">
        <f>C76+C77</f>
        <v>12500</v>
      </c>
      <c r="D78" s="789">
        <f>(C78-B78)/B78</f>
        <v>-2.5534631343759975E-3</v>
      </c>
      <c r="E78" s="140">
        <v>37286</v>
      </c>
      <c r="F78" s="352">
        <f>F76+F77</f>
        <v>38318</v>
      </c>
      <c r="G78" s="792">
        <f>(F78-E78)/E78</f>
        <v>2.7677948827978329E-2</v>
      </c>
    </row>
    <row r="79" spans="1:8" s="737" customFormat="1" ht="31.5" x14ac:dyDescent="0.25">
      <c r="A79" s="793" t="s">
        <v>172</v>
      </c>
      <c r="B79" s="794"/>
      <c r="C79" s="794"/>
      <c r="D79" s="794"/>
      <c r="E79" s="794"/>
      <c r="F79" s="794"/>
      <c r="G79" s="795"/>
    </row>
    <row r="80" spans="1:8" s="737" customFormat="1" ht="11" thickBot="1" x14ac:dyDescent="0.3">
      <c r="A80" s="796" t="s">
        <v>283</v>
      </c>
      <c r="B80" s="797"/>
      <c r="C80" s="797"/>
      <c r="D80" s="797"/>
      <c r="E80" s="797"/>
      <c r="F80" s="797"/>
      <c r="G80" s="798"/>
    </row>
    <row r="81" spans="1:7" s="737" customFormat="1" ht="11" thickBot="1" x14ac:dyDescent="0.3">
      <c r="A81" s="25"/>
      <c r="B81" s="777"/>
      <c r="C81" s="777"/>
      <c r="D81" s="777"/>
      <c r="E81" s="777"/>
      <c r="F81" s="777"/>
      <c r="G81" s="777"/>
    </row>
    <row r="82" spans="1:7" s="737" customFormat="1" ht="11" thickBot="1" x14ac:dyDescent="0.3">
      <c r="A82" s="47" t="s">
        <v>103</v>
      </c>
      <c r="B82" s="775"/>
      <c r="C82" s="775"/>
      <c r="D82" s="775"/>
      <c r="E82" s="775"/>
      <c r="F82" s="775"/>
      <c r="G82" s="776"/>
    </row>
    <row r="83" spans="1:7" s="737" customFormat="1" ht="32" thickBot="1" x14ac:dyDescent="0.3">
      <c r="A83" s="302" t="s">
        <v>206</v>
      </c>
      <c r="B83" s="303" t="s">
        <v>204</v>
      </c>
      <c r="C83" s="303" t="s">
        <v>248</v>
      </c>
      <c r="D83" s="43" t="s">
        <v>200</v>
      </c>
      <c r="E83" s="303" t="s">
        <v>205</v>
      </c>
      <c r="F83" s="303" t="s">
        <v>249</v>
      </c>
      <c r="G83" s="303" t="s">
        <v>203</v>
      </c>
    </row>
    <row r="84" spans="1:7" s="737" customFormat="1" x14ac:dyDescent="0.25">
      <c r="A84" s="452" t="s">
        <v>64</v>
      </c>
      <c r="B84" s="475">
        <v>29718</v>
      </c>
      <c r="C84" s="799">
        <v>29718</v>
      </c>
      <c r="D84" s="800">
        <v>0</v>
      </c>
      <c r="E84" s="353">
        <v>36504</v>
      </c>
      <c r="F84" s="805">
        <f>18252*2</f>
        <v>36504</v>
      </c>
      <c r="G84" s="806">
        <f>(F84-E84)/E84</f>
        <v>0</v>
      </c>
    </row>
    <row r="85" spans="1:7" s="737" customFormat="1" x14ac:dyDescent="0.25">
      <c r="A85" s="452" t="s">
        <v>63</v>
      </c>
      <c r="B85" s="476">
        <v>16380</v>
      </c>
      <c r="C85" s="799">
        <v>16866</v>
      </c>
      <c r="D85" s="800">
        <v>2.9670329670329669E-2</v>
      </c>
      <c r="E85" s="353">
        <v>34092</v>
      </c>
      <c r="F85" s="805">
        <f>17550*2</f>
        <v>35100</v>
      </c>
      <c r="G85" s="806">
        <f t="shared" ref="G85:G87" si="2">(F85-E85)/E85</f>
        <v>2.9567053854276663E-2</v>
      </c>
    </row>
    <row r="86" spans="1:7" s="737" customFormat="1" x14ac:dyDescent="0.25">
      <c r="A86" s="452" t="s">
        <v>58</v>
      </c>
      <c r="B86" s="476">
        <v>14940</v>
      </c>
      <c r="C86" s="799">
        <v>15372</v>
      </c>
      <c r="D86" s="800">
        <v>2.891566265060241E-2</v>
      </c>
      <c r="E86" s="353">
        <v>33138</v>
      </c>
      <c r="F86" s="805">
        <f>17064*2</f>
        <v>34128</v>
      </c>
      <c r="G86" s="806">
        <f t="shared" si="2"/>
        <v>2.9875067897881587E-2</v>
      </c>
    </row>
    <row r="87" spans="1:7" s="737" customFormat="1" x14ac:dyDescent="0.25">
      <c r="A87" s="452" t="s">
        <v>59</v>
      </c>
      <c r="B87" s="476">
        <v>13122</v>
      </c>
      <c r="C87" s="799">
        <v>13500</v>
      </c>
      <c r="D87" s="800">
        <v>2.8806584362139918E-2</v>
      </c>
      <c r="E87" s="353">
        <v>32022</v>
      </c>
      <c r="F87" s="805">
        <f>16488*2</f>
        <v>32976</v>
      </c>
      <c r="G87" s="806">
        <f t="shared" si="2"/>
        <v>2.9792017987633503E-2</v>
      </c>
    </row>
    <row r="88" spans="1:7" s="737" customFormat="1" ht="11" thickBot="1" x14ac:dyDescent="0.3">
      <c r="A88" s="452" t="s">
        <v>168</v>
      </c>
      <c r="B88" s="477">
        <v>11484</v>
      </c>
      <c r="C88" s="799">
        <v>11826</v>
      </c>
      <c r="D88" s="800">
        <v>2.9780564263322883E-2</v>
      </c>
      <c r="E88" s="353">
        <v>30384</v>
      </c>
      <c r="F88" s="805">
        <f>15642*2</f>
        <v>31284</v>
      </c>
      <c r="G88" s="806">
        <f>(F88-E88)/E88</f>
        <v>2.9620853080568721E-2</v>
      </c>
    </row>
    <row r="89" spans="1:7" s="737" customFormat="1" ht="11" thickBot="1" x14ac:dyDescent="0.3">
      <c r="A89" s="453" t="s">
        <v>56</v>
      </c>
      <c r="B89" s="356">
        <v>1762</v>
      </c>
      <c r="C89" s="801">
        <v>1730</v>
      </c>
      <c r="D89" s="802">
        <v>-1.8161180476730987E-2</v>
      </c>
      <c r="E89" s="357">
        <v>1762</v>
      </c>
      <c r="F89" s="807">
        <v>1730</v>
      </c>
      <c r="G89" s="804">
        <f>(F89-E89)/E89</f>
        <v>-1.8161180476730987E-2</v>
      </c>
    </row>
    <row r="90" spans="1:7" s="737" customFormat="1" ht="11" thickBot="1" x14ac:dyDescent="0.3">
      <c r="A90" s="447" t="s">
        <v>207</v>
      </c>
      <c r="B90" s="17">
        <v>13246</v>
      </c>
      <c r="C90" s="803">
        <v>13556</v>
      </c>
      <c r="D90" s="804">
        <v>2.3403291559716141E-2</v>
      </c>
      <c r="E90" s="142">
        <v>32146</v>
      </c>
      <c r="F90" s="801">
        <f>F88+F89</f>
        <v>33014</v>
      </c>
      <c r="G90" s="804">
        <f>(F90-E90)/E90</f>
        <v>2.7001804268027126E-2</v>
      </c>
    </row>
    <row r="91" spans="1:7" s="737" customFormat="1" ht="11" thickBot="1" x14ac:dyDescent="0.3">
      <c r="A91" s="778" t="s">
        <v>175</v>
      </c>
      <c r="B91" s="779"/>
      <c r="C91" s="779"/>
      <c r="D91" s="779"/>
      <c r="E91" s="779"/>
      <c r="F91" s="779"/>
      <c r="G91" s="780"/>
    </row>
    <row r="92" spans="1:7" s="737" customFormat="1" ht="11" thickBot="1" x14ac:dyDescent="0.3">
      <c r="A92" s="765"/>
    </row>
    <row r="93" spans="1:7" s="737" customFormat="1" ht="11" thickBot="1" x14ac:dyDescent="0.3">
      <c r="A93" s="34" t="s">
        <v>65</v>
      </c>
      <c r="B93" s="37" t="s">
        <v>241</v>
      </c>
      <c r="C93" s="37" t="s">
        <v>247</v>
      </c>
      <c r="D93" s="37" t="s">
        <v>108</v>
      </c>
      <c r="E93" s="37" t="s">
        <v>109</v>
      </c>
    </row>
    <row r="94" spans="1:7" s="737" customFormat="1" x14ac:dyDescent="0.25">
      <c r="A94" s="418" t="s">
        <v>68</v>
      </c>
      <c r="B94" s="130">
        <v>34510</v>
      </c>
      <c r="C94" s="809">
        <v>35528</v>
      </c>
      <c r="D94" s="809">
        <v>1018</v>
      </c>
      <c r="E94" s="810">
        <v>2.9498696030136193E-2</v>
      </c>
    </row>
    <row r="95" spans="1:7" s="737" customFormat="1" x14ac:dyDescent="0.25">
      <c r="A95" s="418" t="s">
        <v>114</v>
      </c>
      <c r="B95" s="130">
        <v>28756</v>
      </c>
      <c r="C95" s="809">
        <v>29624</v>
      </c>
      <c r="D95" s="809">
        <v>868</v>
      </c>
      <c r="E95" s="734">
        <v>3.0185004868549171E-2</v>
      </c>
    </row>
    <row r="96" spans="1:7" s="737" customFormat="1" x14ac:dyDescent="0.25">
      <c r="A96" s="418" t="s">
        <v>70</v>
      </c>
      <c r="B96" s="130">
        <v>5754</v>
      </c>
      <c r="C96" s="809">
        <v>5904</v>
      </c>
      <c r="D96" s="809">
        <v>150</v>
      </c>
      <c r="E96" s="734">
        <v>2.6068821689259645E-2</v>
      </c>
    </row>
    <row r="97" spans="1:7" s="737" customFormat="1" x14ac:dyDescent="0.25">
      <c r="A97" s="418" t="s">
        <v>71</v>
      </c>
      <c r="B97" s="9">
        <v>0.443</v>
      </c>
      <c r="C97" s="501">
        <v>0.44930758838099527</v>
      </c>
      <c r="D97" s="811">
        <v>679</v>
      </c>
      <c r="E97" s="734">
        <v>4.4425543051557187E-2</v>
      </c>
    </row>
    <row r="98" spans="1:7" s="737" customFormat="1" x14ac:dyDescent="0.25">
      <c r="A98" s="418" t="s">
        <v>72</v>
      </c>
      <c r="B98" s="9">
        <v>0.55700000000000005</v>
      </c>
      <c r="C98" s="501">
        <v>0.55069241161900473</v>
      </c>
      <c r="D98" s="811">
        <v>339</v>
      </c>
      <c r="E98" s="734">
        <v>1.7632372828461459E-2</v>
      </c>
    </row>
    <row r="99" spans="1:7" s="737" customFormat="1" x14ac:dyDescent="0.25">
      <c r="A99" s="418" t="s">
        <v>176</v>
      </c>
      <c r="B99" s="9">
        <v>0.58199999999999996</v>
      </c>
      <c r="C99" s="501">
        <v>0.58272348570141863</v>
      </c>
      <c r="D99" s="811">
        <v>616</v>
      </c>
      <c r="E99" s="734">
        <v>3.0666600288743965E-2</v>
      </c>
    </row>
    <row r="100" spans="1:7" s="737" customFormat="1" x14ac:dyDescent="0.25">
      <c r="A100" s="418" t="s">
        <v>177</v>
      </c>
      <c r="B100" s="9">
        <v>0.41799999999999998</v>
      </c>
      <c r="C100" s="501">
        <v>0.41727651429858142</v>
      </c>
      <c r="D100" s="811">
        <v>402</v>
      </c>
      <c r="E100" s="734">
        <v>2.7872148651459476E-2</v>
      </c>
    </row>
    <row r="101" spans="1:7" s="737" customFormat="1" x14ac:dyDescent="0.25">
      <c r="A101" s="418" t="s">
        <v>178</v>
      </c>
      <c r="B101" s="9">
        <v>0.23899999999999999</v>
      </c>
      <c r="C101" s="501">
        <v>0.249</v>
      </c>
      <c r="D101" s="811">
        <v>585</v>
      </c>
      <c r="E101" s="734">
        <v>7.0814671347294522E-2</v>
      </c>
    </row>
    <row r="102" spans="1:7" s="737" customFormat="1" ht="11" thickBot="1" x14ac:dyDescent="0.3">
      <c r="A102" s="424" t="s">
        <v>131</v>
      </c>
      <c r="B102" s="808">
        <v>0.09</v>
      </c>
      <c r="C102" s="812">
        <v>8.2301283494708402E-2</v>
      </c>
      <c r="D102" s="813">
        <v>-165</v>
      </c>
      <c r="E102" s="814">
        <v>-5.3415344771770797E-2</v>
      </c>
    </row>
    <row r="103" spans="1:7" s="737" customFormat="1" ht="11" thickBot="1" x14ac:dyDescent="0.3">
      <c r="A103" s="738"/>
    </row>
    <row r="104" spans="1:7" s="737" customFormat="1" ht="11" thickBot="1" x14ac:dyDescent="0.3">
      <c r="A104" s="52" t="s">
        <v>90</v>
      </c>
      <c r="B104" s="775"/>
      <c r="C104" s="775"/>
      <c r="D104" s="775"/>
      <c r="E104" s="775"/>
      <c r="F104" s="775"/>
      <c r="G104" s="776"/>
    </row>
    <row r="105" spans="1:7" s="737" customFormat="1" ht="21.5" thickBot="1" x14ac:dyDescent="0.3">
      <c r="A105" s="411" t="s">
        <v>113</v>
      </c>
      <c r="B105" s="307" t="s">
        <v>110</v>
      </c>
      <c r="C105" s="307" t="s">
        <v>179</v>
      </c>
      <c r="D105" s="307" t="s">
        <v>245</v>
      </c>
      <c r="E105" s="307" t="s">
        <v>246</v>
      </c>
      <c r="F105" s="307" t="s">
        <v>108</v>
      </c>
      <c r="G105" s="306" t="s">
        <v>109</v>
      </c>
    </row>
    <row r="106" spans="1:7" s="737" customFormat="1" x14ac:dyDescent="0.25">
      <c r="A106" s="55" t="s">
        <v>114</v>
      </c>
      <c r="B106" s="161" t="s">
        <v>111</v>
      </c>
      <c r="C106" s="359">
        <v>16607</v>
      </c>
      <c r="D106" s="815">
        <v>17096</v>
      </c>
      <c r="E106" s="816">
        <v>0.57709964893329735</v>
      </c>
      <c r="F106" s="807">
        <v>489</v>
      </c>
      <c r="G106" s="817">
        <v>2.9445414584211477E-2</v>
      </c>
    </row>
    <row r="107" spans="1:7" s="737" customFormat="1" x14ac:dyDescent="0.25">
      <c r="A107" s="54" t="s">
        <v>114</v>
      </c>
      <c r="B107" s="115" t="s">
        <v>112</v>
      </c>
      <c r="C107" s="139">
        <v>12149</v>
      </c>
      <c r="D107" s="818">
        <v>12528</v>
      </c>
      <c r="E107" s="819">
        <v>0.42290035106670265</v>
      </c>
      <c r="F107" s="805">
        <v>379</v>
      </c>
      <c r="G107" s="806">
        <v>3.1195983208494527E-2</v>
      </c>
    </row>
    <row r="108" spans="1:7" s="737" customFormat="1" x14ac:dyDescent="0.25">
      <c r="A108" s="54" t="s">
        <v>114</v>
      </c>
      <c r="B108" s="115" t="s">
        <v>17</v>
      </c>
      <c r="C108" s="139">
        <v>28756</v>
      </c>
      <c r="D108" s="818">
        <v>29624</v>
      </c>
      <c r="E108" s="819">
        <v>1</v>
      </c>
      <c r="F108" s="820">
        <v>868</v>
      </c>
      <c r="G108" s="821">
        <v>3.0185004868549171E-2</v>
      </c>
    </row>
    <row r="109" spans="1:7" s="737" customFormat="1" x14ac:dyDescent="0.25">
      <c r="A109" s="159" t="s">
        <v>70</v>
      </c>
      <c r="B109" s="162" t="s">
        <v>111</v>
      </c>
      <c r="C109" s="360">
        <v>3479</v>
      </c>
      <c r="D109" s="822">
        <v>3607</v>
      </c>
      <c r="E109" s="823">
        <v>0.61094173441734423</v>
      </c>
      <c r="F109" s="805">
        <v>128</v>
      </c>
      <c r="G109" s="806">
        <v>3.6792181661396951E-2</v>
      </c>
    </row>
    <row r="110" spans="1:7" s="737" customFormat="1" x14ac:dyDescent="0.25">
      <c r="A110" s="54" t="s">
        <v>70</v>
      </c>
      <c r="B110" s="115" t="s">
        <v>112</v>
      </c>
      <c r="C110" s="139">
        <v>2275</v>
      </c>
      <c r="D110" s="824">
        <v>2297</v>
      </c>
      <c r="E110" s="819">
        <v>0.38905826558265583</v>
      </c>
      <c r="F110" s="805">
        <v>22</v>
      </c>
      <c r="G110" s="806">
        <v>9.6703296703296703E-3</v>
      </c>
    </row>
    <row r="111" spans="1:7" s="737" customFormat="1" ht="11" thickBot="1" x14ac:dyDescent="0.3">
      <c r="A111" s="54" t="s">
        <v>70</v>
      </c>
      <c r="B111" s="115" t="s">
        <v>17</v>
      </c>
      <c r="C111" s="139">
        <v>5754</v>
      </c>
      <c r="D111" s="824">
        <v>5904</v>
      </c>
      <c r="E111" s="819">
        <v>1</v>
      </c>
      <c r="F111" s="805">
        <v>150</v>
      </c>
      <c r="G111" s="806">
        <v>2.6068821689259645E-2</v>
      </c>
    </row>
    <row r="112" spans="1:7" s="737" customFormat="1" x14ac:dyDescent="0.25">
      <c r="A112" s="55" t="s">
        <v>74</v>
      </c>
      <c r="B112" s="161" t="s">
        <v>111</v>
      </c>
      <c r="C112" s="359">
        <v>20086</v>
      </c>
      <c r="D112" s="815">
        <v>20703</v>
      </c>
      <c r="E112" s="816">
        <v>0.58272348570141863</v>
      </c>
      <c r="F112" s="807">
        <v>617</v>
      </c>
      <c r="G112" s="817">
        <v>3.0717912974210893E-2</v>
      </c>
    </row>
    <row r="113" spans="1:7" s="737" customFormat="1" x14ac:dyDescent="0.25">
      <c r="A113" s="54" t="s">
        <v>74</v>
      </c>
      <c r="B113" s="115" t="s">
        <v>112</v>
      </c>
      <c r="C113" s="139">
        <v>14424</v>
      </c>
      <c r="D113" s="824">
        <v>14825</v>
      </c>
      <c r="E113" s="819">
        <v>0.41727651429858142</v>
      </c>
      <c r="F113" s="805">
        <v>401</v>
      </c>
      <c r="G113" s="806">
        <v>2.7800887409872434E-2</v>
      </c>
    </row>
    <row r="114" spans="1:7" s="737" customFormat="1" ht="11" thickBot="1" x14ac:dyDescent="0.3">
      <c r="A114" s="120" t="s">
        <v>74</v>
      </c>
      <c r="B114" s="56" t="s">
        <v>17</v>
      </c>
      <c r="C114" s="141">
        <v>34510</v>
      </c>
      <c r="D114" s="825">
        <v>35528</v>
      </c>
      <c r="E114" s="826">
        <v>1</v>
      </c>
      <c r="F114" s="827">
        <v>1018</v>
      </c>
      <c r="G114" s="828">
        <v>2.9498696030136193E-2</v>
      </c>
    </row>
    <row r="115" spans="1:7" s="737" customFormat="1" ht="11" thickBot="1" x14ac:dyDescent="0.3">
      <c r="A115" s="765"/>
    </row>
    <row r="116" spans="1:7" s="737" customFormat="1" ht="11" thickBot="1" x14ac:dyDescent="0.3">
      <c r="A116" s="58" t="s">
        <v>244</v>
      </c>
      <c r="B116" s="148"/>
      <c r="C116" s="148"/>
      <c r="D116" s="148"/>
      <c r="E116" s="149"/>
    </row>
    <row r="117" spans="1:7" s="737" customFormat="1" ht="21.5" thickBot="1" x14ac:dyDescent="0.3">
      <c r="A117" s="412" t="s">
        <v>120</v>
      </c>
      <c r="B117" s="274" t="s">
        <v>115</v>
      </c>
      <c r="C117" s="308" t="s">
        <v>116</v>
      </c>
      <c r="D117" s="308" t="s">
        <v>117</v>
      </c>
      <c r="E117" s="308" t="s">
        <v>118</v>
      </c>
    </row>
    <row r="118" spans="1:7" s="737" customFormat="1" x14ac:dyDescent="0.25">
      <c r="A118" s="12" t="s">
        <v>180</v>
      </c>
      <c r="B118" s="824">
        <v>9171</v>
      </c>
      <c r="C118" s="829">
        <v>13.5</v>
      </c>
      <c r="D118" s="799">
        <v>6613</v>
      </c>
      <c r="E118" s="829">
        <v>13.9</v>
      </c>
    </row>
    <row r="119" spans="1:7" s="737" customFormat="1" x14ac:dyDescent="0.25">
      <c r="A119" s="12" t="s">
        <v>57</v>
      </c>
      <c r="B119" s="824">
        <v>2241</v>
      </c>
      <c r="C119" s="829">
        <v>14.3</v>
      </c>
      <c r="D119" s="799">
        <v>1495</v>
      </c>
      <c r="E119" s="829">
        <v>14.5</v>
      </c>
    </row>
    <row r="120" spans="1:7" s="737" customFormat="1" x14ac:dyDescent="0.25">
      <c r="A120" s="12" t="s">
        <v>59</v>
      </c>
      <c r="B120" s="830">
        <v>914</v>
      </c>
      <c r="C120" s="829">
        <v>13.9</v>
      </c>
      <c r="D120" s="799">
        <v>1220</v>
      </c>
      <c r="E120" s="831">
        <v>14</v>
      </c>
    </row>
    <row r="121" spans="1:7" s="737" customFormat="1" x14ac:dyDescent="0.25">
      <c r="A121" s="12" t="s">
        <v>76</v>
      </c>
      <c r="B121" s="824">
        <v>107</v>
      </c>
      <c r="C121" s="829">
        <v>13.7</v>
      </c>
      <c r="D121" s="799">
        <v>103</v>
      </c>
      <c r="E121" s="831">
        <v>14</v>
      </c>
    </row>
    <row r="122" spans="1:7" s="737" customFormat="1" x14ac:dyDescent="0.25">
      <c r="A122" s="12" t="s">
        <v>58</v>
      </c>
      <c r="B122" s="824">
        <v>3327</v>
      </c>
      <c r="C122" s="829">
        <v>14.1</v>
      </c>
      <c r="D122" s="799">
        <v>1838</v>
      </c>
      <c r="E122" s="829">
        <v>14.4</v>
      </c>
    </row>
    <row r="123" spans="1:7" s="737" customFormat="1" x14ac:dyDescent="0.25">
      <c r="A123" s="12" t="s">
        <v>77</v>
      </c>
      <c r="B123" s="830">
        <v>322</v>
      </c>
      <c r="C123" s="829">
        <v>14.2</v>
      </c>
      <c r="D123" s="799">
        <v>272</v>
      </c>
      <c r="E123" s="829">
        <v>14.7</v>
      </c>
    </row>
    <row r="124" spans="1:7" s="737" customFormat="1" x14ac:dyDescent="0.25">
      <c r="A124" s="12" t="s">
        <v>289</v>
      </c>
      <c r="B124" s="830">
        <v>842</v>
      </c>
      <c r="C124" s="829">
        <v>13.9</v>
      </c>
      <c r="D124" s="799">
        <v>893</v>
      </c>
      <c r="E124" s="829">
        <v>13.9</v>
      </c>
    </row>
    <row r="125" spans="1:7" s="737" customFormat="1" x14ac:dyDescent="0.25">
      <c r="A125" s="12" t="s">
        <v>60</v>
      </c>
      <c r="B125" s="830">
        <v>172</v>
      </c>
      <c r="C125" s="829">
        <v>15.2</v>
      </c>
      <c r="D125" s="829">
        <v>94</v>
      </c>
      <c r="E125" s="829">
        <v>15.1</v>
      </c>
    </row>
    <row r="126" spans="1:7" s="737" customFormat="1" x14ac:dyDescent="0.25">
      <c r="A126" s="12" t="s">
        <v>78</v>
      </c>
      <c r="B126" s="830">
        <v>186</v>
      </c>
      <c r="C126" s="829">
        <v>6.7</v>
      </c>
      <c r="D126" s="829">
        <v>39</v>
      </c>
      <c r="E126" s="829">
        <v>5.5</v>
      </c>
    </row>
    <row r="127" spans="1:7" s="737" customFormat="1" ht="11" thickBot="1" x14ac:dyDescent="0.3">
      <c r="A127" s="18" t="s">
        <v>79</v>
      </c>
      <c r="B127" s="832">
        <v>68</v>
      </c>
      <c r="C127" s="833">
        <v>1.7</v>
      </c>
      <c r="D127" s="833">
        <v>11</v>
      </c>
      <c r="E127" s="834">
        <v>2</v>
      </c>
    </row>
    <row r="128" spans="1:7" s="737" customFormat="1" ht="11" thickBot="1" x14ac:dyDescent="0.3">
      <c r="A128" s="18" t="s">
        <v>80</v>
      </c>
      <c r="B128" s="825">
        <f>SUM(B118:B127)</f>
        <v>17350</v>
      </c>
      <c r="C128" s="833">
        <v>13.7</v>
      </c>
      <c r="D128" s="825">
        <f>SUM(D118:D127)</f>
        <v>12578</v>
      </c>
      <c r="E128" s="833">
        <v>14.1</v>
      </c>
    </row>
    <row r="129" spans="1:6" s="737" customFormat="1" ht="11" thickBot="1" x14ac:dyDescent="0.3">
      <c r="A129" s="738"/>
    </row>
    <row r="130" spans="1:6" s="737" customFormat="1" ht="11" thickBot="1" x14ac:dyDescent="0.3">
      <c r="A130" s="40" t="s">
        <v>243</v>
      </c>
      <c r="B130" s="151"/>
      <c r="C130" s="151"/>
      <c r="D130" s="151"/>
      <c r="E130" s="152"/>
    </row>
    <row r="131" spans="1:6" s="737" customFormat="1" ht="21.5" thickBot="1" x14ac:dyDescent="0.3">
      <c r="A131" s="412" t="s">
        <v>120</v>
      </c>
      <c r="B131" s="274" t="s">
        <v>115</v>
      </c>
      <c r="C131" s="308" t="s">
        <v>116</v>
      </c>
      <c r="D131" s="308" t="s">
        <v>117</v>
      </c>
      <c r="E131" s="308" t="s">
        <v>118</v>
      </c>
    </row>
    <row r="132" spans="1:6" s="737" customFormat="1" x14ac:dyDescent="0.25">
      <c r="A132" s="12" t="s">
        <v>180</v>
      </c>
      <c r="B132" s="824">
        <v>1392</v>
      </c>
      <c r="C132" s="829">
        <v>7.3</v>
      </c>
      <c r="D132" s="829">
        <v>684</v>
      </c>
      <c r="E132" s="831">
        <v>8</v>
      </c>
    </row>
    <row r="133" spans="1:6" s="737" customFormat="1" x14ac:dyDescent="0.25">
      <c r="A133" s="12" t="s">
        <v>57</v>
      </c>
      <c r="B133" s="830">
        <v>252</v>
      </c>
      <c r="C133" s="831">
        <v>12</v>
      </c>
      <c r="D133" s="829">
        <v>162</v>
      </c>
      <c r="E133" s="829">
        <v>12.6</v>
      </c>
    </row>
    <row r="134" spans="1:6" s="737" customFormat="1" x14ac:dyDescent="0.25">
      <c r="A134" s="12" t="s">
        <v>59</v>
      </c>
      <c r="B134" s="830">
        <v>103</v>
      </c>
      <c r="C134" s="829">
        <v>8.5</v>
      </c>
      <c r="D134" s="829">
        <f>24+37</f>
        <v>61</v>
      </c>
      <c r="E134" s="829">
        <v>8.8000000000000007</v>
      </c>
    </row>
    <row r="135" spans="1:6" s="737" customFormat="1" x14ac:dyDescent="0.25">
      <c r="A135" s="12" t="s">
        <v>76</v>
      </c>
      <c r="B135" s="830">
        <v>254</v>
      </c>
      <c r="C135" s="829">
        <v>6.1</v>
      </c>
      <c r="D135" s="799">
        <f>14+15</f>
        <v>29</v>
      </c>
      <c r="E135" s="829">
        <v>9.1</v>
      </c>
    </row>
    <row r="136" spans="1:6" s="737" customFormat="1" x14ac:dyDescent="0.25">
      <c r="A136" s="12" t="s">
        <v>58</v>
      </c>
      <c r="B136" s="824">
        <v>1026</v>
      </c>
      <c r="C136" s="829">
        <v>6.4</v>
      </c>
      <c r="D136" s="799">
        <v>1116</v>
      </c>
      <c r="E136" s="829">
        <v>7.1</v>
      </c>
    </row>
    <row r="137" spans="1:6" s="737" customFormat="1" x14ac:dyDescent="0.25">
      <c r="A137" s="12" t="s">
        <v>229</v>
      </c>
      <c r="B137" s="830">
        <v>30</v>
      </c>
      <c r="C137" s="829">
        <v>6.9</v>
      </c>
      <c r="D137" s="829">
        <v>12</v>
      </c>
      <c r="E137" s="829">
        <v>7.3</v>
      </c>
    </row>
    <row r="138" spans="1:6" s="737" customFormat="1" x14ac:dyDescent="0.25">
      <c r="A138" s="12" t="s">
        <v>82</v>
      </c>
      <c r="B138" s="830">
        <f>24+382</f>
        <v>406</v>
      </c>
      <c r="C138" s="831">
        <v>14</v>
      </c>
      <c r="D138" s="829">
        <f>16+145</f>
        <v>161</v>
      </c>
      <c r="E138" s="831">
        <v>15</v>
      </c>
    </row>
    <row r="139" spans="1:6" s="737" customFormat="1" x14ac:dyDescent="0.25">
      <c r="A139" s="12" t="s">
        <v>60</v>
      </c>
      <c r="B139" s="830">
        <v>144</v>
      </c>
      <c r="C139" s="829">
        <v>7.4</v>
      </c>
      <c r="D139" s="829">
        <v>72</v>
      </c>
      <c r="E139" s="829">
        <v>6.8</v>
      </c>
    </row>
    <row r="140" spans="1:6" s="737" customFormat="1" x14ac:dyDescent="0.25">
      <c r="A140" s="12" t="s">
        <v>78</v>
      </c>
      <c r="B140" s="830">
        <v>95</v>
      </c>
      <c r="C140" s="829">
        <v>3.4</v>
      </c>
      <c r="D140" s="829">
        <v>27</v>
      </c>
      <c r="E140" s="829">
        <v>4.5</v>
      </c>
    </row>
    <row r="141" spans="1:6" s="737" customFormat="1" ht="11" thickBot="1" x14ac:dyDescent="0.3">
      <c r="A141" s="18" t="s">
        <v>79</v>
      </c>
      <c r="B141" s="832">
        <v>9</v>
      </c>
      <c r="C141" s="829">
        <v>2.7</v>
      </c>
      <c r="D141" s="833">
        <v>4</v>
      </c>
      <c r="E141" s="834">
        <v>3</v>
      </c>
    </row>
    <row r="142" spans="1:6" s="737" customFormat="1" ht="11" thickBot="1" x14ac:dyDescent="0.3">
      <c r="A142" s="57" t="s">
        <v>83</v>
      </c>
      <c r="B142" s="835">
        <f>SUM(B132:B141)</f>
        <v>3711</v>
      </c>
      <c r="C142" s="836">
        <v>7.9</v>
      </c>
      <c r="D142" s="835">
        <f>SUM(D132:D141)</f>
        <v>2328</v>
      </c>
      <c r="E142" s="836">
        <v>8.3000000000000007</v>
      </c>
      <c r="F142" s="774"/>
    </row>
    <row r="143" spans="1:6" s="737" customFormat="1" ht="11" thickBot="1" x14ac:dyDescent="0.3">
      <c r="A143" s="59"/>
      <c r="B143" s="154"/>
      <c r="C143" s="155"/>
      <c r="D143" s="154"/>
      <c r="E143" s="155"/>
    </row>
    <row r="144" spans="1:6" s="737" customFormat="1" ht="11" thickBot="1" x14ac:dyDescent="0.3">
      <c r="A144" s="40" t="s">
        <v>242</v>
      </c>
      <c r="B144" s="151"/>
      <c r="C144" s="151"/>
      <c r="D144" s="151"/>
      <c r="E144" s="152"/>
    </row>
    <row r="145" spans="1:5" s="737" customFormat="1" ht="21.5" thickBot="1" x14ac:dyDescent="0.3">
      <c r="A145" s="412" t="s">
        <v>113</v>
      </c>
      <c r="B145" s="274" t="s">
        <v>115</v>
      </c>
      <c r="C145" s="308" t="s">
        <v>116</v>
      </c>
      <c r="D145" s="308" t="s">
        <v>117</v>
      </c>
      <c r="E145" s="308" t="s">
        <v>118</v>
      </c>
    </row>
    <row r="146" spans="1:5" ht="11" thickBot="1" x14ac:dyDescent="0.3">
      <c r="A146" s="449" t="s">
        <v>217</v>
      </c>
      <c r="B146" s="825">
        <v>21061</v>
      </c>
      <c r="C146" s="833">
        <v>12.6</v>
      </c>
      <c r="D146" s="803">
        <v>14906</v>
      </c>
      <c r="E146" s="833">
        <v>13.2</v>
      </c>
    </row>
  </sheetData>
  <sheetProtection algorithmName="SHA-512" hashValue="X/ZMaK0V8xOjdJETf92UjHKWngSBxpP/FA/57fkAfLKsL0X6KGn+T795Zt5qnVMliuwybM57QVv5yzEG0gdyMg==" saltValue="EY1gkAF23KefArrRPTu5Bg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46"/>
  <sheetViews>
    <sheetView topLeftCell="A22" zoomScale="110" zoomScaleNormal="110" workbookViewId="0">
      <selection activeCell="C79" sqref="C79"/>
    </sheetView>
  </sheetViews>
  <sheetFormatPr defaultColWidth="9.1796875" defaultRowHeight="14.5" x14ac:dyDescent="0.35"/>
  <cols>
    <col min="1" max="1" width="30.54296875" style="479" customWidth="1"/>
    <col min="2" max="2" width="14" style="473" customWidth="1"/>
    <col min="3" max="3" width="17.7265625" style="473" customWidth="1"/>
    <col min="4" max="4" width="11.1796875" style="473" customWidth="1"/>
    <col min="5" max="5" width="20" style="473" customWidth="1"/>
    <col min="6" max="6" width="19.26953125" style="473" customWidth="1"/>
    <col min="7" max="7" width="11.1796875" style="473" customWidth="1"/>
    <col min="8" max="8" width="24.1796875" style="60" customWidth="1"/>
    <col min="9" max="16384" width="9.1796875" style="4"/>
  </cols>
  <sheetData>
    <row r="1" spans="1:6" x14ac:dyDescent="0.35">
      <c r="A1" s="558" t="s">
        <v>252</v>
      </c>
    </row>
    <row r="2" spans="1:6" ht="15" thickBot="1" x14ac:dyDescent="0.4"/>
    <row r="3" spans="1:6" ht="15" thickBot="1" x14ac:dyDescent="0.4">
      <c r="A3" s="721" t="s">
        <v>183</v>
      </c>
      <c r="B3" s="722" t="s">
        <v>255</v>
      </c>
      <c r="C3" s="723" t="s">
        <v>1</v>
      </c>
      <c r="E3" s="473" t="s">
        <v>277</v>
      </c>
      <c r="F3" s="473" t="s">
        <v>278</v>
      </c>
    </row>
    <row r="4" spans="1:6" ht="15" thickBot="1" x14ac:dyDescent="0.4">
      <c r="A4" s="510" t="s">
        <v>2</v>
      </c>
      <c r="B4" s="511">
        <f>E4+F4</f>
        <v>91216718</v>
      </c>
      <c r="C4" s="512">
        <f>B4/$E$7</f>
        <v>4.8096296108957437E-2</v>
      </c>
      <c r="E4" s="563">
        <v>41404678</v>
      </c>
      <c r="F4" s="564">
        <v>49812040</v>
      </c>
    </row>
    <row r="5" spans="1:6" ht="15" thickBot="1" x14ac:dyDescent="0.4">
      <c r="A5" s="513" t="s">
        <v>5</v>
      </c>
      <c r="B5" s="514">
        <f>895273020-E4</f>
        <v>853868342</v>
      </c>
      <c r="C5" s="512">
        <f t="shared" ref="C5:C13" si="0">B5/$E$7</f>
        <v>0.45022344056378499</v>
      </c>
    </row>
    <row r="6" spans="1:6" ht="29.5" thickBot="1" x14ac:dyDescent="0.4">
      <c r="A6" s="515" t="s">
        <v>181</v>
      </c>
      <c r="B6" s="516">
        <v>325657129</v>
      </c>
      <c r="C6" s="512">
        <f t="shared" si="0"/>
        <v>0.17171086671170246</v>
      </c>
      <c r="E6" s="473" t="s">
        <v>279</v>
      </c>
    </row>
    <row r="7" spans="1:6" ht="15" thickBot="1" x14ac:dyDescent="0.4">
      <c r="A7" s="515" t="s">
        <v>7</v>
      </c>
      <c r="B7" s="516">
        <v>102248810</v>
      </c>
      <c r="C7" s="512">
        <f t="shared" si="0"/>
        <v>5.3913242554380528E-2</v>
      </c>
      <c r="E7" s="564">
        <v>1896543505</v>
      </c>
    </row>
    <row r="8" spans="1:6" ht="15" thickBot="1" x14ac:dyDescent="0.4">
      <c r="A8" s="517" t="s">
        <v>8</v>
      </c>
      <c r="B8" s="518">
        <v>4401722</v>
      </c>
      <c r="C8" s="512">
        <f t="shared" si="0"/>
        <v>2.3209180218620928E-3</v>
      </c>
    </row>
    <row r="9" spans="1:6" ht="73" thickBot="1" x14ac:dyDescent="0.4">
      <c r="A9" s="519" t="s">
        <v>9</v>
      </c>
      <c r="B9" s="520">
        <v>183309105</v>
      </c>
      <c r="C9" s="512">
        <f t="shared" si="0"/>
        <v>9.6654310600694598E-2</v>
      </c>
      <c r="E9" s="566" t="s">
        <v>280</v>
      </c>
    </row>
    <row r="10" spans="1:6" ht="15" thickBot="1" x14ac:dyDescent="0.4">
      <c r="A10" s="521" t="s">
        <v>227</v>
      </c>
      <c r="B10" s="516">
        <v>40497281</v>
      </c>
      <c r="C10" s="512">
        <f t="shared" si="0"/>
        <v>2.1353204338964003E-2</v>
      </c>
    </row>
    <row r="11" spans="1:6" ht="15" thickBot="1" x14ac:dyDescent="0.4">
      <c r="A11" s="517" t="s">
        <v>10</v>
      </c>
      <c r="B11" s="522">
        <v>260888803</v>
      </c>
      <c r="C11" s="512">
        <f t="shared" si="0"/>
        <v>0.13756014682088719</v>
      </c>
    </row>
    <row r="12" spans="1:6" ht="15" thickBot="1" x14ac:dyDescent="0.4">
      <c r="A12" s="517" t="s">
        <v>11</v>
      </c>
      <c r="B12" s="522">
        <f>1639451+32816144</f>
        <v>34455595</v>
      </c>
      <c r="C12" s="512">
        <f t="shared" si="0"/>
        <v>1.8167574278766675E-2</v>
      </c>
    </row>
    <row r="13" spans="1:6" ht="15" thickBot="1" x14ac:dyDescent="0.4">
      <c r="A13" s="523" t="s">
        <v>12</v>
      </c>
      <c r="B13" s="524">
        <f>SUM(B4:B12)</f>
        <v>1896543505</v>
      </c>
      <c r="C13" s="525">
        <f t="shared" si="0"/>
        <v>1</v>
      </c>
    </row>
    <row r="14" spans="1:6" ht="15" thickBot="1" x14ac:dyDescent="0.4">
      <c r="A14" s="568"/>
      <c r="B14" s="569"/>
      <c r="C14" s="472"/>
      <c r="D14" s="470"/>
    </row>
    <row r="15" spans="1:6" ht="15" thickBot="1" x14ac:dyDescent="0.4">
      <c r="A15" s="507" t="s">
        <v>182</v>
      </c>
      <c r="B15" s="508" t="s">
        <v>255</v>
      </c>
      <c r="C15" s="509" t="s">
        <v>1</v>
      </c>
    </row>
    <row r="16" spans="1:6" x14ac:dyDescent="0.35">
      <c r="A16" s="526" t="s">
        <v>13</v>
      </c>
      <c r="B16" s="527">
        <v>932331933</v>
      </c>
      <c r="C16" s="528">
        <f>B16/$E$7</f>
        <v>0.49159533147645879</v>
      </c>
    </row>
    <row r="17" spans="1:12" x14ac:dyDescent="0.35">
      <c r="A17" s="526" t="s">
        <v>14</v>
      </c>
      <c r="B17" s="522">
        <v>449204165</v>
      </c>
      <c r="C17" s="528">
        <f t="shared" ref="C17:C18" si="1">B17/$E$7</f>
        <v>0.23685413164302815</v>
      </c>
    </row>
    <row r="18" spans="1:12" ht="15" thickBot="1" x14ac:dyDescent="0.4">
      <c r="A18" s="526" t="s">
        <v>15</v>
      </c>
      <c r="B18" s="522">
        <v>515007407</v>
      </c>
      <c r="C18" s="528">
        <f t="shared" si="1"/>
        <v>0.27155053688051306</v>
      </c>
    </row>
    <row r="19" spans="1:12" ht="15" thickBot="1" x14ac:dyDescent="0.4">
      <c r="A19" s="529" t="s">
        <v>12</v>
      </c>
      <c r="B19" s="530">
        <f>B16+B17+B18</f>
        <v>1896543505</v>
      </c>
      <c r="C19" s="531">
        <f>C16+C17+C18</f>
        <v>1</v>
      </c>
    </row>
    <row r="20" spans="1:12" ht="15" thickBot="1" x14ac:dyDescent="0.4">
      <c r="A20" s="572"/>
    </row>
    <row r="21" spans="1:12" ht="21.5" thickBot="1" x14ac:dyDescent="0.4">
      <c r="A21" s="532" t="s">
        <v>184</v>
      </c>
      <c r="B21" s="533" t="s">
        <v>208</v>
      </c>
      <c r="C21" s="533" t="s">
        <v>157</v>
      </c>
      <c r="D21" s="533" t="s">
        <v>156</v>
      </c>
      <c r="E21" s="508" t="s">
        <v>158</v>
      </c>
      <c r="F21" s="509" t="s">
        <v>93</v>
      </c>
    </row>
    <row r="22" spans="1:12" x14ac:dyDescent="0.35">
      <c r="A22" s="526" t="s">
        <v>160</v>
      </c>
      <c r="B22" s="534">
        <v>69.400000000000006</v>
      </c>
      <c r="C22" s="535">
        <v>-6.0000000000000001E-3</v>
      </c>
      <c r="D22" s="536">
        <v>-0.4</v>
      </c>
      <c r="E22" s="537">
        <v>2013</v>
      </c>
      <c r="F22" s="528">
        <v>3.6999999999999998E-2</v>
      </c>
    </row>
    <row r="23" spans="1:12" x14ac:dyDescent="0.35">
      <c r="A23" s="526" t="s">
        <v>258</v>
      </c>
      <c r="B23" s="534">
        <f>B26-D26</f>
        <v>72.900000000000006</v>
      </c>
      <c r="C23" s="535">
        <f>(B23-B22)/B22</f>
        <v>5.0432276657060515E-2</v>
      </c>
      <c r="D23" s="536">
        <f>B23-B22</f>
        <v>3.5</v>
      </c>
      <c r="E23" s="537">
        <v>2014</v>
      </c>
      <c r="F23" s="528">
        <v>1.9E-2</v>
      </c>
    </row>
    <row r="24" spans="1:12" x14ac:dyDescent="0.35">
      <c r="A24" s="538" t="s">
        <v>173</v>
      </c>
      <c r="B24" s="539">
        <v>44.4</v>
      </c>
      <c r="C24" s="540" t="s">
        <v>53</v>
      </c>
      <c r="D24" s="541" t="s">
        <v>53</v>
      </c>
      <c r="E24" s="537">
        <v>2015</v>
      </c>
      <c r="F24" s="528">
        <v>2.8000000000000001E-2</v>
      </c>
      <c r="G24" s="478"/>
      <c r="H24" s="473"/>
      <c r="I24" s="479"/>
      <c r="J24" s="479"/>
      <c r="K24" s="479"/>
      <c r="L24" s="479"/>
    </row>
    <row r="25" spans="1:12" x14ac:dyDescent="0.35">
      <c r="A25" s="526" t="s">
        <v>174</v>
      </c>
      <c r="B25" s="542">
        <v>37</v>
      </c>
      <c r="C25" s="543" t="s">
        <v>53</v>
      </c>
      <c r="D25" s="544" t="s">
        <v>53</v>
      </c>
      <c r="E25" s="537">
        <v>2016</v>
      </c>
      <c r="F25" s="528">
        <v>2.8000000000000001E-2</v>
      </c>
    </row>
    <row r="26" spans="1:12" ht="15" thickBot="1" x14ac:dyDescent="0.4">
      <c r="A26" s="545" t="s">
        <v>161</v>
      </c>
      <c r="B26" s="546">
        <v>81.400000000000006</v>
      </c>
      <c r="C26" s="547">
        <v>0.11700000000000001</v>
      </c>
      <c r="D26" s="548">
        <v>8.5</v>
      </c>
      <c r="E26" s="537">
        <v>2017</v>
      </c>
      <c r="F26" s="528">
        <v>1.2E-2</v>
      </c>
      <c r="H26" s="504"/>
    </row>
    <row r="27" spans="1:12" x14ac:dyDescent="0.35">
      <c r="A27" s="538" t="s">
        <v>259</v>
      </c>
      <c r="B27" s="539">
        <v>49.81</v>
      </c>
      <c r="C27" s="549" t="s">
        <v>53</v>
      </c>
      <c r="D27" s="541"/>
      <c r="E27" s="537">
        <v>2018</v>
      </c>
      <c r="F27" s="528">
        <v>2.8000000000000001E-2</v>
      </c>
    </row>
    <row r="28" spans="1:12" ht="15" thickBot="1" x14ac:dyDescent="0.4">
      <c r="A28" s="526" t="s">
        <v>260</v>
      </c>
      <c r="B28" s="542">
        <v>41.4</v>
      </c>
      <c r="C28" s="550" t="s">
        <v>53</v>
      </c>
      <c r="D28" s="544"/>
      <c r="E28" s="551">
        <v>2019</v>
      </c>
      <c r="F28" s="552">
        <v>3.4000000000000002E-2</v>
      </c>
    </row>
    <row r="29" spans="1:12" ht="15" thickBot="1" x14ac:dyDescent="0.4">
      <c r="A29" s="545" t="s">
        <v>261</v>
      </c>
      <c r="B29" s="546">
        <f>B27+B28</f>
        <v>91.210000000000008</v>
      </c>
      <c r="C29" s="547">
        <f>(B29-B26)/B26</f>
        <v>0.12051597051597053</v>
      </c>
      <c r="D29" s="548">
        <f>B29-B26</f>
        <v>9.8100000000000023</v>
      </c>
      <c r="E29" s="551" t="s">
        <v>276</v>
      </c>
      <c r="F29" s="553">
        <v>0.03</v>
      </c>
    </row>
    <row r="30" spans="1:12" ht="15" thickBot="1" x14ac:dyDescent="0.4">
      <c r="A30" s="579"/>
      <c r="B30" s="470"/>
      <c r="C30" s="470"/>
      <c r="D30" s="470"/>
      <c r="E30" s="471"/>
      <c r="F30" s="472"/>
    </row>
    <row r="31" spans="1:12" ht="15" thickBot="1" x14ac:dyDescent="0.4">
      <c r="A31" s="507" t="s">
        <v>216</v>
      </c>
      <c r="B31" s="509" t="s">
        <v>21</v>
      </c>
      <c r="C31" s="509" t="s">
        <v>0</v>
      </c>
      <c r="D31" s="509" t="s">
        <v>162</v>
      </c>
      <c r="E31" s="509" t="s">
        <v>255</v>
      </c>
    </row>
    <row r="32" spans="1:12" x14ac:dyDescent="0.35">
      <c r="A32" s="554" t="s">
        <v>22</v>
      </c>
      <c r="B32" s="528">
        <v>6.0400000000000002E-2</v>
      </c>
      <c r="C32" s="528">
        <v>6.2899999999999998E-2</v>
      </c>
      <c r="D32" s="528">
        <v>6.7599999999999993E-2</v>
      </c>
      <c r="E32" s="528">
        <v>7.0599999999999996E-2</v>
      </c>
      <c r="F32" s="478"/>
    </row>
    <row r="33" spans="1:10" ht="15" thickBot="1" x14ac:dyDescent="0.4">
      <c r="A33" s="555" t="s">
        <v>23</v>
      </c>
      <c r="B33" s="552">
        <v>5.0000000000000001E-3</v>
      </c>
      <c r="C33" s="552">
        <v>5.1000000000000004E-3</v>
      </c>
      <c r="D33" s="552">
        <v>6.1999999999999998E-3</v>
      </c>
      <c r="E33" s="552">
        <v>6.1999999999999998E-3</v>
      </c>
    </row>
    <row r="34" spans="1:10" ht="15" thickBot="1" x14ac:dyDescent="0.4">
      <c r="A34" s="556" t="s">
        <v>24</v>
      </c>
      <c r="B34" s="552">
        <v>6.54E-2</v>
      </c>
      <c r="C34" s="552">
        <v>6.8000000000000005E-2</v>
      </c>
      <c r="D34" s="552">
        <v>7.3800000000000004E-2</v>
      </c>
      <c r="E34" s="552">
        <v>7.6799999999999993E-2</v>
      </c>
    </row>
    <row r="35" spans="1:10" ht="15" thickBot="1" x14ac:dyDescent="0.4">
      <c r="A35" s="580"/>
    </row>
    <row r="36" spans="1:10" ht="15" thickBot="1" x14ac:dyDescent="0.4">
      <c r="A36" s="581" t="s">
        <v>210</v>
      </c>
      <c r="B36" s="582"/>
      <c r="C36" s="582"/>
      <c r="D36" s="582"/>
      <c r="E36" s="582"/>
      <c r="F36" s="582"/>
      <c r="G36" s="582"/>
      <c r="H36" s="557"/>
    </row>
    <row r="37" spans="1:10" ht="15" thickBot="1" x14ac:dyDescent="0.4">
      <c r="A37" s="583" t="s">
        <v>166</v>
      </c>
      <c r="B37" s="584" t="s">
        <v>163</v>
      </c>
      <c r="C37" s="560" t="s">
        <v>164</v>
      </c>
      <c r="D37" s="584" t="s">
        <v>165</v>
      </c>
      <c r="E37" s="560" t="s">
        <v>157</v>
      </c>
      <c r="F37" s="561" t="s">
        <v>188</v>
      </c>
      <c r="G37" s="584" t="s">
        <v>26</v>
      </c>
      <c r="H37" s="508" t="s">
        <v>185</v>
      </c>
      <c r="J37" s="505" t="s">
        <v>284</v>
      </c>
    </row>
    <row r="38" spans="1:10" x14ac:dyDescent="0.35">
      <c r="A38" s="585" t="s">
        <v>192</v>
      </c>
      <c r="B38" s="586">
        <v>2249</v>
      </c>
      <c r="C38" s="587">
        <v>1880</v>
      </c>
      <c r="D38" s="588">
        <v>412.1</v>
      </c>
      <c r="E38" s="573">
        <v>0.17100000000000001</v>
      </c>
      <c r="F38" s="589">
        <v>281.89999999999998</v>
      </c>
      <c r="G38" s="588">
        <v>77</v>
      </c>
      <c r="H38" s="535">
        <v>-4.9000000000000002E-2</v>
      </c>
      <c r="J38" s="506" t="s">
        <v>285</v>
      </c>
    </row>
    <row r="39" spans="1:10" x14ac:dyDescent="0.35">
      <c r="A39" s="570" t="s">
        <v>194</v>
      </c>
      <c r="B39" s="586">
        <v>2255</v>
      </c>
      <c r="C39" s="587">
        <v>2026</v>
      </c>
      <c r="D39" s="588">
        <v>425.3</v>
      </c>
      <c r="E39" s="573">
        <v>3.2000000000000001E-2</v>
      </c>
      <c r="F39" s="589">
        <v>306.3</v>
      </c>
      <c r="G39" s="588">
        <v>84</v>
      </c>
      <c r="H39" s="535">
        <v>9.0999999999999998E-2</v>
      </c>
    </row>
    <row r="40" spans="1:10" x14ac:dyDescent="0.35">
      <c r="A40" s="570" t="s">
        <v>195</v>
      </c>
      <c r="B40" s="586">
        <v>2187</v>
      </c>
      <c r="C40" s="587">
        <v>1867</v>
      </c>
      <c r="D40" s="588">
        <v>436.8</v>
      </c>
      <c r="E40" s="573">
        <v>2.7E-2</v>
      </c>
      <c r="F40" s="589">
        <v>423.3</v>
      </c>
      <c r="G40" s="588">
        <v>92.2</v>
      </c>
      <c r="H40" s="535">
        <v>9.8000000000000004E-2</v>
      </c>
    </row>
    <row r="41" spans="1:10" x14ac:dyDescent="0.35">
      <c r="A41" s="570" t="s">
        <v>196</v>
      </c>
      <c r="B41" s="586">
        <v>2348</v>
      </c>
      <c r="C41" s="587">
        <v>2019</v>
      </c>
      <c r="D41" s="588">
        <v>507.9</v>
      </c>
      <c r="E41" s="573">
        <v>0.16300000000000001</v>
      </c>
      <c r="F41" s="589">
        <v>463.6</v>
      </c>
      <c r="G41" s="588">
        <v>89.9</v>
      </c>
      <c r="H41" s="535">
        <v>-2.5000000000000001E-2</v>
      </c>
    </row>
    <row r="42" spans="1:10" ht="15" thickBot="1" x14ac:dyDescent="0.4">
      <c r="A42" s="575" t="s">
        <v>197</v>
      </c>
      <c r="B42" s="590">
        <v>2415</v>
      </c>
      <c r="C42" s="591">
        <v>2195</v>
      </c>
      <c r="D42" s="592">
        <v>511.1</v>
      </c>
      <c r="E42" s="576">
        <v>6.0000000000000001E-3</v>
      </c>
      <c r="F42" s="593">
        <v>496.7</v>
      </c>
      <c r="G42" s="592">
        <v>105.8</v>
      </c>
      <c r="H42" s="547">
        <v>0.17699999999999999</v>
      </c>
    </row>
    <row r="43" spans="1:10" ht="15" thickBot="1" x14ac:dyDescent="0.4">
      <c r="A43" s="575" t="s">
        <v>254</v>
      </c>
      <c r="B43" s="590"/>
      <c r="C43" s="591"/>
      <c r="D43" s="592"/>
      <c r="E43" s="576"/>
      <c r="F43" s="593"/>
      <c r="G43" s="592"/>
      <c r="H43" s="547"/>
    </row>
    <row r="44" spans="1:10" ht="15" thickBot="1" x14ac:dyDescent="0.4">
      <c r="A44" s="594"/>
      <c r="B44" s="595"/>
      <c r="C44" s="596"/>
      <c r="D44" s="597"/>
      <c r="E44" s="471"/>
      <c r="F44" s="597"/>
      <c r="G44" s="597"/>
      <c r="H44" s="89"/>
    </row>
    <row r="45" spans="1:10" ht="15" thickBot="1" x14ac:dyDescent="0.4">
      <c r="A45" s="559" t="s">
        <v>27</v>
      </c>
      <c r="B45" s="584" t="s">
        <v>28</v>
      </c>
      <c r="C45" s="584" t="s">
        <v>29</v>
      </c>
      <c r="D45" s="584" t="s">
        <v>30</v>
      </c>
      <c r="E45" s="560" t="s">
        <v>31</v>
      </c>
      <c r="G45" s="598"/>
      <c r="H45" s="102"/>
    </row>
    <row r="46" spans="1:10" ht="29" x14ac:dyDescent="0.35">
      <c r="A46" s="599" t="s">
        <v>32</v>
      </c>
      <c r="B46" s="600" t="s">
        <v>33</v>
      </c>
      <c r="C46" s="601">
        <v>42552</v>
      </c>
      <c r="D46" s="601">
        <v>43646</v>
      </c>
      <c r="E46" s="602"/>
      <c r="F46" s="566" t="s">
        <v>281</v>
      </c>
      <c r="G46" s="603"/>
      <c r="H46" s="106"/>
    </row>
    <row r="47" spans="1:10" ht="58" x14ac:dyDescent="0.35">
      <c r="A47" s="604" t="s">
        <v>32</v>
      </c>
      <c r="B47" s="605" t="s">
        <v>34</v>
      </c>
      <c r="C47" s="606">
        <v>41456</v>
      </c>
      <c r="D47" s="606">
        <v>43646</v>
      </c>
      <c r="E47" s="607"/>
      <c r="F47" s="566" t="s">
        <v>282</v>
      </c>
      <c r="G47" s="603"/>
      <c r="H47" s="106"/>
    </row>
    <row r="48" spans="1:10" x14ac:dyDescent="0.35">
      <c r="A48" s="604" t="s">
        <v>35</v>
      </c>
      <c r="B48" s="605" t="s">
        <v>33</v>
      </c>
      <c r="C48" s="606">
        <v>41821</v>
      </c>
      <c r="D48" s="606">
        <v>43646</v>
      </c>
      <c r="E48" s="607"/>
      <c r="G48" s="603"/>
      <c r="H48" s="106"/>
    </row>
    <row r="49" spans="1:8" x14ac:dyDescent="0.35">
      <c r="A49" s="604" t="s">
        <v>35</v>
      </c>
      <c r="B49" s="605" t="s">
        <v>34</v>
      </c>
      <c r="C49" s="606">
        <v>41456</v>
      </c>
      <c r="D49" s="606">
        <v>43646</v>
      </c>
      <c r="E49" s="607"/>
      <c r="G49" s="603"/>
      <c r="H49" s="106"/>
    </row>
    <row r="50" spans="1:8" ht="15" thickBot="1" x14ac:dyDescent="0.4">
      <c r="A50" s="608" t="s">
        <v>36</v>
      </c>
      <c r="B50" s="609" t="s">
        <v>37</v>
      </c>
      <c r="C50" s="610">
        <v>41821</v>
      </c>
      <c r="D50" s="610">
        <v>43646</v>
      </c>
      <c r="E50" s="611"/>
      <c r="G50" s="603"/>
      <c r="H50" s="106"/>
    </row>
    <row r="51" spans="1:8" ht="15" thickBot="1" x14ac:dyDescent="0.4">
      <c r="A51" s="612"/>
      <c r="B51" s="613"/>
      <c r="C51" s="613"/>
      <c r="D51" s="613"/>
      <c r="E51" s="613"/>
      <c r="F51" s="613"/>
      <c r="G51" s="614"/>
      <c r="H51" s="33"/>
    </row>
    <row r="52" spans="1:8" ht="15" thickBot="1" x14ac:dyDescent="0.4">
      <c r="A52" s="615" t="s">
        <v>253</v>
      </c>
      <c r="B52" s="616"/>
      <c r="C52" s="616"/>
      <c r="D52" s="617"/>
    </row>
    <row r="53" spans="1:8" ht="15" thickBot="1" x14ac:dyDescent="0.4">
      <c r="A53" s="618" t="s">
        <v>38</v>
      </c>
      <c r="B53" s="619" t="s">
        <v>17</v>
      </c>
      <c r="C53" s="619" t="s">
        <v>39</v>
      </c>
      <c r="D53" s="620" t="s">
        <v>17</v>
      </c>
    </row>
    <row r="54" spans="1:8" ht="21" x14ac:dyDescent="0.35">
      <c r="A54" s="621" t="s">
        <v>212</v>
      </c>
      <c r="B54" s="622">
        <v>1270</v>
      </c>
      <c r="C54" s="623" t="s">
        <v>213</v>
      </c>
      <c r="D54" s="624">
        <v>269</v>
      </c>
      <c r="F54" s="625" t="s">
        <v>287</v>
      </c>
    </row>
    <row r="55" spans="1:8" x14ac:dyDescent="0.35">
      <c r="A55" s="452" t="s">
        <v>215</v>
      </c>
      <c r="B55" s="626">
        <v>432</v>
      </c>
      <c r="C55" s="567" t="s">
        <v>40</v>
      </c>
      <c r="D55" s="627">
        <v>1159</v>
      </c>
    </row>
    <row r="56" spans="1:8" x14ac:dyDescent="0.35">
      <c r="A56" s="628" t="s">
        <v>232</v>
      </c>
      <c r="B56" s="629">
        <v>976</v>
      </c>
      <c r="C56" s="567" t="s">
        <v>42</v>
      </c>
      <c r="D56" s="627">
        <v>1244</v>
      </c>
    </row>
    <row r="57" spans="1:8" x14ac:dyDescent="0.35">
      <c r="A57" s="630" t="s">
        <v>43</v>
      </c>
      <c r="B57" s="631">
        <f>SUM(B54:B56)</f>
        <v>2678</v>
      </c>
      <c r="C57" s="567" t="s">
        <v>214</v>
      </c>
      <c r="D57" s="624">
        <v>115</v>
      </c>
    </row>
    <row r="58" spans="1:8" x14ac:dyDescent="0.35">
      <c r="A58" s="632" t="s">
        <v>44</v>
      </c>
      <c r="B58" s="631">
        <v>2212</v>
      </c>
      <c r="C58" s="633" t="s">
        <v>45</v>
      </c>
      <c r="D58" s="634">
        <v>16</v>
      </c>
    </row>
    <row r="59" spans="1:8" x14ac:dyDescent="0.35">
      <c r="A59" s="452" t="s">
        <v>211</v>
      </c>
      <c r="B59" s="631">
        <f>3397+36</f>
        <v>3433</v>
      </c>
      <c r="C59" s="635" t="s">
        <v>43</v>
      </c>
      <c r="D59" s="627">
        <f>SUM(D54:D58)</f>
        <v>2803</v>
      </c>
    </row>
    <row r="60" spans="1:8" ht="15" thickBot="1" x14ac:dyDescent="0.4">
      <c r="A60" s="632" t="s">
        <v>46</v>
      </c>
      <c r="B60" s="631">
        <v>1292</v>
      </c>
      <c r="C60" s="636" t="s">
        <v>47</v>
      </c>
      <c r="D60" s="637">
        <v>6057</v>
      </c>
    </row>
    <row r="61" spans="1:8" ht="15" thickBot="1" x14ac:dyDescent="0.4">
      <c r="A61" s="615" t="s">
        <v>48</v>
      </c>
      <c r="B61" s="638">
        <f>SUM(B57:B60)</f>
        <v>9615</v>
      </c>
      <c r="C61" s="639" t="s">
        <v>49</v>
      </c>
      <c r="D61" s="640">
        <f>SUM(D59:D60)</f>
        <v>8860</v>
      </c>
    </row>
    <row r="62" spans="1:8" s="20" customFormat="1" ht="15" thickBot="1" x14ac:dyDescent="0.4">
      <c r="A62" s="641"/>
      <c r="B62" s="642"/>
      <c r="C62" s="643"/>
      <c r="D62" s="644"/>
      <c r="E62" s="470"/>
      <c r="F62" s="470"/>
      <c r="G62" s="470"/>
      <c r="H62" s="87"/>
    </row>
    <row r="63" spans="1:8" ht="29.5" thickBot="1" x14ac:dyDescent="0.4">
      <c r="A63" s="645" t="s">
        <v>50</v>
      </c>
      <c r="B63" s="646"/>
      <c r="C63" s="646"/>
      <c r="D63" s="646"/>
      <c r="E63" s="647"/>
      <c r="F63" s="566" t="s">
        <v>286</v>
      </c>
    </row>
    <row r="64" spans="1:8" ht="21.5" thickBot="1" x14ac:dyDescent="0.4">
      <c r="A64" s="648" t="s">
        <v>51</v>
      </c>
      <c r="B64" s="649" t="s">
        <v>230</v>
      </c>
      <c r="C64" s="650" t="s">
        <v>231</v>
      </c>
      <c r="D64" s="649" t="s">
        <v>256</v>
      </c>
      <c r="E64" s="650" t="s">
        <v>257</v>
      </c>
    </row>
    <row r="65" spans="1:8" x14ac:dyDescent="0.35">
      <c r="A65" s="651" t="s">
        <v>46</v>
      </c>
      <c r="B65" s="573">
        <v>0.36599999999999999</v>
      </c>
      <c r="C65" s="562">
        <v>0.158</v>
      </c>
      <c r="D65" s="573">
        <v>0.36399999999999999</v>
      </c>
      <c r="E65" s="562">
        <v>0.158</v>
      </c>
    </row>
    <row r="66" spans="1:8" x14ac:dyDescent="0.35">
      <c r="A66" s="651" t="s">
        <v>52</v>
      </c>
      <c r="B66" s="574" t="s">
        <v>53</v>
      </c>
      <c r="C66" s="573">
        <v>8.0000000000000002E-3</v>
      </c>
      <c r="D66" s="652" t="s">
        <v>53</v>
      </c>
      <c r="E66" s="573">
        <v>1.0999999999999999E-2</v>
      </c>
    </row>
    <row r="67" spans="1:8" x14ac:dyDescent="0.35">
      <c r="A67" s="651" t="s">
        <v>167</v>
      </c>
      <c r="B67" s="573">
        <v>0.36599999999999999</v>
      </c>
      <c r="C67" s="573">
        <v>0.158</v>
      </c>
      <c r="D67" s="573">
        <v>0.36399999999999999</v>
      </c>
      <c r="E67" s="573">
        <v>0.158</v>
      </c>
    </row>
    <row r="68" spans="1:8" x14ac:dyDescent="0.35">
      <c r="A68" s="651" t="s">
        <v>54</v>
      </c>
      <c r="B68" s="573">
        <v>0.29899999999999999</v>
      </c>
      <c r="C68" s="574" t="s">
        <v>53</v>
      </c>
      <c r="D68" s="573">
        <v>0.28399999999999997</v>
      </c>
      <c r="E68" s="574" t="s">
        <v>53</v>
      </c>
    </row>
    <row r="69" spans="1:8" ht="15" thickBot="1" x14ac:dyDescent="0.4">
      <c r="A69" s="653" t="s">
        <v>55</v>
      </c>
      <c r="B69" s="577" t="s">
        <v>53</v>
      </c>
      <c r="C69" s="576">
        <v>0.12</v>
      </c>
      <c r="D69" s="654" t="s">
        <v>53</v>
      </c>
      <c r="E69" s="576">
        <v>0.12</v>
      </c>
    </row>
    <row r="70" spans="1:8" ht="15" thickBot="1" x14ac:dyDescent="0.4">
      <c r="A70" s="613"/>
      <c r="B70" s="613"/>
      <c r="C70" s="613"/>
      <c r="D70" s="613"/>
      <c r="E70" s="613"/>
      <c r="F70" s="613"/>
      <c r="G70" s="613"/>
      <c r="H70" s="10"/>
    </row>
    <row r="71" spans="1:8" ht="15" thickBot="1" x14ac:dyDescent="0.4">
      <c r="A71" s="655" t="s">
        <v>102</v>
      </c>
      <c r="B71" s="656"/>
      <c r="C71" s="656"/>
      <c r="D71" s="656"/>
      <c r="E71" s="656"/>
      <c r="F71" s="656"/>
      <c r="G71" s="657"/>
    </row>
    <row r="72" spans="1:8" ht="21.5" thickBot="1" x14ac:dyDescent="0.4">
      <c r="A72" s="559" t="s">
        <v>228</v>
      </c>
      <c r="B72" s="561" t="s">
        <v>169</v>
      </c>
      <c r="C72" s="561" t="s">
        <v>250</v>
      </c>
      <c r="D72" s="658" t="s">
        <v>200</v>
      </c>
      <c r="E72" s="561" t="s">
        <v>170</v>
      </c>
      <c r="F72" s="561" t="s">
        <v>251</v>
      </c>
      <c r="G72" s="561" t="s">
        <v>171</v>
      </c>
      <c r="H72" s="156"/>
    </row>
    <row r="73" spans="1:8" x14ac:dyDescent="0.35">
      <c r="A73" s="570" t="s">
        <v>57</v>
      </c>
      <c r="B73" s="659">
        <v>16032</v>
      </c>
      <c r="C73" s="660">
        <f>2004*8</f>
        <v>16032</v>
      </c>
      <c r="D73" s="661">
        <f>(C73-B73)/B73</f>
        <v>0</v>
      </c>
      <c r="E73" s="353">
        <v>38780</v>
      </c>
      <c r="F73" s="353">
        <f>19971*2</f>
        <v>39942</v>
      </c>
      <c r="G73" s="497">
        <f>(F73-E73)/E73</f>
        <v>2.9963898916967508E-2</v>
      </c>
    </row>
    <row r="74" spans="1:8" x14ac:dyDescent="0.35">
      <c r="A74" s="570" t="s">
        <v>58</v>
      </c>
      <c r="B74" s="587">
        <v>14184</v>
      </c>
      <c r="C74" s="660">
        <f>1773*8</f>
        <v>14184</v>
      </c>
      <c r="D74" s="661">
        <f t="shared" ref="D74:D76" si="2">(C74-B74)/B74</f>
        <v>0</v>
      </c>
      <c r="E74" s="353">
        <v>38484</v>
      </c>
      <c r="F74" s="353">
        <f>19819*2</f>
        <v>39638</v>
      </c>
      <c r="G74" s="497">
        <f t="shared" ref="G74:G76" si="3">(F74-E74)/E74</f>
        <v>2.9986487891071615E-2</v>
      </c>
    </row>
    <row r="75" spans="1:8" x14ac:dyDescent="0.35">
      <c r="A75" s="570" t="s">
        <v>59</v>
      </c>
      <c r="B75" s="587">
        <v>12456</v>
      </c>
      <c r="C75" s="660">
        <f>1557*8</f>
        <v>12456</v>
      </c>
      <c r="D75" s="661">
        <f t="shared" si="2"/>
        <v>0</v>
      </c>
      <c r="E75" s="353">
        <v>37130</v>
      </c>
      <c r="F75" s="353">
        <f>19121*2</f>
        <v>38242</v>
      </c>
      <c r="G75" s="497">
        <f>ROUND((F75-E75)/E75,2)</f>
        <v>0.03</v>
      </c>
    </row>
    <row r="76" spans="1:8" x14ac:dyDescent="0.35">
      <c r="A76" s="570" t="s">
        <v>60</v>
      </c>
      <c r="B76" s="587">
        <v>11088</v>
      </c>
      <c r="C76" s="660">
        <f>1386*8</f>
        <v>11088</v>
      </c>
      <c r="D76" s="661">
        <f t="shared" si="2"/>
        <v>0</v>
      </c>
      <c r="E76" s="353">
        <v>35858</v>
      </c>
      <c r="F76" s="353">
        <f>18466*2</f>
        <v>36932</v>
      </c>
      <c r="G76" s="497">
        <f t="shared" si="3"/>
        <v>2.9951475263539518E-2</v>
      </c>
    </row>
    <row r="77" spans="1:8" s="60" customFormat="1" ht="15" thickBot="1" x14ac:dyDescent="0.4">
      <c r="A77" s="570" t="s">
        <v>168</v>
      </c>
      <c r="B77" s="591">
        <v>10728</v>
      </c>
      <c r="C77" s="662">
        <f>1341*8</f>
        <v>10728</v>
      </c>
      <c r="D77" s="576">
        <f>(C77-B77)/B77</f>
        <v>0</v>
      </c>
      <c r="E77" s="663">
        <v>35482</v>
      </c>
      <c r="F77" s="663">
        <f>18273*2</f>
        <v>36546</v>
      </c>
      <c r="G77" s="664">
        <f>(F77-E77)/E77</f>
        <v>2.998703568006313E-2</v>
      </c>
    </row>
    <row r="78" spans="1:8" s="60" customFormat="1" ht="15" thickBot="1" x14ac:dyDescent="0.4">
      <c r="A78" s="665" t="s">
        <v>56</v>
      </c>
      <c r="B78" s="666">
        <v>1804</v>
      </c>
      <c r="C78" s="666"/>
      <c r="D78" s="578"/>
      <c r="E78" s="667">
        <v>1804</v>
      </c>
      <c r="F78" s="667"/>
      <c r="G78" s="668"/>
    </row>
    <row r="79" spans="1:8" s="60" customFormat="1" ht="15" thickBot="1" x14ac:dyDescent="0.4">
      <c r="A79" s="669" t="s">
        <v>129</v>
      </c>
      <c r="B79" s="660">
        <v>12532</v>
      </c>
      <c r="C79" s="660"/>
      <c r="D79" s="571"/>
      <c r="E79" s="352">
        <v>37286</v>
      </c>
      <c r="F79" s="352"/>
      <c r="G79" s="670"/>
    </row>
    <row r="80" spans="1:8" s="60" customFormat="1" ht="28.5" x14ac:dyDescent="0.35">
      <c r="A80" s="671" t="s">
        <v>172</v>
      </c>
      <c r="B80" s="672"/>
      <c r="C80" s="672"/>
      <c r="D80" s="672"/>
      <c r="E80" s="672"/>
      <c r="F80" s="672"/>
      <c r="G80" s="673"/>
    </row>
    <row r="81" spans="1:7" s="60" customFormat="1" ht="15" thickBot="1" x14ac:dyDescent="0.4">
      <c r="A81" s="674" t="s">
        <v>283</v>
      </c>
      <c r="B81" s="675"/>
      <c r="C81" s="675"/>
      <c r="D81" s="675"/>
      <c r="E81" s="675"/>
      <c r="F81" s="675"/>
      <c r="G81" s="676"/>
    </row>
    <row r="82" spans="1:7" s="60" customFormat="1" ht="15" thickBot="1" x14ac:dyDescent="0.4">
      <c r="A82" s="674"/>
      <c r="B82" s="675"/>
      <c r="C82" s="675"/>
      <c r="D82" s="675"/>
      <c r="E82" s="675"/>
      <c r="F82" s="675"/>
      <c r="G82" s="675"/>
    </row>
    <row r="83" spans="1:7" s="60" customFormat="1" ht="15" thickBot="1" x14ac:dyDescent="0.4">
      <c r="A83" s="655" t="s">
        <v>103</v>
      </c>
      <c r="B83" s="656"/>
      <c r="C83" s="656"/>
      <c r="D83" s="656"/>
      <c r="E83" s="656"/>
      <c r="F83" s="656"/>
      <c r="G83" s="657"/>
    </row>
    <row r="84" spans="1:7" s="60" customFormat="1" ht="32" thickBot="1" x14ac:dyDescent="0.4">
      <c r="A84" s="559" t="s">
        <v>206</v>
      </c>
      <c r="B84" s="561" t="s">
        <v>204</v>
      </c>
      <c r="C84" s="561" t="s">
        <v>248</v>
      </c>
      <c r="D84" s="658" t="s">
        <v>200</v>
      </c>
      <c r="E84" s="561" t="s">
        <v>205</v>
      </c>
      <c r="F84" s="561" t="s">
        <v>249</v>
      </c>
      <c r="G84" s="561" t="s">
        <v>203</v>
      </c>
    </row>
    <row r="85" spans="1:7" s="60" customFormat="1" x14ac:dyDescent="0.35">
      <c r="A85" s="452" t="s">
        <v>64</v>
      </c>
      <c r="B85" s="475">
        <v>29718</v>
      </c>
      <c r="C85" s="352">
        <f>14859*2</f>
        <v>29718</v>
      </c>
      <c r="D85" s="496">
        <f>(C85-B85)/B85</f>
        <v>0</v>
      </c>
      <c r="E85" s="353">
        <v>36504</v>
      </c>
      <c r="F85" s="353">
        <f>18252*2</f>
        <v>36504</v>
      </c>
      <c r="G85" s="497">
        <f>(F85-E85)/E85</f>
        <v>0</v>
      </c>
    </row>
    <row r="86" spans="1:7" s="60" customFormat="1" x14ac:dyDescent="0.35">
      <c r="A86" s="452" t="s">
        <v>63</v>
      </c>
      <c r="B86" s="476">
        <v>16380</v>
      </c>
      <c r="C86" s="352">
        <f>8433*2</f>
        <v>16866</v>
      </c>
      <c r="D86" s="496">
        <f t="shared" ref="D86:D88" si="4">(C86-B86)/B86</f>
        <v>2.9670329670329669E-2</v>
      </c>
      <c r="E86" s="353">
        <v>34092</v>
      </c>
      <c r="F86" s="353">
        <f>17550*2</f>
        <v>35100</v>
      </c>
      <c r="G86" s="497">
        <f t="shared" ref="G86:G88" si="5">(F86-E86)/E86</f>
        <v>2.9567053854276663E-2</v>
      </c>
    </row>
    <row r="87" spans="1:7" s="60" customFormat="1" x14ac:dyDescent="0.35">
      <c r="A87" s="452" t="s">
        <v>58</v>
      </c>
      <c r="B87" s="476">
        <v>14940</v>
      </c>
      <c r="C87" s="352">
        <f>7686*2</f>
        <v>15372</v>
      </c>
      <c r="D87" s="496">
        <f t="shared" si="4"/>
        <v>2.891566265060241E-2</v>
      </c>
      <c r="E87" s="353">
        <v>33138</v>
      </c>
      <c r="F87" s="353">
        <f>17064*2</f>
        <v>34128</v>
      </c>
      <c r="G87" s="497">
        <f t="shared" si="5"/>
        <v>2.9875067897881587E-2</v>
      </c>
    </row>
    <row r="88" spans="1:7" s="60" customFormat="1" x14ac:dyDescent="0.35">
      <c r="A88" s="452" t="s">
        <v>59</v>
      </c>
      <c r="B88" s="476">
        <v>13122</v>
      </c>
      <c r="C88" s="352">
        <f>6750*2</f>
        <v>13500</v>
      </c>
      <c r="D88" s="496">
        <f t="shared" si="4"/>
        <v>2.8806584362139918E-2</v>
      </c>
      <c r="E88" s="353">
        <v>32022</v>
      </c>
      <c r="F88" s="353">
        <f>16488*2</f>
        <v>32976</v>
      </c>
      <c r="G88" s="497">
        <f t="shared" si="5"/>
        <v>2.9792017987633503E-2</v>
      </c>
    </row>
    <row r="89" spans="1:7" s="60" customFormat="1" ht="15" thickBot="1" x14ac:dyDescent="0.4">
      <c r="A89" s="452" t="s">
        <v>168</v>
      </c>
      <c r="B89" s="477">
        <v>11484</v>
      </c>
      <c r="C89" s="352">
        <f>5913*2</f>
        <v>11826</v>
      </c>
      <c r="D89" s="496">
        <f>(C89-B89)/B89</f>
        <v>2.9780564263322883E-2</v>
      </c>
      <c r="E89" s="353">
        <v>30384</v>
      </c>
      <c r="F89" s="353">
        <f>15642*2</f>
        <v>31284</v>
      </c>
      <c r="G89" s="497">
        <f>(F89-E89)/E89</f>
        <v>2.9620853080568721E-2</v>
      </c>
    </row>
    <row r="90" spans="1:7" s="60" customFormat="1" ht="15" thickBot="1" x14ac:dyDescent="0.4">
      <c r="A90" s="453" t="s">
        <v>56</v>
      </c>
      <c r="B90" s="356">
        <v>1762</v>
      </c>
      <c r="C90" s="356"/>
      <c r="D90" s="499"/>
      <c r="E90" s="357">
        <v>1762</v>
      </c>
      <c r="F90" s="357"/>
      <c r="G90" s="500"/>
    </row>
    <row r="91" spans="1:7" s="60" customFormat="1" ht="15" thickBot="1" x14ac:dyDescent="0.4">
      <c r="A91" s="677" t="s">
        <v>207</v>
      </c>
      <c r="B91" s="667">
        <v>13246</v>
      </c>
      <c r="C91" s="667"/>
      <c r="D91" s="668"/>
      <c r="E91" s="356">
        <v>32146</v>
      </c>
      <c r="F91" s="356"/>
      <c r="G91" s="668"/>
    </row>
    <row r="92" spans="1:7" s="60" customFormat="1" ht="15" thickBot="1" x14ac:dyDescent="0.4">
      <c r="A92" s="678" t="s">
        <v>175</v>
      </c>
      <c r="B92" s="679"/>
      <c r="C92" s="679"/>
      <c r="D92" s="679"/>
      <c r="E92" s="679"/>
      <c r="F92" s="679"/>
      <c r="G92" s="680"/>
    </row>
    <row r="93" spans="1:7" s="60" customFormat="1" ht="15" thickBot="1" x14ac:dyDescent="0.4">
      <c r="A93" s="580"/>
      <c r="B93" s="473"/>
      <c r="C93" s="473"/>
      <c r="D93" s="473"/>
      <c r="E93" s="473"/>
      <c r="F93" s="473"/>
      <c r="G93" s="473"/>
    </row>
    <row r="94" spans="1:7" s="60" customFormat="1" ht="15" thickBot="1" x14ac:dyDescent="0.4">
      <c r="A94" s="581" t="s">
        <v>65</v>
      </c>
      <c r="B94" s="561" t="s">
        <v>241</v>
      </c>
      <c r="C94" s="561" t="s">
        <v>247</v>
      </c>
      <c r="D94" s="561" t="s">
        <v>108</v>
      </c>
      <c r="E94" s="561" t="s">
        <v>109</v>
      </c>
      <c r="F94" s="473"/>
      <c r="G94" s="473"/>
    </row>
    <row r="95" spans="1:7" s="60" customFormat="1" x14ac:dyDescent="0.35">
      <c r="A95" s="565" t="s">
        <v>68</v>
      </c>
      <c r="B95" s="660">
        <v>34510</v>
      </c>
      <c r="C95" s="660"/>
      <c r="D95" s="660"/>
      <c r="E95" s="571"/>
      <c r="F95" s="473"/>
      <c r="G95" s="473"/>
    </row>
    <row r="96" spans="1:7" s="60" customFormat="1" x14ac:dyDescent="0.35">
      <c r="A96" s="565" t="s">
        <v>114</v>
      </c>
      <c r="B96" s="660">
        <v>28756</v>
      </c>
      <c r="C96" s="660"/>
      <c r="D96" s="660"/>
      <c r="E96" s="571"/>
      <c r="F96" s="473"/>
      <c r="G96" s="473"/>
    </row>
    <row r="97" spans="1:7" s="60" customFormat="1" x14ac:dyDescent="0.35">
      <c r="A97" s="565" t="s">
        <v>70</v>
      </c>
      <c r="B97" s="660">
        <v>5754</v>
      </c>
      <c r="C97" s="660"/>
      <c r="D97" s="681"/>
      <c r="E97" s="571"/>
      <c r="F97" s="473"/>
      <c r="G97" s="473"/>
    </row>
    <row r="98" spans="1:7" s="60" customFormat="1" x14ac:dyDescent="0.35">
      <c r="A98" s="565" t="s">
        <v>71</v>
      </c>
      <c r="B98" s="571">
        <v>0.443</v>
      </c>
      <c r="C98" s="571"/>
      <c r="D98" s="681"/>
      <c r="E98" s="571"/>
      <c r="F98" s="473"/>
      <c r="G98" s="473"/>
    </row>
    <row r="99" spans="1:7" s="60" customFormat="1" x14ac:dyDescent="0.35">
      <c r="A99" s="565" t="s">
        <v>72</v>
      </c>
      <c r="B99" s="571">
        <v>0.55700000000000005</v>
      </c>
      <c r="C99" s="571"/>
      <c r="D99" s="681"/>
      <c r="E99" s="571"/>
      <c r="F99" s="473"/>
      <c r="G99" s="473"/>
    </row>
    <row r="100" spans="1:7" s="60" customFormat="1" x14ac:dyDescent="0.35">
      <c r="A100" s="565" t="s">
        <v>176</v>
      </c>
      <c r="B100" s="571">
        <v>0.58199999999999996</v>
      </c>
      <c r="C100" s="571"/>
      <c r="D100" s="681"/>
      <c r="E100" s="571"/>
      <c r="F100" s="473"/>
      <c r="G100" s="473"/>
    </row>
    <row r="101" spans="1:7" s="60" customFormat="1" x14ac:dyDescent="0.35">
      <c r="A101" s="565" t="s">
        <v>177</v>
      </c>
      <c r="B101" s="571">
        <v>0.41799999999999998</v>
      </c>
      <c r="C101" s="571"/>
      <c r="D101" s="681"/>
      <c r="E101" s="571"/>
      <c r="F101" s="473"/>
      <c r="G101" s="473"/>
    </row>
    <row r="102" spans="1:7" s="60" customFormat="1" x14ac:dyDescent="0.35">
      <c r="A102" s="565" t="s">
        <v>178</v>
      </c>
      <c r="B102" s="571">
        <v>0.23899999999999999</v>
      </c>
      <c r="C102" s="571"/>
      <c r="D102" s="681"/>
      <c r="E102" s="571"/>
      <c r="F102" s="473"/>
      <c r="G102" s="473"/>
    </row>
    <row r="103" spans="1:7" s="60" customFormat="1" ht="15" thickBot="1" x14ac:dyDescent="0.4">
      <c r="A103" s="682" t="s">
        <v>131</v>
      </c>
      <c r="B103" s="578">
        <v>0.09</v>
      </c>
      <c r="C103" s="578"/>
      <c r="D103" s="683"/>
      <c r="E103" s="578"/>
      <c r="F103" s="473"/>
      <c r="G103" s="473"/>
    </row>
    <row r="104" spans="1:7" s="60" customFormat="1" ht="15" thickBot="1" x14ac:dyDescent="0.4">
      <c r="A104" s="479"/>
      <c r="B104" s="473"/>
      <c r="C104" s="473"/>
      <c r="D104" s="473"/>
      <c r="E104" s="473"/>
      <c r="F104" s="473"/>
      <c r="G104" s="473"/>
    </row>
    <row r="105" spans="1:7" s="60" customFormat="1" ht="15" thickBot="1" x14ac:dyDescent="0.4">
      <c r="A105" s="684" t="s">
        <v>90</v>
      </c>
      <c r="B105" s="656"/>
      <c r="C105" s="656"/>
      <c r="D105" s="656"/>
      <c r="E105" s="656"/>
      <c r="F105" s="656"/>
      <c r="G105" s="657"/>
    </row>
    <row r="106" spans="1:7" s="60" customFormat="1" ht="21.5" thickBot="1" x14ac:dyDescent="0.4">
      <c r="A106" s="685" t="s">
        <v>113</v>
      </c>
      <c r="B106" s="686" t="s">
        <v>110</v>
      </c>
      <c r="C106" s="686" t="s">
        <v>179</v>
      </c>
      <c r="D106" s="686" t="s">
        <v>245</v>
      </c>
      <c r="E106" s="686" t="s">
        <v>246</v>
      </c>
      <c r="F106" s="686" t="s">
        <v>108</v>
      </c>
      <c r="G106" s="687" t="s">
        <v>109</v>
      </c>
    </row>
    <row r="107" spans="1:7" s="60" customFormat="1" x14ac:dyDescent="0.35">
      <c r="A107" s="688" t="s">
        <v>114</v>
      </c>
      <c r="B107" s="689" t="s">
        <v>111</v>
      </c>
      <c r="C107" s="475">
        <v>16607</v>
      </c>
      <c r="D107" s="475"/>
      <c r="E107" s="690"/>
      <c r="F107" s="691"/>
      <c r="G107" s="692"/>
    </row>
    <row r="108" spans="1:7" s="60" customFormat="1" x14ac:dyDescent="0.35">
      <c r="A108" s="626" t="s">
        <v>114</v>
      </c>
      <c r="B108" s="624" t="s">
        <v>112</v>
      </c>
      <c r="C108" s="476">
        <v>12149</v>
      </c>
      <c r="D108" s="473"/>
      <c r="E108" s="693"/>
      <c r="F108" s="694"/>
      <c r="G108" s="670"/>
    </row>
    <row r="109" spans="1:7" s="60" customFormat="1" x14ac:dyDescent="0.35">
      <c r="A109" s="626" t="s">
        <v>114</v>
      </c>
      <c r="B109" s="624" t="s">
        <v>17</v>
      </c>
      <c r="C109" s="476">
        <v>28756</v>
      </c>
      <c r="D109" s="473"/>
      <c r="E109" s="693"/>
      <c r="F109" s="476"/>
      <c r="G109" s="670"/>
    </row>
    <row r="110" spans="1:7" s="60" customFormat="1" x14ac:dyDescent="0.35">
      <c r="A110" s="695" t="s">
        <v>70</v>
      </c>
      <c r="B110" s="696" t="s">
        <v>111</v>
      </c>
      <c r="C110" s="697">
        <v>3479</v>
      </c>
      <c r="D110" s="697"/>
      <c r="E110" s="698"/>
      <c r="F110" s="699"/>
      <c r="G110" s="700"/>
    </row>
    <row r="111" spans="1:7" s="60" customFormat="1" x14ac:dyDescent="0.35">
      <c r="A111" s="626" t="s">
        <v>70</v>
      </c>
      <c r="B111" s="624" t="s">
        <v>112</v>
      </c>
      <c r="C111" s="476">
        <v>2275</v>
      </c>
      <c r="D111" s="476"/>
      <c r="E111" s="693"/>
      <c r="F111" s="694"/>
      <c r="G111" s="670"/>
    </row>
    <row r="112" spans="1:7" s="60" customFormat="1" ht="15" thickBot="1" x14ac:dyDescent="0.4">
      <c r="A112" s="626" t="s">
        <v>70</v>
      </c>
      <c r="B112" s="624" t="s">
        <v>17</v>
      </c>
      <c r="C112" s="476">
        <v>5754</v>
      </c>
      <c r="D112" s="476"/>
      <c r="E112" s="693"/>
      <c r="F112" s="694"/>
      <c r="G112" s="670"/>
    </row>
    <row r="113" spans="1:7" s="60" customFormat="1" x14ac:dyDescent="0.35">
      <c r="A113" s="688" t="s">
        <v>74</v>
      </c>
      <c r="B113" s="689" t="s">
        <v>111</v>
      </c>
      <c r="C113" s="475">
        <v>20086</v>
      </c>
      <c r="D113" s="475"/>
      <c r="E113" s="690"/>
      <c r="F113" s="691"/>
      <c r="G113" s="692"/>
    </row>
    <row r="114" spans="1:7" s="60" customFormat="1" x14ac:dyDescent="0.35">
      <c r="A114" s="626" t="s">
        <v>74</v>
      </c>
      <c r="B114" s="624" t="s">
        <v>112</v>
      </c>
      <c r="C114" s="476">
        <v>14424</v>
      </c>
      <c r="D114" s="476"/>
      <c r="E114" s="693"/>
      <c r="F114" s="694"/>
      <c r="G114" s="670"/>
    </row>
    <row r="115" spans="1:7" s="60" customFormat="1" ht="15" thickBot="1" x14ac:dyDescent="0.4">
      <c r="A115" s="636" t="s">
        <v>74</v>
      </c>
      <c r="B115" s="701" t="s">
        <v>17</v>
      </c>
      <c r="C115" s="477">
        <v>34510</v>
      </c>
      <c r="D115" s="477"/>
      <c r="E115" s="702"/>
      <c r="F115" s="477"/>
      <c r="G115" s="668"/>
    </row>
    <row r="116" spans="1:7" s="60" customFormat="1" ht="15" thickBot="1" x14ac:dyDescent="0.4">
      <c r="A116" s="580"/>
      <c r="B116" s="473"/>
      <c r="C116" s="473"/>
      <c r="D116" s="473"/>
      <c r="E116" s="473"/>
      <c r="F116" s="473"/>
      <c r="G116" s="473"/>
    </row>
    <row r="117" spans="1:7" s="60" customFormat="1" ht="15" thickBot="1" x14ac:dyDescent="0.4">
      <c r="A117" s="703" t="s">
        <v>244</v>
      </c>
      <c r="B117" s="704"/>
      <c r="C117" s="704"/>
      <c r="D117" s="704"/>
      <c r="E117" s="705"/>
      <c r="F117" s="473"/>
      <c r="G117" s="473"/>
    </row>
    <row r="118" spans="1:7" s="60" customFormat="1" ht="21.5" thickBot="1" x14ac:dyDescent="0.4">
      <c r="A118" s="706" t="s">
        <v>120</v>
      </c>
      <c r="B118" s="707" t="s">
        <v>115</v>
      </c>
      <c r="C118" s="708" t="s">
        <v>116</v>
      </c>
      <c r="D118" s="708" t="s">
        <v>117</v>
      </c>
      <c r="E118" s="708" t="s">
        <v>118</v>
      </c>
      <c r="F118" s="473"/>
      <c r="G118" s="473"/>
    </row>
    <row r="119" spans="1:7" s="60" customFormat="1" x14ac:dyDescent="0.35">
      <c r="A119" s="632" t="s">
        <v>180</v>
      </c>
      <c r="B119" s="476"/>
      <c r="C119" s="709"/>
      <c r="D119" s="352"/>
      <c r="E119" s="709"/>
      <c r="F119" s="473"/>
      <c r="G119" s="473"/>
    </row>
    <row r="120" spans="1:7" s="60" customFormat="1" x14ac:dyDescent="0.35">
      <c r="A120" s="632" t="s">
        <v>57</v>
      </c>
      <c r="B120" s="476"/>
      <c r="C120" s="709"/>
      <c r="D120" s="352"/>
      <c r="E120" s="709"/>
      <c r="F120" s="473"/>
      <c r="G120" s="473"/>
    </row>
    <row r="121" spans="1:7" s="60" customFormat="1" x14ac:dyDescent="0.35">
      <c r="A121" s="632" t="s">
        <v>59</v>
      </c>
      <c r="B121" s="694"/>
      <c r="C121" s="709"/>
      <c r="D121" s="352"/>
      <c r="E121" s="709"/>
      <c r="F121" s="473"/>
      <c r="G121" s="473"/>
    </row>
    <row r="122" spans="1:7" s="60" customFormat="1" x14ac:dyDescent="0.35">
      <c r="A122" s="632" t="s">
        <v>76</v>
      </c>
      <c r="B122" s="476"/>
      <c r="C122" s="709"/>
      <c r="D122" s="352"/>
      <c r="E122" s="709"/>
      <c r="F122" s="473"/>
      <c r="G122" s="473"/>
    </row>
    <row r="123" spans="1:7" s="60" customFormat="1" x14ac:dyDescent="0.35">
      <c r="A123" s="632" t="s">
        <v>58</v>
      </c>
      <c r="B123" s="476"/>
      <c r="C123" s="709"/>
      <c r="D123" s="352"/>
      <c r="E123" s="709"/>
      <c r="F123" s="473"/>
      <c r="G123" s="473"/>
    </row>
    <row r="124" spans="1:7" s="60" customFormat="1" x14ac:dyDescent="0.35">
      <c r="A124" s="632" t="s">
        <v>77</v>
      </c>
      <c r="B124" s="694"/>
      <c r="C124" s="709"/>
      <c r="D124" s="352"/>
      <c r="E124" s="709"/>
      <c r="F124" s="473"/>
      <c r="G124" s="473"/>
    </row>
    <row r="125" spans="1:7" s="60" customFormat="1" x14ac:dyDescent="0.35">
      <c r="A125" s="632" t="s">
        <v>60</v>
      </c>
      <c r="B125" s="694"/>
      <c r="C125" s="709"/>
      <c r="D125" s="709"/>
      <c r="E125" s="709"/>
      <c r="F125" s="473"/>
      <c r="G125" s="473"/>
    </row>
    <row r="126" spans="1:7" s="60" customFormat="1" x14ac:dyDescent="0.35">
      <c r="A126" s="632" t="s">
        <v>78</v>
      </c>
      <c r="B126" s="694"/>
      <c r="C126" s="709"/>
      <c r="D126" s="709"/>
      <c r="E126" s="709"/>
      <c r="F126" s="473"/>
      <c r="G126" s="473"/>
    </row>
    <row r="127" spans="1:7" s="60" customFormat="1" ht="15" thickBot="1" x14ac:dyDescent="0.4">
      <c r="A127" s="710" t="s">
        <v>79</v>
      </c>
      <c r="B127" s="711"/>
      <c r="C127" s="712"/>
      <c r="D127" s="712"/>
      <c r="E127" s="712"/>
      <c r="F127" s="473"/>
      <c r="G127" s="473"/>
    </row>
    <row r="128" spans="1:7" s="60" customFormat="1" ht="15" thickBot="1" x14ac:dyDescent="0.4">
      <c r="A128" s="710" t="s">
        <v>80</v>
      </c>
      <c r="B128" s="477"/>
      <c r="C128" s="712"/>
      <c r="D128" s="667"/>
      <c r="E128" s="712"/>
      <c r="F128" s="473"/>
      <c r="G128" s="473"/>
    </row>
    <row r="129" spans="1:7" s="60" customFormat="1" ht="15" thickBot="1" x14ac:dyDescent="0.4">
      <c r="A129" s="479"/>
      <c r="B129" s="473"/>
      <c r="C129" s="473"/>
      <c r="D129" s="473"/>
      <c r="E129" s="473"/>
      <c r="F129" s="473"/>
      <c r="G129" s="473"/>
    </row>
    <row r="130" spans="1:7" s="60" customFormat="1" ht="15" thickBot="1" x14ac:dyDescent="0.4">
      <c r="A130" s="615" t="s">
        <v>243</v>
      </c>
      <c r="B130" s="713"/>
      <c r="C130" s="713"/>
      <c r="D130" s="713"/>
      <c r="E130" s="714"/>
      <c r="F130" s="473"/>
      <c r="G130" s="473"/>
    </row>
    <row r="131" spans="1:7" s="60" customFormat="1" ht="21.5" thickBot="1" x14ac:dyDescent="0.4">
      <c r="A131" s="706" t="s">
        <v>120</v>
      </c>
      <c r="B131" s="707" t="s">
        <v>115</v>
      </c>
      <c r="C131" s="708" t="s">
        <v>116</v>
      </c>
      <c r="D131" s="708" t="s">
        <v>117</v>
      </c>
      <c r="E131" s="708" t="s">
        <v>118</v>
      </c>
      <c r="F131" s="473"/>
      <c r="G131" s="473"/>
    </row>
    <row r="132" spans="1:7" s="60" customFormat="1" x14ac:dyDescent="0.35">
      <c r="A132" s="632" t="s">
        <v>180</v>
      </c>
      <c r="B132" s="476"/>
      <c r="C132" s="709"/>
      <c r="D132" s="709"/>
      <c r="E132" s="709"/>
      <c r="F132" s="473"/>
      <c r="G132" s="473"/>
    </row>
    <row r="133" spans="1:7" s="60" customFormat="1" x14ac:dyDescent="0.35">
      <c r="A133" s="632" t="s">
        <v>57</v>
      </c>
      <c r="B133" s="694"/>
      <c r="C133" s="709"/>
      <c r="D133" s="709"/>
      <c r="E133" s="709"/>
      <c r="F133" s="473"/>
      <c r="G133" s="473"/>
    </row>
    <row r="134" spans="1:7" s="60" customFormat="1" x14ac:dyDescent="0.35">
      <c r="A134" s="632" t="s">
        <v>59</v>
      </c>
      <c r="B134" s="694"/>
      <c r="C134" s="709"/>
      <c r="D134" s="709"/>
      <c r="E134" s="709"/>
      <c r="F134" s="473"/>
      <c r="G134" s="473"/>
    </row>
    <row r="135" spans="1:7" s="60" customFormat="1" x14ac:dyDescent="0.35">
      <c r="A135" s="632" t="s">
        <v>76</v>
      </c>
      <c r="B135" s="694"/>
      <c r="C135" s="709"/>
      <c r="D135" s="352"/>
      <c r="E135" s="709"/>
      <c r="F135" s="473"/>
      <c r="G135" s="473"/>
    </row>
    <row r="136" spans="1:7" s="60" customFormat="1" x14ac:dyDescent="0.35">
      <c r="A136" s="632" t="s">
        <v>58</v>
      </c>
      <c r="B136" s="694"/>
      <c r="C136" s="709"/>
      <c r="D136" s="352"/>
      <c r="E136" s="709"/>
      <c r="F136" s="473"/>
      <c r="G136" s="473"/>
    </row>
    <row r="137" spans="1:7" s="60" customFormat="1" x14ac:dyDescent="0.35">
      <c r="A137" s="632" t="s">
        <v>229</v>
      </c>
      <c r="B137" s="694"/>
      <c r="C137" s="709"/>
      <c r="D137" s="709"/>
      <c r="E137" s="709"/>
      <c r="F137" s="473"/>
      <c r="G137" s="473"/>
    </row>
    <row r="138" spans="1:7" s="60" customFormat="1" x14ac:dyDescent="0.35">
      <c r="A138" s="632" t="s">
        <v>82</v>
      </c>
      <c r="B138" s="694"/>
      <c r="C138" s="709"/>
      <c r="D138" s="709"/>
      <c r="E138" s="709"/>
      <c r="F138" s="473"/>
      <c r="G138" s="473"/>
    </row>
    <row r="139" spans="1:7" s="60" customFormat="1" x14ac:dyDescent="0.35">
      <c r="A139" s="632" t="s">
        <v>60</v>
      </c>
      <c r="B139" s="694"/>
      <c r="C139" s="709"/>
      <c r="D139" s="709"/>
      <c r="E139" s="709"/>
      <c r="F139" s="473"/>
      <c r="G139" s="473"/>
    </row>
    <row r="140" spans="1:7" s="60" customFormat="1" x14ac:dyDescent="0.35">
      <c r="A140" s="632" t="s">
        <v>78</v>
      </c>
      <c r="B140" s="694"/>
      <c r="C140" s="709"/>
      <c r="D140" s="709"/>
      <c r="E140" s="709"/>
      <c r="F140" s="473"/>
      <c r="G140" s="473"/>
    </row>
    <row r="141" spans="1:7" s="60" customFormat="1" ht="15" thickBot="1" x14ac:dyDescent="0.4">
      <c r="A141" s="710" t="s">
        <v>79</v>
      </c>
      <c r="B141" s="711"/>
      <c r="C141" s="709"/>
      <c r="D141" s="712"/>
      <c r="E141" s="712"/>
      <c r="F141" s="473"/>
      <c r="G141" s="473"/>
    </row>
    <row r="142" spans="1:7" s="60" customFormat="1" ht="15" thickBot="1" x14ac:dyDescent="0.4">
      <c r="A142" s="715" t="s">
        <v>83</v>
      </c>
      <c r="B142" s="498"/>
      <c r="C142" s="716"/>
      <c r="D142" s="356"/>
      <c r="E142" s="716"/>
      <c r="F142" s="473"/>
      <c r="G142" s="473"/>
    </row>
    <row r="143" spans="1:7" s="60" customFormat="1" ht="15" thickBot="1" x14ac:dyDescent="0.4">
      <c r="A143" s="717"/>
      <c r="B143" s="718"/>
      <c r="C143" s="719"/>
      <c r="D143" s="718"/>
      <c r="E143" s="719"/>
      <c r="F143" s="470"/>
      <c r="G143" s="473"/>
    </row>
    <row r="144" spans="1:7" s="60" customFormat="1" ht="15" thickBot="1" x14ac:dyDescent="0.4">
      <c r="A144" s="615" t="s">
        <v>242</v>
      </c>
      <c r="B144" s="713"/>
      <c r="C144" s="713"/>
      <c r="D144" s="713"/>
      <c r="E144" s="714"/>
      <c r="F144" s="473"/>
      <c r="G144" s="473"/>
    </row>
    <row r="145" spans="1:7" s="60" customFormat="1" ht="21.5" thickBot="1" x14ac:dyDescent="0.4">
      <c r="A145" s="706" t="s">
        <v>113</v>
      </c>
      <c r="B145" s="707" t="s">
        <v>115</v>
      </c>
      <c r="C145" s="708" t="s">
        <v>116</v>
      </c>
      <c r="D145" s="708" t="s">
        <v>117</v>
      </c>
      <c r="E145" s="708" t="s">
        <v>118</v>
      </c>
      <c r="F145" s="473"/>
      <c r="G145" s="473"/>
    </row>
    <row r="146" spans="1:7" s="60" customFormat="1" ht="15" thickBot="1" x14ac:dyDescent="0.4">
      <c r="A146" s="720" t="s">
        <v>217</v>
      </c>
      <c r="B146" s="477"/>
      <c r="C146" s="712"/>
      <c r="D146" s="667"/>
      <c r="E146" s="712"/>
      <c r="F146" s="473"/>
      <c r="G146" s="473"/>
    </row>
  </sheetData>
  <sheetProtection formatCells="0" formatColumns="0" formatRows="0" insertColumns="0" insertRows="0" insertHyperlinks="0" deleteColumns="0" deleteRows="0" sort="0" autoFilter="0" pivotTables="0"/>
  <hyperlinks>
    <hyperlink ref="J38" r:id="rId1" xr:uid="{00000000-0004-0000-0200-000000000000}"/>
    <hyperlink ref="F54" r:id="rId2" display="See " xr:uid="{00000000-0004-0000-0200-000001000000}"/>
  </hyperlinks>
  <pageMargins left="0.7" right="0.7" top="0.75" bottom="0.75" header="0.3" footer="0.3"/>
  <pageSetup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6"/>
  <sheetViews>
    <sheetView topLeftCell="A134" zoomScale="130" zoomScaleNormal="130" workbookViewId="0">
      <selection activeCell="E112" sqref="E112"/>
    </sheetView>
  </sheetViews>
  <sheetFormatPr defaultColWidth="9.1796875" defaultRowHeight="14.5" x14ac:dyDescent="0.35"/>
  <cols>
    <col min="1" max="1" width="30.54296875" style="4" customWidth="1"/>
    <col min="2" max="8" width="11.1796875" style="60" customWidth="1"/>
    <col min="9" max="16384" width="9.1796875" style="4"/>
  </cols>
  <sheetData>
    <row r="1" spans="1:5" x14ac:dyDescent="0.35">
      <c r="A1" s="3" t="s">
        <v>262</v>
      </c>
    </row>
    <row r="2" spans="1:5" ht="15" thickBot="1" x14ac:dyDescent="0.4"/>
    <row r="3" spans="1:5" ht="15" thickBot="1" x14ac:dyDescent="0.4">
      <c r="A3" s="409" t="s">
        <v>183</v>
      </c>
      <c r="B3" s="36" t="s">
        <v>162</v>
      </c>
      <c r="C3" s="37" t="s">
        <v>1</v>
      </c>
    </row>
    <row r="4" spans="1:5" x14ac:dyDescent="0.35">
      <c r="A4" s="413" t="s">
        <v>2</v>
      </c>
      <c r="B4" s="61">
        <v>81.400000000000006</v>
      </c>
      <c r="C4" s="62">
        <v>4.4999999999999998E-2</v>
      </c>
    </row>
    <row r="5" spans="1:5" x14ac:dyDescent="0.35">
      <c r="A5" s="415" t="s">
        <v>5</v>
      </c>
      <c r="B5" s="480">
        <v>805</v>
      </c>
      <c r="C5" s="64">
        <v>0.44800000000000001</v>
      </c>
    </row>
    <row r="6" spans="1:5" x14ac:dyDescent="0.35">
      <c r="A6" s="416" t="s">
        <v>181</v>
      </c>
      <c r="B6" s="361">
        <v>306.89999999999998</v>
      </c>
      <c r="C6" s="9">
        <v>0.17100000000000001</v>
      </c>
    </row>
    <row r="7" spans="1:5" x14ac:dyDescent="0.35">
      <c r="A7" s="416" t="s">
        <v>7</v>
      </c>
      <c r="B7" s="361">
        <v>95.1</v>
      </c>
      <c r="C7" s="9">
        <v>5.2999999999999999E-2</v>
      </c>
      <c r="E7" s="454"/>
    </row>
    <row r="8" spans="1:5" x14ac:dyDescent="0.35">
      <c r="A8" s="417" t="s">
        <v>8</v>
      </c>
      <c r="B8" s="67">
        <v>88.2</v>
      </c>
      <c r="C8" s="9">
        <v>4.9000000000000002E-2</v>
      </c>
    </row>
    <row r="9" spans="1:5" x14ac:dyDescent="0.35">
      <c r="A9" s="418" t="s">
        <v>9</v>
      </c>
      <c r="B9" s="361">
        <v>91.1</v>
      </c>
      <c r="C9" s="9">
        <v>5.0999999999999997E-2</v>
      </c>
    </row>
    <row r="10" spans="1:5" x14ac:dyDescent="0.35">
      <c r="A10" s="437" t="s">
        <v>227</v>
      </c>
      <c r="B10" s="361">
        <v>35.5</v>
      </c>
      <c r="C10" s="9">
        <v>0.02</v>
      </c>
    </row>
    <row r="11" spans="1:5" x14ac:dyDescent="0.35">
      <c r="A11" s="417" t="s">
        <v>10</v>
      </c>
      <c r="B11" s="67">
        <v>269.10000000000002</v>
      </c>
      <c r="C11" s="9">
        <v>0.15</v>
      </c>
    </row>
    <row r="12" spans="1:5" ht="15" thickBot="1" x14ac:dyDescent="0.4">
      <c r="A12" s="417" t="s">
        <v>11</v>
      </c>
      <c r="B12" s="67">
        <v>22.7</v>
      </c>
      <c r="C12" s="9">
        <v>1.2999999999999999E-2</v>
      </c>
    </row>
    <row r="13" spans="1:5" ht="15" thickBot="1" x14ac:dyDescent="0.4">
      <c r="A13" s="419" t="s">
        <v>12</v>
      </c>
      <c r="B13" s="172">
        <v>1795</v>
      </c>
      <c r="C13" s="68">
        <v>1</v>
      </c>
    </row>
    <row r="14" spans="1:5" ht="15" thickBot="1" x14ac:dyDescent="0.4">
      <c r="A14" s="170"/>
      <c r="B14" s="169"/>
      <c r="C14" s="90"/>
      <c r="D14" s="87"/>
    </row>
    <row r="15" spans="1:5" ht="15" thickBot="1" x14ac:dyDescent="0.4">
      <c r="A15" s="409" t="s">
        <v>182</v>
      </c>
      <c r="B15" s="36" t="s">
        <v>162</v>
      </c>
      <c r="C15" s="37" t="s">
        <v>1</v>
      </c>
    </row>
    <row r="16" spans="1:5" x14ac:dyDescent="0.35">
      <c r="A16" s="420" t="s">
        <v>13</v>
      </c>
      <c r="B16" s="67">
        <v>873.4</v>
      </c>
      <c r="C16" s="9">
        <v>0.48699999999999999</v>
      </c>
    </row>
    <row r="17" spans="1:6" x14ac:dyDescent="0.35">
      <c r="A17" s="420" t="s">
        <v>14</v>
      </c>
      <c r="B17" s="67">
        <v>433.6</v>
      </c>
      <c r="C17" s="9">
        <v>0.24199999999999999</v>
      </c>
    </row>
    <row r="18" spans="1:6" ht="15" thickBot="1" x14ac:dyDescent="0.4">
      <c r="A18" s="420" t="s">
        <v>15</v>
      </c>
      <c r="B18" s="67">
        <v>488</v>
      </c>
      <c r="C18" s="9">
        <v>0.27200000000000002</v>
      </c>
    </row>
    <row r="19" spans="1:6" ht="15" thickBot="1" x14ac:dyDescent="0.4">
      <c r="A19" s="421" t="s">
        <v>12</v>
      </c>
      <c r="B19" s="171">
        <v>1795</v>
      </c>
      <c r="C19" s="68">
        <v>1</v>
      </c>
    </row>
    <row r="20" spans="1:6" ht="15" thickBot="1" x14ac:dyDescent="0.4">
      <c r="A20" s="1"/>
    </row>
    <row r="21" spans="1:6" ht="21.5" thickBot="1" x14ac:dyDescent="0.4">
      <c r="A21" s="450" t="s">
        <v>184</v>
      </c>
      <c r="B21" s="38" t="s">
        <v>208</v>
      </c>
      <c r="C21" s="38" t="s">
        <v>157</v>
      </c>
      <c r="D21" s="38" t="s">
        <v>156</v>
      </c>
      <c r="E21" s="36" t="s">
        <v>158</v>
      </c>
      <c r="F21" s="37" t="s">
        <v>93</v>
      </c>
    </row>
    <row r="22" spans="1:6" x14ac:dyDescent="0.35">
      <c r="A22" s="413" t="s">
        <v>263</v>
      </c>
      <c r="B22" s="481">
        <v>69.8</v>
      </c>
      <c r="C22" s="62">
        <v>0.10100000000000001</v>
      </c>
      <c r="D22" s="70">
        <v>6.4</v>
      </c>
      <c r="E22" s="71">
        <v>2012</v>
      </c>
      <c r="F22" s="24">
        <v>1.9E-2</v>
      </c>
    </row>
    <row r="23" spans="1:6" x14ac:dyDescent="0.35">
      <c r="A23" s="420" t="s">
        <v>160</v>
      </c>
      <c r="B23" s="347">
        <v>69.400000000000006</v>
      </c>
      <c r="C23" s="73">
        <v>-6.0000000000000001E-3</v>
      </c>
      <c r="D23" s="80">
        <v>-0.4</v>
      </c>
      <c r="E23" s="75">
        <v>2013</v>
      </c>
      <c r="F23" s="9">
        <v>3.6999999999999998E-2</v>
      </c>
    </row>
    <row r="24" spans="1:6" x14ac:dyDescent="0.35">
      <c r="A24" s="482" t="s">
        <v>264</v>
      </c>
      <c r="B24" s="345">
        <v>39.5</v>
      </c>
      <c r="C24" s="77" t="s">
        <v>53</v>
      </c>
      <c r="D24" s="77" t="s">
        <v>53</v>
      </c>
      <c r="E24" s="75">
        <v>2014</v>
      </c>
      <c r="F24" s="9">
        <v>1.9E-2</v>
      </c>
    </row>
    <row r="25" spans="1:6" x14ac:dyDescent="0.35">
      <c r="A25" s="420" t="s">
        <v>265</v>
      </c>
      <c r="B25" s="346">
        <v>33.4</v>
      </c>
      <c r="C25" s="79" t="s">
        <v>53</v>
      </c>
      <c r="D25" s="79" t="s">
        <v>53</v>
      </c>
      <c r="E25" s="75">
        <v>2015</v>
      </c>
      <c r="F25" s="9">
        <v>2.8000000000000001E-2</v>
      </c>
    </row>
    <row r="26" spans="1:6" x14ac:dyDescent="0.35">
      <c r="A26" s="483" t="s">
        <v>266</v>
      </c>
      <c r="B26" s="347">
        <v>72.900000000000006</v>
      </c>
      <c r="C26" s="73">
        <v>0.05</v>
      </c>
      <c r="D26" s="80">
        <v>3.5</v>
      </c>
      <c r="E26" s="75">
        <v>2016</v>
      </c>
      <c r="F26" s="9">
        <v>2.8000000000000001E-2</v>
      </c>
    </row>
    <row r="27" spans="1:6" x14ac:dyDescent="0.35">
      <c r="A27" s="451" t="s">
        <v>173</v>
      </c>
      <c r="B27" s="345">
        <v>44.4</v>
      </c>
      <c r="C27" s="77" t="s">
        <v>53</v>
      </c>
      <c r="D27" s="349" t="s">
        <v>53</v>
      </c>
      <c r="E27" s="75">
        <v>2017</v>
      </c>
      <c r="F27" s="9">
        <v>1.2E-2</v>
      </c>
    </row>
    <row r="28" spans="1:6" x14ac:dyDescent="0.35">
      <c r="A28" s="420" t="s">
        <v>174</v>
      </c>
      <c r="B28" s="346">
        <v>37</v>
      </c>
      <c r="C28" s="79" t="s">
        <v>53</v>
      </c>
      <c r="D28" s="350" t="s">
        <v>53</v>
      </c>
      <c r="E28" s="75">
        <v>2018</v>
      </c>
      <c r="F28" s="9">
        <v>2.8000000000000001E-2</v>
      </c>
    </row>
    <row r="29" spans="1:6" ht="15" thickBot="1" x14ac:dyDescent="0.4">
      <c r="A29" s="426" t="s">
        <v>161</v>
      </c>
      <c r="B29" s="348">
        <v>81.400000000000006</v>
      </c>
      <c r="C29" s="91">
        <v>0.11700000000000001</v>
      </c>
      <c r="D29" s="351">
        <v>8.5</v>
      </c>
      <c r="E29" s="7" t="s">
        <v>159</v>
      </c>
      <c r="F29" s="66">
        <v>3.4000000000000002E-2</v>
      </c>
    </row>
    <row r="30" spans="1:6" ht="15" thickBot="1" x14ac:dyDescent="0.4">
      <c r="A30" s="20"/>
      <c r="B30" s="87"/>
      <c r="C30" s="87"/>
      <c r="D30" s="87"/>
      <c r="E30" s="89"/>
      <c r="F30" s="90"/>
    </row>
    <row r="31" spans="1:6" ht="15" thickBot="1" x14ac:dyDescent="0.4">
      <c r="A31" s="409" t="s">
        <v>216</v>
      </c>
      <c r="B31" s="36" t="s">
        <v>20</v>
      </c>
      <c r="C31" s="37" t="s">
        <v>21</v>
      </c>
      <c r="D31" s="37" t="s">
        <v>0</v>
      </c>
      <c r="E31" s="37" t="s">
        <v>162</v>
      </c>
    </row>
    <row r="32" spans="1:6" x14ac:dyDescent="0.35">
      <c r="A32" s="19" t="s">
        <v>22</v>
      </c>
      <c r="B32" s="73">
        <v>5.7500000000000002E-2</v>
      </c>
      <c r="C32" s="9">
        <v>6.0400000000000002E-2</v>
      </c>
      <c r="D32" s="9">
        <v>6.2899999999999998E-2</v>
      </c>
      <c r="E32" s="9">
        <v>6.7599999999999993E-2</v>
      </c>
    </row>
    <row r="33" spans="1:8" ht="15" thickBot="1" x14ac:dyDescent="0.4">
      <c r="A33" s="26" t="s">
        <v>23</v>
      </c>
      <c r="B33" s="91">
        <v>6.8999999999999999E-3</v>
      </c>
      <c r="C33" s="66">
        <v>5.0000000000000001E-3</v>
      </c>
      <c r="D33" s="66">
        <v>5.1000000000000004E-3</v>
      </c>
      <c r="E33" s="66">
        <v>6.1999999999999998E-3</v>
      </c>
    </row>
    <row r="34" spans="1:8" ht="15" thickBot="1" x14ac:dyDescent="0.4">
      <c r="A34" s="362" t="s">
        <v>24</v>
      </c>
      <c r="B34" s="91">
        <v>6.4399999999999999E-2</v>
      </c>
      <c r="C34" s="66">
        <v>6.54E-2</v>
      </c>
      <c r="D34" s="66">
        <v>6.8000000000000005E-2</v>
      </c>
      <c r="E34" s="66">
        <v>7.3800000000000004E-2</v>
      </c>
    </row>
    <row r="35" spans="1:8" ht="15" thickBot="1" x14ac:dyDescent="0.4">
      <c r="A35" s="2"/>
    </row>
    <row r="36" spans="1:8" ht="15" thickBot="1" x14ac:dyDescent="0.4">
      <c r="A36" s="34" t="s">
        <v>210</v>
      </c>
      <c r="B36" s="92"/>
      <c r="C36" s="92"/>
      <c r="D36" s="92"/>
      <c r="E36" s="92"/>
      <c r="F36" s="92"/>
      <c r="G36" s="92"/>
      <c r="H36" s="41"/>
    </row>
    <row r="37" spans="1:8" ht="21.5" thickBot="1" x14ac:dyDescent="0.4">
      <c r="A37" s="42" t="s">
        <v>166</v>
      </c>
      <c r="B37" s="297" t="s">
        <v>163</v>
      </c>
      <c r="C37" s="43" t="s">
        <v>164</v>
      </c>
      <c r="D37" s="297" t="s">
        <v>165</v>
      </c>
      <c r="E37" s="43" t="s">
        <v>157</v>
      </c>
      <c r="F37" s="303" t="s">
        <v>188</v>
      </c>
      <c r="G37" s="297" t="s">
        <v>26</v>
      </c>
      <c r="H37" s="43" t="s">
        <v>185</v>
      </c>
    </row>
    <row r="38" spans="1:8" x14ac:dyDescent="0.35">
      <c r="A38" s="425" t="s">
        <v>191</v>
      </c>
      <c r="B38" s="27">
        <v>2149</v>
      </c>
      <c r="C38" s="29">
        <v>1933</v>
      </c>
      <c r="D38" s="484">
        <v>351.9</v>
      </c>
      <c r="E38" s="73">
        <v>-7.5999999999999998E-2</v>
      </c>
      <c r="F38" s="485">
        <v>290.3</v>
      </c>
      <c r="G38" s="484">
        <v>81</v>
      </c>
      <c r="H38" s="73">
        <v>-1.2E-2</v>
      </c>
    </row>
    <row r="39" spans="1:8" x14ac:dyDescent="0.35">
      <c r="A39" s="425" t="s">
        <v>192</v>
      </c>
      <c r="B39" s="28">
        <v>2249</v>
      </c>
      <c r="C39" s="29">
        <v>1880</v>
      </c>
      <c r="D39" s="93">
        <v>412.1</v>
      </c>
      <c r="E39" s="73">
        <v>0.17100000000000001</v>
      </c>
      <c r="F39" s="94">
        <v>281.89999999999998</v>
      </c>
      <c r="G39" s="93">
        <v>77</v>
      </c>
      <c r="H39" s="73">
        <v>-4.9000000000000002E-2</v>
      </c>
    </row>
    <row r="40" spans="1:8" x14ac:dyDescent="0.35">
      <c r="A40" s="420" t="s">
        <v>194</v>
      </c>
      <c r="B40" s="28">
        <v>2255</v>
      </c>
      <c r="C40" s="29">
        <v>2026</v>
      </c>
      <c r="D40" s="93">
        <v>425.3</v>
      </c>
      <c r="E40" s="73">
        <v>3.2000000000000001E-2</v>
      </c>
      <c r="F40" s="94">
        <v>306.3</v>
      </c>
      <c r="G40" s="93">
        <v>84</v>
      </c>
      <c r="H40" s="73">
        <v>9.0999999999999998E-2</v>
      </c>
    </row>
    <row r="41" spans="1:8" x14ac:dyDescent="0.35">
      <c r="A41" s="420" t="s">
        <v>195</v>
      </c>
      <c r="B41" s="28">
        <v>2187</v>
      </c>
      <c r="C41" s="29">
        <v>1867</v>
      </c>
      <c r="D41" s="93">
        <v>436.8</v>
      </c>
      <c r="E41" s="73">
        <v>2.7E-2</v>
      </c>
      <c r="F41" s="94">
        <v>423.3</v>
      </c>
      <c r="G41" s="93">
        <v>92.2</v>
      </c>
      <c r="H41" s="73">
        <v>9.8000000000000004E-2</v>
      </c>
    </row>
    <row r="42" spans="1:8" x14ac:dyDescent="0.35">
      <c r="A42" s="420" t="s">
        <v>196</v>
      </c>
      <c r="B42" s="28">
        <v>2348</v>
      </c>
      <c r="C42" s="29">
        <v>2019</v>
      </c>
      <c r="D42" s="93">
        <v>507.9</v>
      </c>
      <c r="E42" s="73">
        <v>0.16300000000000001</v>
      </c>
      <c r="F42" s="94">
        <v>463.6</v>
      </c>
      <c r="G42" s="93">
        <v>89.9</v>
      </c>
      <c r="H42" s="73">
        <v>-2.5000000000000001E-2</v>
      </c>
    </row>
    <row r="43" spans="1:8" ht="15" thickBot="1" x14ac:dyDescent="0.4">
      <c r="A43" s="426" t="s">
        <v>197</v>
      </c>
      <c r="B43" s="95">
        <v>2415</v>
      </c>
      <c r="C43" s="96">
        <v>2195</v>
      </c>
      <c r="D43" s="97">
        <v>511.1</v>
      </c>
      <c r="E43" s="91">
        <v>6.0000000000000001E-3</v>
      </c>
      <c r="F43" s="98">
        <v>496.7</v>
      </c>
      <c r="G43" s="97">
        <v>105.8</v>
      </c>
      <c r="H43" s="91">
        <v>0.17699999999999999</v>
      </c>
    </row>
    <row r="44" spans="1:8" ht="15" thickBot="1" x14ac:dyDescent="0.4">
      <c r="A44" s="23"/>
      <c r="B44" s="99"/>
      <c r="C44" s="100"/>
      <c r="D44" s="101"/>
      <c r="E44" s="89"/>
      <c r="F44" s="101"/>
      <c r="G44" s="101"/>
      <c r="H44" s="89"/>
    </row>
    <row r="45" spans="1:8" ht="15" thickBot="1" x14ac:dyDescent="0.4">
      <c r="A45" s="409" t="s">
        <v>27</v>
      </c>
      <c r="B45" s="179" t="s">
        <v>28</v>
      </c>
      <c r="C45" s="179" t="s">
        <v>29</v>
      </c>
      <c r="D45" s="179" t="s">
        <v>30</v>
      </c>
      <c r="E45" s="36" t="s">
        <v>31</v>
      </c>
      <c r="G45" s="102"/>
      <c r="H45" s="102"/>
    </row>
    <row r="46" spans="1:8" x14ac:dyDescent="0.35">
      <c r="A46" s="30" t="s">
        <v>32</v>
      </c>
      <c r="B46" s="103" t="s">
        <v>33</v>
      </c>
      <c r="C46" s="104">
        <v>42552</v>
      </c>
      <c r="D46" s="104">
        <v>43646</v>
      </c>
      <c r="E46" s="105">
        <v>0.54</v>
      </c>
      <c r="G46" s="106"/>
      <c r="H46" s="106"/>
    </row>
    <row r="47" spans="1:8" x14ac:dyDescent="0.35">
      <c r="A47" s="31" t="s">
        <v>32</v>
      </c>
      <c r="B47" s="107" t="s">
        <v>34</v>
      </c>
      <c r="C47" s="108">
        <v>41456</v>
      </c>
      <c r="D47" s="108">
        <v>43646</v>
      </c>
      <c r="E47" s="109">
        <v>0.26</v>
      </c>
      <c r="G47" s="106"/>
      <c r="H47" s="106"/>
    </row>
    <row r="48" spans="1:8" x14ac:dyDescent="0.35">
      <c r="A48" s="31" t="s">
        <v>35</v>
      </c>
      <c r="B48" s="107" t="s">
        <v>33</v>
      </c>
      <c r="C48" s="108">
        <v>41821</v>
      </c>
      <c r="D48" s="108">
        <v>43646</v>
      </c>
      <c r="E48" s="109">
        <v>0.49</v>
      </c>
      <c r="G48" s="106"/>
      <c r="H48" s="106"/>
    </row>
    <row r="49" spans="1:8" x14ac:dyDescent="0.35">
      <c r="A49" s="31" t="s">
        <v>35</v>
      </c>
      <c r="B49" s="107" t="s">
        <v>34</v>
      </c>
      <c r="C49" s="108">
        <v>41456</v>
      </c>
      <c r="D49" s="108">
        <v>43646</v>
      </c>
      <c r="E49" s="109">
        <v>0.26</v>
      </c>
      <c r="G49" s="106"/>
      <c r="H49" s="106"/>
    </row>
    <row r="50" spans="1:8" ht="15" thickBot="1" x14ac:dyDescent="0.4">
      <c r="A50" s="25" t="s">
        <v>36</v>
      </c>
      <c r="B50" s="110" t="s">
        <v>37</v>
      </c>
      <c r="C50" s="111">
        <v>41821</v>
      </c>
      <c r="D50" s="111">
        <v>43646</v>
      </c>
      <c r="E50" s="112">
        <v>0.4</v>
      </c>
      <c r="G50" s="106"/>
      <c r="H50" s="106"/>
    </row>
    <row r="51" spans="1:8" ht="15" thickBot="1" x14ac:dyDescent="0.4">
      <c r="A51" s="32"/>
      <c r="B51" s="10"/>
      <c r="C51" s="10"/>
      <c r="D51" s="10"/>
      <c r="E51" s="10"/>
      <c r="F51" s="10"/>
      <c r="G51" s="33"/>
      <c r="H51" s="33"/>
    </row>
    <row r="52" spans="1:8" ht="15" thickBot="1" x14ac:dyDescent="0.4">
      <c r="A52" s="40" t="s">
        <v>267</v>
      </c>
      <c r="B52" s="113"/>
      <c r="C52" s="113"/>
      <c r="D52" s="53"/>
    </row>
    <row r="53" spans="1:8" ht="15" thickBot="1" x14ac:dyDescent="0.4">
      <c r="A53" s="410" t="s">
        <v>38</v>
      </c>
      <c r="B53" s="338" t="s">
        <v>17</v>
      </c>
      <c r="C53" s="338" t="s">
        <v>39</v>
      </c>
      <c r="D53" s="231" t="s">
        <v>17</v>
      </c>
    </row>
    <row r="54" spans="1:8" ht="21" x14ac:dyDescent="0.35">
      <c r="A54" s="427" t="s">
        <v>212</v>
      </c>
      <c r="B54" s="486">
        <v>1229</v>
      </c>
      <c r="C54" s="436" t="s">
        <v>213</v>
      </c>
      <c r="D54" s="115">
        <v>214</v>
      </c>
    </row>
    <row r="55" spans="1:8" x14ac:dyDescent="0.35">
      <c r="A55" s="428" t="s">
        <v>215</v>
      </c>
      <c r="B55" s="54">
        <v>429</v>
      </c>
      <c r="C55" s="437" t="s">
        <v>40</v>
      </c>
      <c r="D55" s="116">
        <v>1162</v>
      </c>
    </row>
    <row r="56" spans="1:8" x14ac:dyDescent="0.35">
      <c r="A56" s="273" t="s">
        <v>232</v>
      </c>
      <c r="B56" s="487">
        <v>874</v>
      </c>
      <c r="C56" s="437" t="s">
        <v>42</v>
      </c>
      <c r="D56" s="116">
        <v>1199</v>
      </c>
    </row>
    <row r="57" spans="1:8" x14ac:dyDescent="0.35">
      <c r="A57" s="11" t="s">
        <v>43</v>
      </c>
      <c r="B57" s="488">
        <v>2532</v>
      </c>
      <c r="C57" s="437" t="s">
        <v>214</v>
      </c>
      <c r="D57" s="115">
        <v>95</v>
      </c>
    </row>
    <row r="58" spans="1:8" x14ac:dyDescent="0.35">
      <c r="A58" s="12" t="s">
        <v>44</v>
      </c>
      <c r="B58" s="488">
        <v>2188</v>
      </c>
      <c r="C58" s="438" t="s">
        <v>45</v>
      </c>
      <c r="D58" s="118">
        <v>12</v>
      </c>
    </row>
    <row r="59" spans="1:8" ht="21" x14ac:dyDescent="0.35">
      <c r="A59" s="428" t="s">
        <v>211</v>
      </c>
      <c r="B59" s="488">
        <v>2583</v>
      </c>
      <c r="C59" s="119" t="s">
        <v>43</v>
      </c>
      <c r="D59" s="116">
        <v>2682</v>
      </c>
    </row>
    <row r="60" spans="1:8" ht="15" thickBot="1" x14ac:dyDescent="0.4">
      <c r="A60" s="12" t="s">
        <v>46</v>
      </c>
      <c r="B60" s="488">
        <v>1444</v>
      </c>
      <c r="C60" s="120" t="s">
        <v>47</v>
      </c>
      <c r="D60" s="121">
        <v>6141</v>
      </c>
    </row>
    <row r="61" spans="1:8" ht="15" thickBot="1" x14ac:dyDescent="0.4">
      <c r="A61" s="39" t="s">
        <v>48</v>
      </c>
      <c r="B61" s="489">
        <v>9202</v>
      </c>
      <c r="C61" s="50" t="s">
        <v>49</v>
      </c>
      <c r="D61" s="122">
        <v>8823</v>
      </c>
    </row>
    <row r="62" spans="1:8" s="20" customFormat="1" ht="15" thickBot="1" x14ac:dyDescent="0.4">
      <c r="A62" s="45"/>
      <c r="B62" s="123"/>
      <c r="C62" s="124"/>
      <c r="D62" s="125"/>
      <c r="E62" s="87"/>
      <c r="F62" s="87"/>
      <c r="G62" s="87"/>
      <c r="H62" s="87"/>
    </row>
    <row r="63" spans="1:8" ht="15" thickBot="1" x14ac:dyDescent="0.4">
      <c r="A63" s="46" t="s">
        <v>50</v>
      </c>
      <c r="B63" s="126"/>
      <c r="C63" s="126"/>
      <c r="D63" s="126"/>
      <c r="E63" s="127"/>
    </row>
    <row r="64" spans="1:8" ht="21.5" thickBot="1" x14ac:dyDescent="0.4">
      <c r="A64" s="298" t="s">
        <v>51</v>
      </c>
      <c r="B64" s="299" t="s">
        <v>268</v>
      </c>
      <c r="C64" s="299" t="s">
        <v>269</v>
      </c>
      <c r="D64" s="300" t="s">
        <v>230</v>
      </c>
      <c r="E64" s="301" t="s">
        <v>231</v>
      </c>
    </row>
    <row r="65" spans="1:8" x14ac:dyDescent="0.35">
      <c r="A65" s="442" t="s">
        <v>46</v>
      </c>
      <c r="B65" s="490">
        <v>0.376</v>
      </c>
      <c r="C65" s="490">
        <v>0.14799999999999999</v>
      </c>
      <c r="D65" s="73">
        <v>0.36599999999999999</v>
      </c>
      <c r="E65" s="62">
        <v>0.158</v>
      </c>
    </row>
    <row r="66" spans="1:8" x14ac:dyDescent="0.35">
      <c r="A66" s="442" t="s">
        <v>52</v>
      </c>
      <c r="B66" s="491" t="s">
        <v>53</v>
      </c>
      <c r="C66" s="492">
        <v>0.01</v>
      </c>
      <c r="D66" s="75" t="s">
        <v>53</v>
      </c>
      <c r="E66" s="73">
        <v>8.0000000000000002E-3</v>
      </c>
    </row>
    <row r="67" spans="1:8" x14ac:dyDescent="0.35">
      <c r="A67" s="442" t="s">
        <v>167</v>
      </c>
      <c r="B67" s="492">
        <v>0.376</v>
      </c>
      <c r="C67" s="492">
        <v>0.14799999999999999</v>
      </c>
      <c r="D67" s="73">
        <v>0.36599999999999999</v>
      </c>
      <c r="E67" s="73">
        <v>0.158</v>
      </c>
    </row>
    <row r="68" spans="1:8" x14ac:dyDescent="0.35">
      <c r="A68" s="442" t="s">
        <v>54</v>
      </c>
      <c r="B68" s="492">
        <v>0.30299999999999999</v>
      </c>
      <c r="C68" s="491" t="s">
        <v>53</v>
      </c>
      <c r="D68" s="73">
        <v>0.29899999999999999</v>
      </c>
      <c r="E68" s="75" t="s">
        <v>53</v>
      </c>
    </row>
    <row r="69" spans="1:8" ht="15" thickBot="1" x14ac:dyDescent="0.4">
      <c r="A69" s="443" t="s">
        <v>55</v>
      </c>
      <c r="B69" s="493" t="s">
        <v>53</v>
      </c>
      <c r="C69" s="494">
        <v>0.13600000000000001</v>
      </c>
      <c r="D69" s="7" t="s">
        <v>53</v>
      </c>
      <c r="E69" s="91">
        <v>0.12</v>
      </c>
    </row>
    <row r="70" spans="1:8" ht="15" thickBot="1" x14ac:dyDescent="0.4">
      <c r="A70" s="10"/>
      <c r="B70" s="10"/>
      <c r="C70" s="10"/>
      <c r="D70" s="10"/>
      <c r="E70" s="10"/>
      <c r="F70" s="10"/>
      <c r="G70" s="10"/>
      <c r="H70" s="10"/>
    </row>
    <row r="71" spans="1:8" ht="15" thickBot="1" x14ac:dyDescent="0.4">
      <c r="A71" s="47" t="s">
        <v>102</v>
      </c>
      <c r="B71" s="128"/>
      <c r="C71" s="128"/>
      <c r="D71" s="128"/>
      <c r="E71" s="128"/>
      <c r="F71" s="128"/>
      <c r="G71" s="129"/>
    </row>
    <row r="72" spans="1:8" ht="21.5" thickBot="1" x14ac:dyDescent="0.4">
      <c r="A72" s="302" t="s">
        <v>228</v>
      </c>
      <c r="B72" s="43" t="s">
        <v>270</v>
      </c>
      <c r="C72" s="303" t="s">
        <v>169</v>
      </c>
      <c r="D72" s="304" t="s">
        <v>200</v>
      </c>
      <c r="E72" s="43" t="s">
        <v>271</v>
      </c>
      <c r="F72" s="303" t="s">
        <v>170</v>
      </c>
      <c r="G72" s="303" t="s">
        <v>171</v>
      </c>
      <c r="H72" s="156"/>
    </row>
    <row r="73" spans="1:8" x14ac:dyDescent="0.35">
      <c r="A73" s="420" t="s">
        <v>57</v>
      </c>
      <c r="B73" s="29">
        <v>15312</v>
      </c>
      <c r="C73" s="130">
        <v>16032</v>
      </c>
      <c r="D73" s="131">
        <v>4.7E-2</v>
      </c>
      <c r="E73" s="132">
        <v>37578</v>
      </c>
      <c r="F73" s="132">
        <v>38780</v>
      </c>
      <c r="G73" s="133">
        <v>3.2000000000000001E-2</v>
      </c>
    </row>
    <row r="74" spans="1:8" x14ac:dyDescent="0.35">
      <c r="A74" s="420" t="s">
        <v>58</v>
      </c>
      <c r="B74" s="29">
        <v>13560</v>
      </c>
      <c r="C74" s="130">
        <v>14184</v>
      </c>
      <c r="D74" s="131">
        <v>4.5999999999999999E-2</v>
      </c>
      <c r="E74" s="132">
        <v>37290</v>
      </c>
      <c r="F74" s="132">
        <v>38484</v>
      </c>
      <c r="G74" s="133">
        <v>3.2000000000000001E-2</v>
      </c>
    </row>
    <row r="75" spans="1:8" x14ac:dyDescent="0.35">
      <c r="A75" s="420" t="s">
        <v>59</v>
      </c>
      <c r="B75" s="29">
        <v>11904</v>
      </c>
      <c r="C75" s="130">
        <v>12456</v>
      </c>
      <c r="D75" s="131">
        <v>4.5999999999999999E-2</v>
      </c>
      <c r="E75" s="132">
        <v>35978</v>
      </c>
      <c r="F75" s="132">
        <v>37130</v>
      </c>
      <c r="G75" s="133">
        <v>3.2000000000000001E-2</v>
      </c>
    </row>
    <row r="76" spans="1:8" x14ac:dyDescent="0.35">
      <c r="A76" s="420" t="s">
        <v>60</v>
      </c>
      <c r="B76" s="29">
        <v>10608</v>
      </c>
      <c r="C76" s="130">
        <v>11088</v>
      </c>
      <c r="D76" s="131">
        <v>4.4999999999999998E-2</v>
      </c>
      <c r="E76" s="132">
        <v>34746</v>
      </c>
      <c r="F76" s="132">
        <v>35858</v>
      </c>
      <c r="G76" s="133">
        <v>3.2000000000000001E-2</v>
      </c>
    </row>
    <row r="77" spans="1:8" s="60" customFormat="1" ht="15" thickBot="1" x14ac:dyDescent="0.4">
      <c r="A77" s="420" t="s">
        <v>168</v>
      </c>
      <c r="B77" s="134">
        <v>10248</v>
      </c>
      <c r="C77" s="134">
        <v>10728</v>
      </c>
      <c r="D77" s="91">
        <v>4.7E-2</v>
      </c>
      <c r="E77" s="495">
        <v>34382</v>
      </c>
      <c r="F77" s="135">
        <v>35482</v>
      </c>
      <c r="G77" s="136">
        <v>3.2000000000000001E-2</v>
      </c>
    </row>
    <row r="78" spans="1:8" s="60" customFormat="1" ht="15" thickBot="1" x14ac:dyDescent="0.4">
      <c r="A78" s="444" t="s">
        <v>56</v>
      </c>
      <c r="B78" s="96">
        <v>1838</v>
      </c>
      <c r="C78" s="137">
        <v>1804</v>
      </c>
      <c r="D78" s="66">
        <v>-1.7999999999999999E-2</v>
      </c>
      <c r="E78" s="17">
        <v>1838</v>
      </c>
      <c r="F78" s="17">
        <v>1804</v>
      </c>
      <c r="G78" s="16">
        <v>-1.7999999999999999E-2</v>
      </c>
    </row>
    <row r="79" spans="1:8" s="60" customFormat="1" ht="15" thickBot="1" x14ac:dyDescent="0.4">
      <c r="A79" s="445" t="s">
        <v>129</v>
      </c>
      <c r="B79" s="130">
        <v>12086</v>
      </c>
      <c r="C79" s="130">
        <v>12532</v>
      </c>
      <c r="D79" s="9">
        <v>3.6999999999999998E-2</v>
      </c>
      <c r="E79" s="140">
        <v>36220</v>
      </c>
      <c r="F79" s="140">
        <v>37286</v>
      </c>
      <c r="G79" s="158">
        <v>2.9000000000000001E-2</v>
      </c>
    </row>
    <row r="80" spans="1:8" s="60" customFormat="1" x14ac:dyDescent="0.35">
      <c r="A80" s="175" t="s">
        <v>172</v>
      </c>
      <c r="B80" s="176"/>
      <c r="C80" s="176"/>
      <c r="D80" s="176"/>
      <c r="E80" s="176"/>
      <c r="F80" s="176"/>
      <c r="G80" s="177"/>
    </row>
    <row r="81" spans="1:7" s="60" customFormat="1" ht="15" thickBot="1" x14ac:dyDescent="0.4">
      <c r="A81" s="173" t="s">
        <v>124</v>
      </c>
      <c r="B81" s="174"/>
      <c r="C81" s="174"/>
      <c r="D81" s="174"/>
      <c r="E81" s="174"/>
      <c r="F81" s="174"/>
      <c r="G81" s="178"/>
    </row>
    <row r="82" spans="1:7" s="60" customFormat="1" ht="15" thickBot="1" x14ac:dyDescent="0.4">
      <c r="A82" s="173"/>
      <c r="B82" s="174"/>
      <c r="C82" s="174"/>
      <c r="D82" s="174"/>
      <c r="E82" s="174"/>
      <c r="F82" s="174"/>
      <c r="G82" s="174"/>
    </row>
    <row r="83" spans="1:7" s="60" customFormat="1" ht="15" thickBot="1" x14ac:dyDescent="0.4">
      <c r="A83" s="47" t="s">
        <v>103</v>
      </c>
      <c r="B83" s="128"/>
      <c r="C83" s="128"/>
      <c r="D83" s="128"/>
      <c r="E83" s="128"/>
      <c r="F83" s="128"/>
      <c r="G83" s="129"/>
    </row>
    <row r="84" spans="1:7" s="60" customFormat="1" ht="32" thickBot="1" x14ac:dyDescent="0.4">
      <c r="A84" s="302" t="s">
        <v>206</v>
      </c>
      <c r="B84" s="43" t="s">
        <v>199</v>
      </c>
      <c r="C84" s="303" t="s">
        <v>204</v>
      </c>
      <c r="D84" s="304" t="s">
        <v>200</v>
      </c>
      <c r="E84" s="43" t="s">
        <v>202</v>
      </c>
      <c r="F84" s="303" t="s">
        <v>205</v>
      </c>
      <c r="G84" s="303" t="s">
        <v>203</v>
      </c>
    </row>
    <row r="85" spans="1:7" s="60" customFormat="1" x14ac:dyDescent="0.35">
      <c r="A85" s="452" t="s">
        <v>64</v>
      </c>
      <c r="B85" s="476">
        <v>29718</v>
      </c>
      <c r="C85" s="352">
        <v>29718</v>
      </c>
      <c r="D85" s="496">
        <v>0</v>
      </c>
      <c r="E85" s="353">
        <v>36504</v>
      </c>
      <c r="F85" s="353">
        <v>36504</v>
      </c>
      <c r="G85" s="497">
        <v>0</v>
      </c>
    </row>
    <row r="86" spans="1:7" s="60" customFormat="1" x14ac:dyDescent="0.35">
      <c r="A86" s="452" t="s">
        <v>63</v>
      </c>
      <c r="B86" s="476">
        <v>15912</v>
      </c>
      <c r="C86" s="352">
        <v>16380</v>
      </c>
      <c r="D86" s="496">
        <v>2.9000000000000001E-2</v>
      </c>
      <c r="E86" s="353">
        <v>33102</v>
      </c>
      <c r="F86" s="353">
        <v>34092</v>
      </c>
      <c r="G86" s="497">
        <v>0.03</v>
      </c>
    </row>
    <row r="87" spans="1:7" s="60" customFormat="1" x14ac:dyDescent="0.35">
      <c r="A87" s="452" t="s">
        <v>58</v>
      </c>
      <c r="B87" s="476">
        <v>14508</v>
      </c>
      <c r="C87" s="352">
        <v>14940</v>
      </c>
      <c r="D87" s="496">
        <v>0.03</v>
      </c>
      <c r="E87" s="353">
        <v>32184</v>
      </c>
      <c r="F87" s="353">
        <v>33138</v>
      </c>
      <c r="G87" s="497">
        <v>0.03</v>
      </c>
    </row>
    <row r="88" spans="1:7" s="60" customFormat="1" x14ac:dyDescent="0.35">
      <c r="A88" s="452" t="s">
        <v>59</v>
      </c>
      <c r="B88" s="476">
        <v>12744</v>
      </c>
      <c r="C88" s="352">
        <v>13122</v>
      </c>
      <c r="D88" s="496">
        <v>0.03</v>
      </c>
      <c r="E88" s="353">
        <v>31104</v>
      </c>
      <c r="F88" s="353">
        <v>32022</v>
      </c>
      <c r="G88" s="497">
        <v>0.03</v>
      </c>
    </row>
    <row r="89" spans="1:7" s="60" customFormat="1" ht="15" thickBot="1" x14ac:dyDescent="0.4">
      <c r="A89" s="452" t="s">
        <v>168</v>
      </c>
      <c r="B89" s="476">
        <v>11160</v>
      </c>
      <c r="C89" s="352">
        <v>11484</v>
      </c>
      <c r="D89" s="496">
        <v>2.9000000000000001E-2</v>
      </c>
      <c r="E89" s="353">
        <v>29502</v>
      </c>
      <c r="F89" s="353">
        <v>30384</v>
      </c>
      <c r="G89" s="497">
        <v>0.03</v>
      </c>
    </row>
    <row r="90" spans="1:7" s="60" customFormat="1" ht="15" thickBot="1" x14ac:dyDescent="0.4">
      <c r="A90" s="453" t="s">
        <v>56</v>
      </c>
      <c r="B90" s="498">
        <v>1853</v>
      </c>
      <c r="C90" s="356">
        <v>1762</v>
      </c>
      <c r="D90" s="499">
        <v>-4.9000000000000002E-2</v>
      </c>
      <c r="E90" s="357">
        <v>1853</v>
      </c>
      <c r="F90" s="357">
        <v>1762</v>
      </c>
      <c r="G90" s="500">
        <v>-4.9000000000000002E-2</v>
      </c>
    </row>
    <row r="91" spans="1:7" s="60" customFormat="1" ht="15" thickBot="1" x14ac:dyDescent="0.4">
      <c r="A91" s="447" t="s">
        <v>207</v>
      </c>
      <c r="B91" s="141">
        <v>13013</v>
      </c>
      <c r="C91" s="17">
        <v>13246</v>
      </c>
      <c r="D91" s="16">
        <v>1.7999999999999999E-2</v>
      </c>
      <c r="E91" s="142">
        <v>31355</v>
      </c>
      <c r="F91" s="142">
        <v>32146</v>
      </c>
      <c r="G91" s="16">
        <v>2.5000000000000001E-2</v>
      </c>
    </row>
    <row r="92" spans="1:7" s="60" customFormat="1" ht="15" thickBot="1" x14ac:dyDescent="0.4">
      <c r="A92" s="358" t="s">
        <v>175</v>
      </c>
      <c r="B92" s="354"/>
      <c r="C92" s="354"/>
      <c r="D92" s="354"/>
      <c r="E92" s="354"/>
      <c r="F92" s="354"/>
      <c r="G92" s="355"/>
    </row>
    <row r="93" spans="1:7" s="60" customFormat="1" ht="15" thickBot="1" x14ac:dyDescent="0.4">
      <c r="A93" s="2"/>
    </row>
    <row r="94" spans="1:7" s="60" customFormat="1" ht="15" thickBot="1" x14ac:dyDescent="0.4">
      <c r="A94" s="34" t="s">
        <v>65</v>
      </c>
      <c r="B94" s="36" t="s">
        <v>67</v>
      </c>
      <c r="C94" s="37" t="s">
        <v>241</v>
      </c>
      <c r="D94" s="37" t="s">
        <v>108</v>
      </c>
      <c r="E94" s="37" t="s">
        <v>109</v>
      </c>
    </row>
    <row r="95" spans="1:7" s="60" customFormat="1" x14ac:dyDescent="0.35">
      <c r="A95" s="418" t="s">
        <v>68</v>
      </c>
      <c r="B95" s="130">
        <v>33246</v>
      </c>
      <c r="C95" s="130">
        <v>34510</v>
      </c>
      <c r="D95" s="130">
        <v>1264</v>
      </c>
      <c r="E95" s="9">
        <v>3.7999999999999999E-2</v>
      </c>
    </row>
    <row r="96" spans="1:7" s="60" customFormat="1" x14ac:dyDescent="0.35">
      <c r="A96" s="418" t="s">
        <v>114</v>
      </c>
      <c r="B96" s="130">
        <v>27665</v>
      </c>
      <c r="C96" s="130">
        <v>28756</v>
      </c>
      <c r="D96" s="130">
        <v>1091</v>
      </c>
      <c r="E96" s="9">
        <v>3.9E-2</v>
      </c>
    </row>
    <row r="97" spans="1:7" s="60" customFormat="1" x14ac:dyDescent="0.35">
      <c r="A97" s="418" t="s">
        <v>70</v>
      </c>
      <c r="B97" s="130">
        <v>5581</v>
      </c>
      <c r="C97" s="130">
        <v>5754</v>
      </c>
      <c r="D97" s="145">
        <v>173</v>
      </c>
      <c r="E97" s="9">
        <v>3.1E-2</v>
      </c>
    </row>
    <row r="98" spans="1:7" s="60" customFormat="1" x14ac:dyDescent="0.35">
      <c r="A98" s="418" t="s">
        <v>71</v>
      </c>
      <c r="B98" s="9">
        <v>0.437</v>
      </c>
      <c r="C98" s="9">
        <v>0.443</v>
      </c>
      <c r="D98" s="145">
        <v>739</v>
      </c>
      <c r="E98" s="9">
        <v>5.0999999999999997E-2</v>
      </c>
    </row>
    <row r="99" spans="1:7" s="60" customFormat="1" x14ac:dyDescent="0.35">
      <c r="A99" s="418" t="s">
        <v>72</v>
      </c>
      <c r="B99" s="9">
        <v>0.56299999999999994</v>
      </c>
      <c r="C99" s="9">
        <v>0.55700000000000005</v>
      </c>
      <c r="D99" s="145">
        <v>525</v>
      </c>
      <c r="E99" s="9">
        <v>2.8000000000000001E-2</v>
      </c>
    </row>
    <row r="100" spans="1:7" s="60" customFormat="1" x14ac:dyDescent="0.35">
      <c r="A100" s="418" t="s">
        <v>176</v>
      </c>
      <c r="B100" s="9">
        <v>0.58899999999999997</v>
      </c>
      <c r="C100" s="9">
        <v>0.58199999999999996</v>
      </c>
      <c r="D100" s="145">
        <v>520</v>
      </c>
      <c r="E100" s="9">
        <v>2.7E-2</v>
      </c>
    </row>
    <row r="101" spans="1:7" s="60" customFormat="1" x14ac:dyDescent="0.35">
      <c r="A101" s="418" t="s">
        <v>177</v>
      </c>
      <c r="B101" s="9">
        <v>0.41099999999999998</v>
      </c>
      <c r="C101" s="9">
        <v>0.41799999999999998</v>
      </c>
      <c r="D101" s="145">
        <v>744</v>
      </c>
      <c r="E101" s="9">
        <v>5.3999999999999999E-2</v>
      </c>
    </row>
    <row r="102" spans="1:7" s="60" customFormat="1" x14ac:dyDescent="0.35">
      <c r="A102" s="418" t="s">
        <v>178</v>
      </c>
      <c r="B102" s="9">
        <v>0.23</v>
      </c>
      <c r="C102" s="9">
        <v>0.23899999999999999</v>
      </c>
      <c r="D102" s="145">
        <v>603</v>
      </c>
      <c r="E102" s="9">
        <v>7.9000000000000001E-2</v>
      </c>
    </row>
    <row r="103" spans="1:7" s="60" customFormat="1" ht="15" thickBot="1" x14ac:dyDescent="0.4">
      <c r="A103" s="424" t="s">
        <v>131</v>
      </c>
      <c r="B103" s="66">
        <v>9.4E-2</v>
      </c>
      <c r="C103" s="66">
        <v>0.09</v>
      </c>
      <c r="D103" s="8">
        <v>-35</v>
      </c>
      <c r="E103" s="66">
        <v>-1.0999999999999999E-2</v>
      </c>
    </row>
    <row r="104" spans="1:7" s="60" customFormat="1" ht="15" thickBot="1" x14ac:dyDescent="0.4">
      <c r="A104" s="4"/>
    </row>
    <row r="105" spans="1:7" s="60" customFormat="1" ht="15" thickBot="1" x14ac:dyDescent="0.4">
      <c r="A105" s="52" t="s">
        <v>90</v>
      </c>
      <c r="B105" s="128"/>
      <c r="C105" s="128"/>
      <c r="D105" s="128"/>
      <c r="E105" s="128"/>
      <c r="F105" s="128"/>
      <c r="G105" s="129"/>
    </row>
    <row r="106" spans="1:7" s="60" customFormat="1" ht="21.5" thickBot="1" x14ac:dyDescent="0.4">
      <c r="A106" s="411" t="s">
        <v>113</v>
      </c>
      <c r="B106" s="307" t="s">
        <v>110</v>
      </c>
      <c r="C106" s="307" t="s">
        <v>106</v>
      </c>
      <c r="D106" s="307" t="s">
        <v>179</v>
      </c>
      <c r="E106" s="307" t="s">
        <v>272</v>
      </c>
      <c r="F106" s="307" t="s">
        <v>108</v>
      </c>
      <c r="G106" s="306" t="s">
        <v>109</v>
      </c>
    </row>
    <row r="107" spans="1:7" s="60" customFormat="1" x14ac:dyDescent="0.35">
      <c r="A107" s="55" t="s">
        <v>114</v>
      </c>
      <c r="B107" s="161" t="s">
        <v>111</v>
      </c>
      <c r="C107" s="359">
        <v>16170</v>
      </c>
      <c r="D107" s="359">
        <v>16607</v>
      </c>
      <c r="E107" s="165">
        <v>0.57999999999999996</v>
      </c>
      <c r="F107" s="167">
        <v>437</v>
      </c>
      <c r="G107" s="157">
        <v>2.7E-2</v>
      </c>
    </row>
    <row r="108" spans="1:7" s="60" customFormat="1" x14ac:dyDescent="0.35">
      <c r="A108" s="54" t="s">
        <v>114</v>
      </c>
      <c r="B108" s="115" t="s">
        <v>112</v>
      </c>
      <c r="C108" s="139">
        <v>11495</v>
      </c>
      <c r="D108" s="139">
        <v>12149</v>
      </c>
      <c r="E108" s="146">
        <v>0.42</v>
      </c>
      <c r="F108" s="138">
        <v>654</v>
      </c>
      <c r="G108" s="158">
        <v>5.7000000000000002E-2</v>
      </c>
    </row>
    <row r="109" spans="1:7" s="60" customFormat="1" x14ac:dyDescent="0.35">
      <c r="A109" s="54" t="s">
        <v>114</v>
      </c>
      <c r="B109" s="115" t="s">
        <v>17</v>
      </c>
      <c r="C109" s="139">
        <v>27665</v>
      </c>
      <c r="D109" s="139">
        <v>28756</v>
      </c>
      <c r="E109" s="146">
        <v>1</v>
      </c>
      <c r="F109" s="139">
        <v>1091</v>
      </c>
      <c r="G109" s="158">
        <v>3.9E-2</v>
      </c>
    </row>
    <row r="110" spans="1:7" s="60" customFormat="1" x14ac:dyDescent="0.35">
      <c r="A110" s="159" t="s">
        <v>70</v>
      </c>
      <c r="B110" s="162" t="s">
        <v>111</v>
      </c>
      <c r="C110" s="360">
        <v>3396</v>
      </c>
      <c r="D110" s="360">
        <v>3479</v>
      </c>
      <c r="E110" s="166">
        <v>0.6</v>
      </c>
      <c r="F110" s="168">
        <v>83</v>
      </c>
      <c r="G110" s="160">
        <v>2.4E-2</v>
      </c>
    </row>
    <row r="111" spans="1:7" s="60" customFormat="1" x14ac:dyDescent="0.35">
      <c r="A111" s="54" t="s">
        <v>70</v>
      </c>
      <c r="B111" s="115" t="s">
        <v>112</v>
      </c>
      <c r="C111" s="139">
        <v>2185</v>
      </c>
      <c r="D111" s="139">
        <v>2275</v>
      </c>
      <c r="E111" s="146">
        <v>0.4</v>
      </c>
      <c r="F111" s="138">
        <v>90</v>
      </c>
      <c r="G111" s="158">
        <v>4.1000000000000002E-2</v>
      </c>
    </row>
    <row r="112" spans="1:7" s="60" customFormat="1" ht="15" thickBot="1" x14ac:dyDescent="0.4">
      <c r="A112" s="54" t="s">
        <v>70</v>
      </c>
      <c r="B112" s="115" t="s">
        <v>17</v>
      </c>
      <c r="C112" s="139">
        <v>5581</v>
      </c>
      <c r="D112" s="139">
        <v>5754</v>
      </c>
      <c r="E112" s="146">
        <v>1</v>
      </c>
      <c r="F112" s="138">
        <v>173</v>
      </c>
      <c r="G112" s="158">
        <v>3.1E-2</v>
      </c>
    </row>
    <row r="113" spans="1:7" s="60" customFormat="1" x14ac:dyDescent="0.35">
      <c r="A113" s="55" t="s">
        <v>74</v>
      </c>
      <c r="B113" s="161" t="s">
        <v>111</v>
      </c>
      <c r="C113" s="359">
        <v>19566</v>
      </c>
      <c r="D113" s="359">
        <v>20086</v>
      </c>
      <c r="E113" s="165">
        <v>0.57999999999999996</v>
      </c>
      <c r="F113" s="167">
        <v>520</v>
      </c>
      <c r="G113" s="157">
        <v>2.7E-2</v>
      </c>
    </row>
    <row r="114" spans="1:7" s="60" customFormat="1" x14ac:dyDescent="0.35">
      <c r="A114" s="54" t="s">
        <v>74</v>
      </c>
      <c r="B114" s="115" t="s">
        <v>112</v>
      </c>
      <c r="C114" s="139">
        <v>13680</v>
      </c>
      <c r="D114" s="139">
        <v>14424</v>
      </c>
      <c r="E114" s="146">
        <v>0.42</v>
      </c>
      <c r="F114" s="138">
        <v>744</v>
      </c>
      <c r="G114" s="158">
        <v>5.3999999999999999E-2</v>
      </c>
    </row>
    <row r="115" spans="1:7" s="60" customFormat="1" ht="15" thickBot="1" x14ac:dyDescent="0.4">
      <c r="A115" s="120" t="s">
        <v>74</v>
      </c>
      <c r="B115" s="56" t="s">
        <v>17</v>
      </c>
      <c r="C115" s="141">
        <v>33246</v>
      </c>
      <c r="D115" s="141">
        <v>34510</v>
      </c>
      <c r="E115" s="147">
        <v>1</v>
      </c>
      <c r="F115" s="141">
        <v>1264</v>
      </c>
      <c r="G115" s="16">
        <v>3.7999999999999999E-2</v>
      </c>
    </row>
    <row r="116" spans="1:7" s="60" customFormat="1" ht="15" thickBot="1" x14ac:dyDescent="0.4">
      <c r="A116" s="2"/>
    </row>
    <row r="117" spans="1:7" s="60" customFormat="1" ht="15" thickBot="1" x14ac:dyDescent="0.4">
      <c r="A117" s="58" t="s">
        <v>273</v>
      </c>
      <c r="B117" s="148"/>
      <c r="C117" s="148"/>
      <c r="D117" s="148"/>
      <c r="E117" s="149"/>
    </row>
    <row r="118" spans="1:7" s="60" customFormat="1" ht="21.5" thickBot="1" x14ac:dyDescent="0.4">
      <c r="A118" s="412" t="s">
        <v>120</v>
      </c>
      <c r="B118" s="274" t="s">
        <v>115</v>
      </c>
      <c r="C118" s="308" t="s">
        <v>116</v>
      </c>
      <c r="D118" s="308" t="s">
        <v>117</v>
      </c>
      <c r="E118" s="308" t="s">
        <v>118</v>
      </c>
    </row>
    <row r="119" spans="1:7" s="60" customFormat="1" x14ac:dyDescent="0.35">
      <c r="A119" s="12" t="s">
        <v>180</v>
      </c>
      <c r="B119" s="139">
        <v>9770</v>
      </c>
      <c r="C119" s="150">
        <v>13.6</v>
      </c>
      <c r="D119" s="140">
        <v>7364</v>
      </c>
      <c r="E119" s="150">
        <v>14</v>
      </c>
    </row>
    <row r="120" spans="1:7" s="60" customFormat="1" x14ac:dyDescent="0.35">
      <c r="A120" s="12" t="s">
        <v>57</v>
      </c>
      <c r="B120" s="139">
        <v>2169</v>
      </c>
      <c r="C120" s="150">
        <v>14.3</v>
      </c>
      <c r="D120" s="140">
        <v>1500</v>
      </c>
      <c r="E120" s="150">
        <v>14.4</v>
      </c>
    </row>
    <row r="121" spans="1:7" s="60" customFormat="1" x14ac:dyDescent="0.35">
      <c r="A121" s="12" t="s">
        <v>59</v>
      </c>
      <c r="B121" s="138">
        <v>861</v>
      </c>
      <c r="C121" s="150">
        <v>13.9</v>
      </c>
      <c r="D121" s="140">
        <v>1093</v>
      </c>
      <c r="E121" s="150">
        <v>14.1</v>
      </c>
    </row>
    <row r="122" spans="1:7" s="60" customFormat="1" x14ac:dyDescent="0.35">
      <c r="A122" s="12" t="s">
        <v>76</v>
      </c>
      <c r="B122" s="139">
        <v>73</v>
      </c>
      <c r="C122" s="150">
        <v>13.8</v>
      </c>
      <c r="D122" s="140">
        <v>47</v>
      </c>
      <c r="E122" s="150">
        <v>14</v>
      </c>
    </row>
    <row r="123" spans="1:7" s="60" customFormat="1" x14ac:dyDescent="0.35">
      <c r="A123" s="12" t="s">
        <v>58</v>
      </c>
      <c r="B123" s="139">
        <v>3233</v>
      </c>
      <c r="C123" s="150">
        <v>14.4</v>
      </c>
      <c r="D123" s="140">
        <v>1751</v>
      </c>
      <c r="E123" s="150">
        <v>14.7</v>
      </c>
    </row>
    <row r="124" spans="1:7" s="60" customFormat="1" x14ac:dyDescent="0.35">
      <c r="A124" s="12" t="s">
        <v>77</v>
      </c>
      <c r="B124" s="138">
        <v>333</v>
      </c>
      <c r="C124" s="150">
        <v>14</v>
      </c>
      <c r="D124" s="140">
        <v>306</v>
      </c>
      <c r="E124" s="150">
        <v>14.4</v>
      </c>
    </row>
    <row r="125" spans="1:7" s="60" customFormat="1" x14ac:dyDescent="0.35">
      <c r="A125" s="12" t="s">
        <v>60</v>
      </c>
      <c r="B125" s="138">
        <v>168</v>
      </c>
      <c r="C125" s="150">
        <v>15.2</v>
      </c>
      <c r="D125" s="150">
        <v>88</v>
      </c>
      <c r="E125" s="150">
        <v>15.6</v>
      </c>
    </row>
    <row r="126" spans="1:7" s="60" customFormat="1" x14ac:dyDescent="0.35">
      <c r="A126" s="12" t="s">
        <v>78</v>
      </c>
      <c r="B126" s="138">
        <v>182</v>
      </c>
      <c r="C126" s="150">
        <v>6.4</v>
      </c>
      <c r="D126" s="150">
        <v>36</v>
      </c>
      <c r="E126" s="150">
        <v>6.1</v>
      </c>
    </row>
    <row r="127" spans="1:7" s="60" customFormat="1" ht="15" thickBot="1" x14ac:dyDescent="0.4">
      <c r="A127" s="18" t="s">
        <v>79</v>
      </c>
      <c r="B127" s="15">
        <v>12</v>
      </c>
      <c r="C127" s="14">
        <v>3.3</v>
      </c>
      <c r="D127" s="14">
        <v>4</v>
      </c>
      <c r="E127" s="14">
        <v>3</v>
      </c>
    </row>
    <row r="128" spans="1:7" s="60" customFormat="1" ht="15" thickBot="1" x14ac:dyDescent="0.4">
      <c r="A128" s="18" t="s">
        <v>80</v>
      </c>
      <c r="B128" s="141">
        <v>16801</v>
      </c>
      <c r="C128" s="14">
        <v>13.8</v>
      </c>
      <c r="D128" s="17">
        <v>12189</v>
      </c>
      <c r="E128" s="14">
        <v>14.2</v>
      </c>
    </row>
    <row r="129" spans="1:6" s="60" customFormat="1" ht="15" thickBot="1" x14ac:dyDescent="0.4">
      <c r="A129" s="4"/>
    </row>
    <row r="130" spans="1:6" s="60" customFormat="1" ht="15" thickBot="1" x14ac:dyDescent="0.4">
      <c r="A130" s="40" t="s">
        <v>274</v>
      </c>
      <c r="B130" s="151"/>
      <c r="C130" s="151"/>
      <c r="D130" s="151"/>
      <c r="E130" s="152"/>
    </row>
    <row r="131" spans="1:6" s="60" customFormat="1" ht="21.5" thickBot="1" x14ac:dyDescent="0.4">
      <c r="A131" s="412" t="s">
        <v>120</v>
      </c>
      <c r="B131" s="274" t="s">
        <v>115</v>
      </c>
      <c r="C131" s="308" t="s">
        <v>116</v>
      </c>
      <c r="D131" s="308" t="s">
        <v>117</v>
      </c>
      <c r="E131" s="308" t="s">
        <v>118</v>
      </c>
    </row>
    <row r="132" spans="1:6" s="60" customFormat="1" x14ac:dyDescent="0.35">
      <c r="A132" s="12" t="s">
        <v>180</v>
      </c>
      <c r="B132" s="139">
        <v>1416</v>
      </c>
      <c r="C132" s="150">
        <v>7.2</v>
      </c>
      <c r="D132" s="150">
        <v>630</v>
      </c>
      <c r="E132" s="150">
        <v>7.9</v>
      </c>
    </row>
    <row r="133" spans="1:6" s="60" customFormat="1" x14ac:dyDescent="0.35">
      <c r="A133" s="12" t="s">
        <v>57</v>
      </c>
      <c r="B133" s="138">
        <v>239</v>
      </c>
      <c r="C133" s="150">
        <v>12.2</v>
      </c>
      <c r="D133" s="150">
        <v>164</v>
      </c>
      <c r="E133" s="150">
        <v>12.8</v>
      </c>
    </row>
    <row r="134" spans="1:6" s="60" customFormat="1" x14ac:dyDescent="0.35">
      <c r="A134" s="12" t="s">
        <v>59</v>
      </c>
      <c r="B134" s="138">
        <v>85</v>
      </c>
      <c r="C134" s="150">
        <v>8.6</v>
      </c>
      <c r="D134" s="150">
        <v>56</v>
      </c>
      <c r="E134" s="150">
        <v>8.6</v>
      </c>
    </row>
    <row r="135" spans="1:6" s="60" customFormat="1" x14ac:dyDescent="0.35">
      <c r="A135" s="12" t="s">
        <v>76</v>
      </c>
      <c r="B135" s="138">
        <v>250</v>
      </c>
      <c r="C135" s="150">
        <v>6.1</v>
      </c>
      <c r="D135" s="140">
        <v>28</v>
      </c>
      <c r="E135" s="150">
        <v>8.8000000000000007</v>
      </c>
    </row>
    <row r="136" spans="1:6" s="60" customFormat="1" x14ac:dyDescent="0.35">
      <c r="A136" s="12" t="s">
        <v>58</v>
      </c>
      <c r="B136" s="138">
        <v>936</v>
      </c>
      <c r="C136" s="150">
        <v>6.1</v>
      </c>
      <c r="D136" s="140">
        <v>1146</v>
      </c>
      <c r="E136" s="150">
        <v>7.1</v>
      </c>
    </row>
    <row r="137" spans="1:6" s="60" customFormat="1" x14ac:dyDescent="0.35">
      <c r="A137" s="12" t="s">
        <v>229</v>
      </c>
      <c r="B137" s="138">
        <v>36</v>
      </c>
      <c r="C137" s="150">
        <v>6.4</v>
      </c>
      <c r="D137" s="150">
        <v>11</v>
      </c>
      <c r="E137" s="150">
        <v>7.3</v>
      </c>
    </row>
    <row r="138" spans="1:6" s="60" customFormat="1" x14ac:dyDescent="0.35">
      <c r="A138" s="12" t="s">
        <v>82</v>
      </c>
      <c r="B138" s="138">
        <v>388</v>
      </c>
      <c r="C138" s="150">
        <v>13.9</v>
      </c>
      <c r="D138" s="150">
        <v>156</v>
      </c>
      <c r="E138" s="150">
        <v>15</v>
      </c>
    </row>
    <row r="139" spans="1:6" s="60" customFormat="1" x14ac:dyDescent="0.35">
      <c r="A139" s="12" t="s">
        <v>60</v>
      </c>
      <c r="B139" s="138">
        <v>129</v>
      </c>
      <c r="C139" s="150">
        <v>6.6</v>
      </c>
      <c r="D139" s="150">
        <v>84</v>
      </c>
      <c r="E139" s="150">
        <v>6.5</v>
      </c>
    </row>
    <row r="140" spans="1:6" s="60" customFormat="1" x14ac:dyDescent="0.35">
      <c r="A140" s="12" t="s">
        <v>78</v>
      </c>
      <c r="B140" s="138">
        <v>88</v>
      </c>
      <c r="C140" s="150">
        <v>3.8</v>
      </c>
      <c r="D140" s="150">
        <v>24</v>
      </c>
      <c r="E140" s="150">
        <v>4</v>
      </c>
    </row>
    <row r="141" spans="1:6" s="60" customFormat="1" ht="15" thickBot="1" x14ac:dyDescent="0.4">
      <c r="A141" s="18" t="s">
        <v>79</v>
      </c>
      <c r="B141" s="15">
        <v>9</v>
      </c>
      <c r="C141" s="150">
        <v>2.6</v>
      </c>
      <c r="D141" s="14">
        <v>5</v>
      </c>
      <c r="E141" s="14">
        <v>3</v>
      </c>
    </row>
    <row r="142" spans="1:6" s="60" customFormat="1" ht="15" thickBot="1" x14ac:dyDescent="0.4">
      <c r="A142" s="57" t="s">
        <v>83</v>
      </c>
      <c r="B142" s="153">
        <v>3576</v>
      </c>
      <c r="C142" s="51">
        <v>7.8</v>
      </c>
      <c r="D142" s="142">
        <v>2304</v>
      </c>
      <c r="E142" s="51">
        <v>8.1999999999999993</v>
      </c>
    </row>
    <row r="143" spans="1:6" s="60" customFormat="1" ht="15" thickBot="1" x14ac:dyDescent="0.4">
      <c r="A143" s="59"/>
      <c r="B143" s="154"/>
      <c r="C143" s="155"/>
      <c r="D143" s="154"/>
      <c r="E143" s="155"/>
      <c r="F143" s="87"/>
    </row>
    <row r="144" spans="1:6" s="60" customFormat="1" ht="15" thickBot="1" x14ac:dyDescent="0.4">
      <c r="A144" s="40" t="s">
        <v>275</v>
      </c>
      <c r="B144" s="151"/>
      <c r="C144" s="151"/>
      <c r="D144" s="151"/>
      <c r="E144" s="152"/>
    </row>
    <row r="145" spans="1:5" s="60" customFormat="1" ht="21.5" thickBot="1" x14ac:dyDescent="0.4">
      <c r="A145" s="412" t="s">
        <v>113</v>
      </c>
      <c r="B145" s="274" t="s">
        <v>115</v>
      </c>
      <c r="C145" s="308" t="s">
        <v>116</v>
      </c>
      <c r="D145" s="308" t="s">
        <v>117</v>
      </c>
      <c r="E145" s="308" t="s">
        <v>118</v>
      </c>
    </row>
    <row r="146" spans="1:5" s="60" customFormat="1" ht="15" thickBot="1" x14ac:dyDescent="0.4">
      <c r="A146" s="449" t="s">
        <v>217</v>
      </c>
      <c r="B146" s="141">
        <v>20377</v>
      </c>
      <c r="C146" s="14">
        <v>12.7</v>
      </c>
      <c r="D146" s="17">
        <v>14493</v>
      </c>
      <c r="E146" s="14">
        <v>13.2</v>
      </c>
    </row>
  </sheetData>
  <sheetProtection algorithmName="SHA-512" hashValue="PtF7R2F55KAP4BHV4LL00e0/bGZyNwD4rpRcj036nwzizZZJY2KDrRGz9KAP0Dn3Zi/7XNDDPX17rCE0/NTjlg==" saltValue="rDUbpw2l8MR2ThqS6aW9E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51"/>
  <sheetViews>
    <sheetView topLeftCell="A75" zoomScale="130" zoomScaleNormal="130" workbookViewId="0">
      <selection activeCell="D94" sqref="D94"/>
    </sheetView>
  </sheetViews>
  <sheetFormatPr defaultColWidth="9.1796875" defaultRowHeight="14.5" x14ac:dyDescent="0.35"/>
  <cols>
    <col min="1" max="1" width="30.54296875" style="4" customWidth="1"/>
    <col min="2" max="8" width="11.1796875" style="60" customWidth="1"/>
    <col min="9" max="16384" width="9.1796875" style="4"/>
  </cols>
  <sheetData>
    <row r="1" spans="1:4" x14ac:dyDescent="0.35">
      <c r="A1" s="3" t="s">
        <v>89</v>
      </c>
    </row>
    <row r="2" spans="1:4" ht="15" thickBot="1" x14ac:dyDescent="0.4"/>
    <row r="3" spans="1:4" ht="15" thickBot="1" x14ac:dyDescent="0.4">
      <c r="A3" s="409" t="s">
        <v>183</v>
      </c>
      <c r="B3" s="36" t="s">
        <v>0</v>
      </c>
      <c r="C3" s="37" t="s">
        <v>1</v>
      </c>
    </row>
    <row r="4" spans="1:4" x14ac:dyDescent="0.35">
      <c r="A4" s="413" t="s">
        <v>2</v>
      </c>
      <c r="B4" s="61">
        <v>72.900000000000006</v>
      </c>
      <c r="C4" s="62">
        <v>4.2999999999999997E-2</v>
      </c>
    </row>
    <row r="5" spans="1:4" x14ac:dyDescent="0.35">
      <c r="A5" s="414" t="s">
        <v>3</v>
      </c>
      <c r="B5" s="21">
        <v>39.5</v>
      </c>
      <c r="C5" s="329" t="s">
        <v>209</v>
      </c>
    </row>
    <row r="6" spans="1:4" x14ac:dyDescent="0.35">
      <c r="A6" s="414" t="s">
        <v>4</v>
      </c>
      <c r="B6" s="21">
        <v>33.4</v>
      </c>
      <c r="C6" s="331" t="s">
        <v>209</v>
      </c>
    </row>
    <row r="7" spans="1:4" x14ac:dyDescent="0.35">
      <c r="A7" s="415" t="s">
        <v>5</v>
      </c>
      <c r="B7" s="63">
        <v>758.3</v>
      </c>
      <c r="C7" s="64">
        <v>0.44800000000000001</v>
      </c>
    </row>
    <row r="8" spans="1:4" x14ac:dyDescent="0.35">
      <c r="A8" s="416" t="s">
        <v>6</v>
      </c>
      <c r="B8" s="65">
        <v>330.5</v>
      </c>
      <c r="C8" s="9">
        <v>0.19500000000000001</v>
      </c>
    </row>
    <row r="9" spans="1:4" x14ac:dyDescent="0.35">
      <c r="A9" s="416" t="s">
        <v>7</v>
      </c>
      <c r="B9" s="65">
        <v>102.8</v>
      </c>
      <c r="C9" s="9">
        <v>6.0999999999999999E-2</v>
      </c>
    </row>
    <row r="10" spans="1:4" x14ac:dyDescent="0.35">
      <c r="A10" s="417" t="s">
        <v>8</v>
      </c>
      <c r="B10" s="6">
        <v>66.400000000000006</v>
      </c>
      <c r="C10" s="9">
        <v>3.9E-2</v>
      </c>
    </row>
    <row r="11" spans="1:4" x14ac:dyDescent="0.35">
      <c r="A11" s="418" t="s">
        <v>9</v>
      </c>
      <c r="B11" s="65">
        <v>63.3</v>
      </c>
      <c r="C11" s="9">
        <v>3.6999999999999998E-2</v>
      </c>
    </row>
    <row r="12" spans="1:4" x14ac:dyDescent="0.35">
      <c r="A12" s="437" t="s">
        <v>227</v>
      </c>
      <c r="B12" s="65">
        <v>32.6</v>
      </c>
      <c r="C12" s="9">
        <v>1.9E-2</v>
      </c>
    </row>
    <row r="13" spans="1:4" x14ac:dyDescent="0.35">
      <c r="A13" s="417" t="s">
        <v>10</v>
      </c>
      <c r="B13" s="6">
        <v>244</v>
      </c>
      <c r="C13" s="9">
        <v>0.14399999999999999</v>
      </c>
    </row>
    <row r="14" spans="1:4" ht="15" thickBot="1" x14ac:dyDescent="0.4">
      <c r="A14" s="417" t="s">
        <v>11</v>
      </c>
      <c r="B14" s="6">
        <v>22.6</v>
      </c>
      <c r="C14" s="9">
        <v>1.2999999999999999E-2</v>
      </c>
    </row>
    <row r="15" spans="1:4" ht="15" thickBot="1" x14ac:dyDescent="0.4">
      <c r="A15" s="419" t="s">
        <v>12</v>
      </c>
      <c r="B15" s="172">
        <v>1693.2</v>
      </c>
      <c r="C15" s="68">
        <v>1</v>
      </c>
    </row>
    <row r="16" spans="1:4" ht="15" thickBot="1" x14ac:dyDescent="0.4">
      <c r="A16" s="170"/>
      <c r="B16" s="169"/>
      <c r="C16" s="90"/>
      <c r="D16" s="87"/>
    </row>
    <row r="17" spans="1:6" ht="15" thickBot="1" x14ac:dyDescent="0.4">
      <c r="A17" s="409" t="s">
        <v>182</v>
      </c>
      <c r="B17" s="36" t="s">
        <v>0</v>
      </c>
      <c r="C17" s="37" t="s">
        <v>1</v>
      </c>
    </row>
    <row r="18" spans="1:6" x14ac:dyDescent="0.35">
      <c r="A18" s="420" t="s">
        <v>13</v>
      </c>
      <c r="B18" s="67">
        <v>823.8</v>
      </c>
      <c r="C18" s="9">
        <v>0.48699999999999999</v>
      </c>
    </row>
    <row r="19" spans="1:6" x14ac:dyDescent="0.35">
      <c r="A19" s="420" t="s">
        <v>14</v>
      </c>
      <c r="B19" s="6">
        <v>406</v>
      </c>
      <c r="C19" s="9">
        <v>0.24</v>
      </c>
    </row>
    <row r="20" spans="1:6" ht="15" thickBot="1" x14ac:dyDescent="0.4">
      <c r="A20" s="420" t="s">
        <v>15</v>
      </c>
      <c r="B20" s="6">
        <v>463.4</v>
      </c>
      <c r="C20" s="9">
        <v>0.27400000000000002</v>
      </c>
    </row>
    <row r="21" spans="1:6" ht="15" thickBot="1" x14ac:dyDescent="0.4">
      <c r="A21" s="421" t="s">
        <v>12</v>
      </c>
      <c r="B21" s="171">
        <v>1693.2</v>
      </c>
      <c r="C21" s="68">
        <v>1</v>
      </c>
    </row>
    <row r="22" spans="1:6" ht="15" thickBot="1" x14ac:dyDescent="0.4">
      <c r="A22" s="1"/>
    </row>
    <row r="23" spans="1:6" ht="21.5" thickBot="1" x14ac:dyDescent="0.4">
      <c r="A23" s="409" t="s">
        <v>184</v>
      </c>
      <c r="B23" s="36" t="s">
        <v>208</v>
      </c>
      <c r="C23" s="38" t="s">
        <v>157</v>
      </c>
      <c r="D23" s="38" t="s">
        <v>156</v>
      </c>
      <c r="E23" s="36" t="s">
        <v>92</v>
      </c>
      <c r="F23" s="37" t="s">
        <v>93</v>
      </c>
    </row>
    <row r="24" spans="1:6" x14ac:dyDescent="0.35">
      <c r="A24" s="422">
        <v>2015</v>
      </c>
      <c r="B24" s="69">
        <v>63.4</v>
      </c>
      <c r="C24" s="62">
        <v>0.105</v>
      </c>
      <c r="D24" s="70">
        <v>6</v>
      </c>
      <c r="E24" s="71">
        <v>2009</v>
      </c>
      <c r="F24" s="24">
        <v>2.1999999999999999E-2</v>
      </c>
    </row>
    <row r="25" spans="1:6" x14ac:dyDescent="0.35">
      <c r="A25" s="418">
        <v>2016</v>
      </c>
      <c r="B25" s="72">
        <v>69.8</v>
      </c>
      <c r="C25" s="73">
        <v>0.10100000000000001</v>
      </c>
      <c r="D25" s="74">
        <v>6.4</v>
      </c>
      <c r="E25" s="75">
        <v>2010</v>
      </c>
      <c r="F25" s="9">
        <v>3.9E-2</v>
      </c>
    </row>
    <row r="26" spans="1:6" x14ac:dyDescent="0.35">
      <c r="A26" s="423" t="s">
        <v>235</v>
      </c>
      <c r="B26" s="76">
        <v>37.200000000000003</v>
      </c>
      <c r="C26" s="77" t="s">
        <v>53</v>
      </c>
      <c r="D26" s="77" t="s">
        <v>53</v>
      </c>
      <c r="E26" s="75">
        <v>2011</v>
      </c>
      <c r="F26" s="9">
        <v>-6.0000000000000001E-3</v>
      </c>
    </row>
    <row r="27" spans="1:6" x14ac:dyDescent="0.35">
      <c r="A27" s="418" t="s">
        <v>236</v>
      </c>
      <c r="B27" s="78">
        <v>32.200000000000003</v>
      </c>
      <c r="C27" s="79" t="s">
        <v>53</v>
      </c>
      <c r="D27" s="79" t="s">
        <v>53</v>
      </c>
      <c r="E27" s="75">
        <v>2012</v>
      </c>
      <c r="F27" s="9">
        <v>1.9E-2</v>
      </c>
    </row>
    <row r="28" spans="1:6" x14ac:dyDescent="0.35">
      <c r="A28" s="418" t="s">
        <v>94</v>
      </c>
      <c r="B28" s="72">
        <v>69.400000000000006</v>
      </c>
      <c r="C28" s="73">
        <v>-6.0000000000000001E-3</v>
      </c>
      <c r="D28" s="80">
        <v>-0.4</v>
      </c>
      <c r="E28" s="75">
        <v>2013</v>
      </c>
      <c r="F28" s="9">
        <v>3.6999999999999998E-2</v>
      </c>
    </row>
    <row r="29" spans="1:6" x14ac:dyDescent="0.35">
      <c r="A29" s="423" t="s">
        <v>238</v>
      </c>
      <c r="B29" s="76">
        <v>39.5</v>
      </c>
      <c r="C29" s="77" t="s">
        <v>53</v>
      </c>
      <c r="D29" s="81" t="s">
        <v>53</v>
      </c>
      <c r="E29" s="75">
        <v>2014</v>
      </c>
      <c r="F29" s="9">
        <v>1.9E-2</v>
      </c>
    </row>
    <row r="30" spans="1:6" x14ac:dyDescent="0.35">
      <c r="A30" s="418" t="s">
        <v>237</v>
      </c>
      <c r="B30" s="78">
        <v>33.4</v>
      </c>
      <c r="C30" s="79" t="s">
        <v>53</v>
      </c>
      <c r="D30" s="82" t="s">
        <v>53</v>
      </c>
      <c r="E30" s="75">
        <v>2015</v>
      </c>
      <c r="F30" s="9">
        <v>2.8000000000000001E-2</v>
      </c>
    </row>
    <row r="31" spans="1:6" ht="15" thickBot="1" x14ac:dyDescent="0.4">
      <c r="A31" s="424" t="s">
        <v>95</v>
      </c>
      <c r="B31" s="83">
        <v>72.900000000000006</v>
      </c>
      <c r="C31" s="73">
        <v>0.05</v>
      </c>
      <c r="D31" s="84">
        <v>3.5</v>
      </c>
      <c r="E31" s="75">
        <v>2016</v>
      </c>
      <c r="F31" s="9">
        <v>2.8000000000000001E-2</v>
      </c>
    </row>
    <row r="32" spans="1:6" x14ac:dyDescent="0.35">
      <c r="A32" s="22"/>
      <c r="B32" s="85"/>
      <c r="C32" s="86"/>
      <c r="D32" s="69"/>
      <c r="E32" s="75">
        <v>2017</v>
      </c>
      <c r="F32" s="9">
        <v>1.2E-2</v>
      </c>
    </row>
    <row r="33" spans="1:8" ht="15" thickBot="1" x14ac:dyDescent="0.4">
      <c r="A33" s="35"/>
      <c r="B33" s="87"/>
      <c r="C33" s="87"/>
      <c r="D33" s="88"/>
      <c r="E33" s="7" t="s">
        <v>18</v>
      </c>
      <c r="F33" s="66">
        <v>2.7E-2</v>
      </c>
    </row>
    <row r="34" spans="1:8" ht="15" thickBot="1" x14ac:dyDescent="0.4">
      <c r="A34" s="20"/>
      <c r="B34" s="87"/>
      <c r="C34" s="87"/>
      <c r="D34" s="87"/>
      <c r="E34" s="89"/>
      <c r="F34" s="90"/>
    </row>
    <row r="35" spans="1:8" ht="15" thickBot="1" x14ac:dyDescent="0.4">
      <c r="A35" s="409" t="s">
        <v>216</v>
      </c>
      <c r="B35" s="36" t="s">
        <v>19</v>
      </c>
      <c r="C35" s="37" t="s">
        <v>20</v>
      </c>
      <c r="D35" s="37" t="s">
        <v>21</v>
      </c>
      <c r="E35" s="37" t="s">
        <v>0</v>
      </c>
    </row>
    <row r="36" spans="1:8" x14ac:dyDescent="0.35">
      <c r="A36" s="406" t="s">
        <v>22</v>
      </c>
      <c r="B36" s="389">
        <v>6.0100000000000001E-2</v>
      </c>
      <c r="C36" s="372">
        <v>5.7500000000000002E-2</v>
      </c>
      <c r="D36" s="372">
        <v>6.0400000000000002E-2</v>
      </c>
      <c r="E36" s="372">
        <v>6.2899999999999998E-2</v>
      </c>
    </row>
    <row r="37" spans="1:8" ht="15" thickBot="1" x14ac:dyDescent="0.4">
      <c r="A37" s="407" t="s">
        <v>23</v>
      </c>
      <c r="B37" s="384">
        <v>5.7000000000000002E-3</v>
      </c>
      <c r="C37" s="373">
        <v>6.8999999999999999E-3</v>
      </c>
      <c r="D37" s="373">
        <v>5.0000000000000001E-3</v>
      </c>
      <c r="E37" s="373">
        <v>5.1000000000000004E-3</v>
      </c>
    </row>
    <row r="38" spans="1:8" ht="15" thickBot="1" x14ac:dyDescent="0.4">
      <c r="A38" s="408" t="s">
        <v>24</v>
      </c>
      <c r="B38" s="384">
        <v>6.5799999999999997E-2</v>
      </c>
      <c r="C38" s="373">
        <v>6.4399999999999999E-2</v>
      </c>
      <c r="D38" s="373">
        <v>6.54E-2</v>
      </c>
      <c r="E38" s="373">
        <v>6.8000000000000005E-2</v>
      </c>
    </row>
    <row r="39" spans="1:8" ht="15" thickBot="1" x14ac:dyDescent="0.4">
      <c r="A39" s="2"/>
    </row>
    <row r="40" spans="1:8" ht="15" thickBot="1" x14ac:dyDescent="0.4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8" ht="21.5" thickBot="1" x14ac:dyDescent="0.4">
      <c r="A41" s="42" t="s">
        <v>16</v>
      </c>
      <c r="B41" s="297" t="s">
        <v>163</v>
      </c>
      <c r="C41" s="43" t="s">
        <v>164</v>
      </c>
      <c r="D41" s="297" t="s">
        <v>186</v>
      </c>
      <c r="E41" s="43" t="s">
        <v>157</v>
      </c>
      <c r="F41" s="303" t="s">
        <v>187</v>
      </c>
      <c r="G41" s="297" t="s">
        <v>26</v>
      </c>
      <c r="H41" s="43" t="s">
        <v>185</v>
      </c>
    </row>
    <row r="42" spans="1:8" x14ac:dyDescent="0.35">
      <c r="A42" s="425" t="s">
        <v>190</v>
      </c>
      <c r="B42" s="401">
        <v>2190</v>
      </c>
      <c r="C42" s="257">
        <v>1959</v>
      </c>
      <c r="D42" s="61">
        <v>380.7</v>
      </c>
      <c r="E42" s="6">
        <v>5.6</v>
      </c>
      <c r="F42" s="402">
        <v>279.2</v>
      </c>
      <c r="G42" s="61">
        <v>82</v>
      </c>
      <c r="H42" s="6">
        <v>0.8</v>
      </c>
    </row>
    <row r="43" spans="1:8" x14ac:dyDescent="0.35">
      <c r="A43" s="425" t="s">
        <v>191</v>
      </c>
      <c r="B43" s="259">
        <v>2149</v>
      </c>
      <c r="C43" s="257">
        <v>1933</v>
      </c>
      <c r="D43" s="403">
        <v>351.9</v>
      </c>
      <c r="E43" s="6">
        <v>-7.6</v>
      </c>
      <c r="F43" s="361">
        <v>290.3</v>
      </c>
      <c r="G43" s="403">
        <v>81</v>
      </c>
      <c r="H43" s="6">
        <v>-1.2</v>
      </c>
    </row>
    <row r="44" spans="1:8" x14ac:dyDescent="0.35">
      <c r="A44" s="420" t="s">
        <v>192</v>
      </c>
      <c r="B44" s="259">
        <v>2249</v>
      </c>
      <c r="C44" s="257">
        <v>1880</v>
      </c>
      <c r="D44" s="403">
        <v>412.1</v>
      </c>
      <c r="E44" s="6">
        <v>17.100000000000001</v>
      </c>
      <c r="F44" s="361">
        <v>281.89999999999998</v>
      </c>
      <c r="G44" s="403">
        <v>77</v>
      </c>
      <c r="H44" s="6">
        <v>-4.9000000000000004</v>
      </c>
    </row>
    <row r="45" spans="1:8" x14ac:dyDescent="0.35">
      <c r="A45" s="420" t="s">
        <v>194</v>
      </c>
      <c r="B45" s="259">
        <v>2255</v>
      </c>
      <c r="C45" s="257">
        <v>2026</v>
      </c>
      <c r="D45" s="403">
        <v>425.3</v>
      </c>
      <c r="E45" s="6">
        <v>3.2</v>
      </c>
      <c r="F45" s="361">
        <v>306.3</v>
      </c>
      <c r="G45" s="403">
        <v>84</v>
      </c>
      <c r="H45" s="6">
        <v>9.1</v>
      </c>
    </row>
    <row r="46" spans="1:8" x14ac:dyDescent="0.35">
      <c r="A46" s="420" t="s">
        <v>195</v>
      </c>
      <c r="B46" s="259">
        <v>2187</v>
      </c>
      <c r="C46" s="257">
        <v>1867</v>
      </c>
      <c r="D46" s="403">
        <v>436.8</v>
      </c>
      <c r="E46" s="6">
        <v>2.7</v>
      </c>
      <c r="F46" s="361">
        <v>423.3</v>
      </c>
      <c r="G46" s="403">
        <v>92.2</v>
      </c>
      <c r="H46" s="6">
        <v>9.8000000000000007</v>
      </c>
    </row>
    <row r="47" spans="1:8" ht="15" thickBot="1" x14ac:dyDescent="0.4">
      <c r="A47" s="426" t="s">
        <v>196</v>
      </c>
      <c r="B47" s="383">
        <v>2348</v>
      </c>
      <c r="C47" s="288">
        <v>2019</v>
      </c>
      <c r="D47" s="404">
        <v>507.9</v>
      </c>
      <c r="E47" s="395">
        <v>16.3</v>
      </c>
      <c r="F47" s="405">
        <v>463.6</v>
      </c>
      <c r="G47" s="404">
        <v>89.9</v>
      </c>
      <c r="H47" s="395">
        <v>-2.5</v>
      </c>
    </row>
    <row r="48" spans="1:8" ht="15" thickBot="1" x14ac:dyDescent="0.4">
      <c r="A48" s="23"/>
      <c r="B48" s="99"/>
      <c r="C48" s="100"/>
      <c r="D48" s="101"/>
      <c r="E48" s="89"/>
      <c r="F48" s="101"/>
      <c r="G48" s="101"/>
      <c r="H48" s="89"/>
    </row>
    <row r="49" spans="1:8" ht="15" thickBot="1" x14ac:dyDescent="0.4">
      <c r="A49" s="409" t="s">
        <v>27</v>
      </c>
      <c r="B49" s="179" t="s">
        <v>28</v>
      </c>
      <c r="C49" s="179" t="s">
        <v>29</v>
      </c>
      <c r="D49" s="179" t="s">
        <v>30</v>
      </c>
      <c r="E49" s="36" t="s">
        <v>31</v>
      </c>
      <c r="G49" s="102"/>
      <c r="H49" s="102"/>
    </row>
    <row r="50" spans="1:8" x14ac:dyDescent="0.35">
      <c r="A50" s="413" t="s">
        <v>32</v>
      </c>
      <c r="B50" s="365" t="s">
        <v>33</v>
      </c>
      <c r="C50" s="398">
        <v>42552</v>
      </c>
      <c r="D50" s="398">
        <v>43281</v>
      </c>
      <c r="E50" s="390">
        <v>0.54</v>
      </c>
      <c r="G50" s="106"/>
      <c r="H50" s="106"/>
    </row>
    <row r="51" spans="1:8" x14ac:dyDescent="0.35">
      <c r="A51" s="420" t="s">
        <v>32</v>
      </c>
      <c r="B51" s="5" t="s">
        <v>34</v>
      </c>
      <c r="C51" s="399">
        <v>41456</v>
      </c>
      <c r="D51" s="399">
        <v>43281</v>
      </c>
      <c r="E51" s="389">
        <v>0.26</v>
      </c>
      <c r="G51" s="106"/>
      <c r="H51" s="106"/>
    </row>
    <row r="52" spans="1:8" x14ac:dyDescent="0.35">
      <c r="A52" s="420" t="s">
        <v>35</v>
      </c>
      <c r="B52" s="5" t="s">
        <v>33</v>
      </c>
      <c r="C52" s="399">
        <v>41821</v>
      </c>
      <c r="D52" s="399">
        <v>43281</v>
      </c>
      <c r="E52" s="389">
        <v>0.49</v>
      </c>
      <c r="G52" s="106"/>
      <c r="H52" s="106"/>
    </row>
    <row r="53" spans="1:8" x14ac:dyDescent="0.35">
      <c r="A53" s="420" t="s">
        <v>35</v>
      </c>
      <c r="B53" s="5" t="s">
        <v>34</v>
      </c>
      <c r="C53" s="399">
        <v>41456</v>
      </c>
      <c r="D53" s="399">
        <v>43281</v>
      </c>
      <c r="E53" s="389">
        <v>0.26</v>
      </c>
      <c r="G53" s="106"/>
      <c r="H53" s="106"/>
    </row>
    <row r="54" spans="1:8" ht="15" thickBot="1" x14ac:dyDescent="0.4">
      <c r="A54" s="426" t="s">
        <v>36</v>
      </c>
      <c r="B54" s="366" t="s">
        <v>37</v>
      </c>
      <c r="C54" s="400">
        <v>41821</v>
      </c>
      <c r="D54" s="400">
        <v>43281</v>
      </c>
      <c r="E54" s="384">
        <v>0.4</v>
      </c>
      <c r="G54" s="106"/>
      <c r="H54" s="106"/>
    </row>
    <row r="55" spans="1:8" ht="15" thickBot="1" x14ac:dyDescent="0.4">
      <c r="A55" s="32"/>
      <c r="B55" s="10"/>
      <c r="C55" s="10"/>
      <c r="D55" s="10"/>
      <c r="E55" s="10"/>
      <c r="F55" s="10"/>
      <c r="G55" s="33"/>
      <c r="H55" s="33"/>
    </row>
    <row r="56" spans="1:8" ht="15" thickBot="1" x14ac:dyDescent="0.4">
      <c r="A56" s="40" t="s">
        <v>135</v>
      </c>
      <c r="B56" s="113"/>
      <c r="C56" s="113"/>
      <c r="D56" s="53"/>
    </row>
    <row r="57" spans="1:8" ht="15" thickBot="1" x14ac:dyDescent="0.4">
      <c r="A57" s="410" t="s">
        <v>38</v>
      </c>
      <c r="B57" s="338" t="s">
        <v>17</v>
      </c>
      <c r="C57" s="338" t="s">
        <v>39</v>
      </c>
      <c r="D57" s="231" t="s">
        <v>17</v>
      </c>
    </row>
    <row r="58" spans="1:8" ht="21" x14ac:dyDescent="0.35">
      <c r="A58" s="427" t="s">
        <v>212</v>
      </c>
      <c r="B58" s="396">
        <v>1204</v>
      </c>
      <c r="C58" s="436" t="s">
        <v>213</v>
      </c>
      <c r="D58" s="367">
        <v>259</v>
      </c>
    </row>
    <row r="59" spans="1:8" x14ac:dyDescent="0.35">
      <c r="A59" s="428" t="s">
        <v>215</v>
      </c>
      <c r="B59" s="181">
        <v>572</v>
      </c>
      <c r="C59" s="437" t="s">
        <v>40</v>
      </c>
      <c r="D59" s="368">
        <v>1063</v>
      </c>
    </row>
    <row r="60" spans="1:8" x14ac:dyDescent="0.35">
      <c r="A60" s="429" t="s">
        <v>41</v>
      </c>
      <c r="B60" s="118">
        <v>827</v>
      </c>
      <c r="C60" s="437" t="s">
        <v>42</v>
      </c>
      <c r="D60" s="368">
        <v>1205</v>
      </c>
    </row>
    <row r="61" spans="1:8" x14ac:dyDescent="0.35">
      <c r="A61" s="430" t="s">
        <v>43</v>
      </c>
      <c r="B61" s="376">
        <v>2603</v>
      </c>
      <c r="C61" s="437" t="s">
        <v>214</v>
      </c>
      <c r="D61" s="367">
        <v>74</v>
      </c>
    </row>
    <row r="62" spans="1:8" x14ac:dyDescent="0.35">
      <c r="A62" s="428" t="s">
        <v>44</v>
      </c>
      <c r="B62" s="376">
        <v>2052</v>
      </c>
      <c r="C62" s="438" t="s">
        <v>45</v>
      </c>
      <c r="D62" s="435">
        <v>17</v>
      </c>
    </row>
    <row r="63" spans="1:8" ht="21" x14ac:dyDescent="0.35">
      <c r="A63" s="428" t="s">
        <v>211</v>
      </c>
      <c r="B63" s="376">
        <v>2329</v>
      </c>
      <c r="C63" s="439" t="s">
        <v>43</v>
      </c>
      <c r="D63" s="368">
        <v>2618</v>
      </c>
    </row>
    <row r="64" spans="1:8" ht="15" thickBot="1" x14ac:dyDescent="0.4">
      <c r="A64" s="428" t="s">
        <v>46</v>
      </c>
      <c r="B64" s="376">
        <v>1975</v>
      </c>
      <c r="C64" s="440" t="s">
        <v>47</v>
      </c>
      <c r="D64" s="370">
        <v>6053</v>
      </c>
    </row>
    <row r="65" spans="1:8" ht="15" thickBot="1" x14ac:dyDescent="0.4">
      <c r="A65" s="431" t="s">
        <v>48</v>
      </c>
      <c r="B65" s="397">
        <v>8959</v>
      </c>
      <c r="C65" s="441" t="s">
        <v>49</v>
      </c>
      <c r="D65" s="122">
        <v>8671</v>
      </c>
    </row>
    <row r="66" spans="1:8" s="20" customFormat="1" ht="15" thickBot="1" x14ac:dyDescent="0.4">
      <c r="A66" s="45"/>
      <c r="B66" s="154"/>
      <c r="C66" s="124"/>
      <c r="D66" s="125"/>
      <c r="E66" s="87"/>
      <c r="F66" s="87"/>
      <c r="G66" s="87"/>
      <c r="H66" s="87"/>
    </row>
    <row r="67" spans="1:8" ht="15" thickBot="1" x14ac:dyDescent="0.4">
      <c r="A67" s="46" t="s">
        <v>50</v>
      </c>
      <c r="B67" s="126"/>
      <c r="C67" s="126"/>
      <c r="D67" s="126"/>
      <c r="E67" s="127"/>
    </row>
    <row r="68" spans="1:8" ht="21.5" thickBot="1" x14ac:dyDescent="0.4">
      <c r="A68" s="298" t="s">
        <v>51</v>
      </c>
      <c r="B68" s="299" t="s">
        <v>96</v>
      </c>
      <c r="C68" s="299" t="s">
        <v>97</v>
      </c>
      <c r="D68" s="300" t="s">
        <v>98</v>
      </c>
      <c r="E68" s="301" t="s">
        <v>99</v>
      </c>
    </row>
    <row r="69" spans="1:8" x14ac:dyDescent="0.35">
      <c r="A69" s="442" t="s">
        <v>46</v>
      </c>
      <c r="B69" s="388">
        <v>0.377</v>
      </c>
      <c r="C69" s="388">
        <v>0.153</v>
      </c>
      <c r="D69" s="389">
        <v>0.376</v>
      </c>
      <c r="E69" s="390">
        <v>0.14799999999999999</v>
      </c>
    </row>
    <row r="70" spans="1:8" x14ac:dyDescent="0.35">
      <c r="A70" s="442" t="s">
        <v>52</v>
      </c>
      <c r="B70" s="391" t="s">
        <v>53</v>
      </c>
      <c r="C70" s="392">
        <v>1.2E-2</v>
      </c>
      <c r="D70" s="6" t="s">
        <v>53</v>
      </c>
      <c r="E70" s="389">
        <v>0.01</v>
      </c>
    </row>
    <row r="71" spans="1:8" x14ac:dyDescent="0.35">
      <c r="A71" s="442" t="s">
        <v>167</v>
      </c>
      <c r="B71" s="392">
        <v>0.377</v>
      </c>
      <c r="C71" s="392">
        <v>0.153</v>
      </c>
      <c r="D71" s="389">
        <v>0.376</v>
      </c>
      <c r="E71" s="389">
        <v>0.14799999999999999</v>
      </c>
    </row>
    <row r="72" spans="1:8" x14ac:dyDescent="0.35">
      <c r="A72" s="442" t="s">
        <v>54</v>
      </c>
      <c r="B72" s="392">
        <v>0.30599999999999999</v>
      </c>
      <c r="C72" s="391" t="s">
        <v>53</v>
      </c>
      <c r="D72" s="389">
        <v>0.30299999999999999</v>
      </c>
      <c r="E72" s="6" t="s">
        <v>53</v>
      </c>
    </row>
    <row r="73" spans="1:8" ht="15" thickBot="1" x14ac:dyDescent="0.4">
      <c r="A73" s="443" t="s">
        <v>55</v>
      </c>
      <c r="B73" s="393" t="s">
        <v>53</v>
      </c>
      <c r="C73" s="394">
        <v>0.13700000000000001</v>
      </c>
      <c r="D73" s="395" t="s">
        <v>53</v>
      </c>
      <c r="E73" s="384">
        <v>0.13600000000000001</v>
      </c>
    </row>
    <row r="74" spans="1:8" ht="15" thickBot="1" x14ac:dyDescent="0.4">
      <c r="A74" s="10"/>
      <c r="B74" s="10"/>
      <c r="C74" s="10"/>
      <c r="D74" s="10"/>
      <c r="E74" s="10"/>
      <c r="F74" s="10"/>
      <c r="G74" s="10"/>
      <c r="H74" s="10"/>
    </row>
    <row r="75" spans="1:8" ht="15" thickBot="1" x14ac:dyDescent="0.4">
      <c r="A75" s="47" t="s">
        <v>102</v>
      </c>
      <c r="B75" s="128"/>
      <c r="C75" s="128"/>
      <c r="D75" s="128"/>
      <c r="E75" s="128"/>
      <c r="F75" s="128"/>
      <c r="G75" s="129"/>
    </row>
    <row r="76" spans="1:8" ht="32" thickBot="1" x14ac:dyDescent="0.4">
      <c r="A76" s="302" t="s">
        <v>228</v>
      </c>
      <c r="B76" s="43" t="s">
        <v>199</v>
      </c>
      <c r="C76" s="303" t="s">
        <v>204</v>
      </c>
      <c r="D76" s="304" t="s">
        <v>200</v>
      </c>
      <c r="E76" s="43" t="s">
        <v>202</v>
      </c>
      <c r="F76" s="303" t="s">
        <v>205</v>
      </c>
      <c r="G76" s="303" t="s">
        <v>203</v>
      </c>
      <c r="H76" s="156"/>
    </row>
    <row r="77" spans="1:8" x14ac:dyDescent="0.35">
      <c r="A77" s="420" t="s">
        <v>57</v>
      </c>
      <c r="B77" s="257">
        <v>14592</v>
      </c>
      <c r="C77" s="371">
        <v>15312</v>
      </c>
      <c r="D77" s="382">
        <v>4.9000000000000002E-2</v>
      </c>
      <c r="E77" s="376">
        <v>36412</v>
      </c>
      <c r="F77" s="376">
        <v>37578</v>
      </c>
      <c r="G77" s="377">
        <v>3.2000000000000001E-2</v>
      </c>
    </row>
    <row r="78" spans="1:8" x14ac:dyDescent="0.35">
      <c r="A78" s="420" t="s">
        <v>58</v>
      </c>
      <c r="B78" s="257">
        <v>12912</v>
      </c>
      <c r="C78" s="371">
        <v>13560</v>
      </c>
      <c r="D78" s="382">
        <v>0.05</v>
      </c>
      <c r="E78" s="376">
        <v>36134</v>
      </c>
      <c r="F78" s="376">
        <v>37290</v>
      </c>
      <c r="G78" s="377">
        <v>3.2000000000000001E-2</v>
      </c>
    </row>
    <row r="79" spans="1:8" x14ac:dyDescent="0.35">
      <c r="A79" s="420" t="s">
        <v>59</v>
      </c>
      <c r="B79" s="257">
        <v>11352</v>
      </c>
      <c r="C79" s="371">
        <v>11904</v>
      </c>
      <c r="D79" s="382">
        <v>4.9000000000000002E-2</v>
      </c>
      <c r="E79" s="376">
        <v>34862</v>
      </c>
      <c r="F79" s="376">
        <v>35978</v>
      </c>
      <c r="G79" s="377">
        <v>3.2000000000000001E-2</v>
      </c>
    </row>
    <row r="80" spans="1:8" x14ac:dyDescent="0.35">
      <c r="A80" s="420" t="s">
        <v>60</v>
      </c>
      <c r="B80" s="257">
        <v>10104</v>
      </c>
      <c r="C80" s="371">
        <v>10608</v>
      </c>
      <c r="D80" s="382">
        <v>0.05</v>
      </c>
      <c r="E80" s="376">
        <v>33668</v>
      </c>
      <c r="F80" s="376">
        <v>34746</v>
      </c>
      <c r="G80" s="377">
        <v>3.2000000000000001E-2</v>
      </c>
    </row>
    <row r="81" spans="1:7" ht="15" thickBot="1" x14ac:dyDescent="0.4">
      <c r="A81" s="420" t="s">
        <v>61</v>
      </c>
      <c r="B81" s="383">
        <v>9768</v>
      </c>
      <c r="C81" s="383">
        <v>10248</v>
      </c>
      <c r="D81" s="384">
        <v>4.9000000000000002E-2</v>
      </c>
      <c r="E81" s="385">
        <v>33316</v>
      </c>
      <c r="F81" s="379">
        <v>34382</v>
      </c>
      <c r="G81" s="380">
        <v>3.2000000000000001E-2</v>
      </c>
    </row>
    <row r="82" spans="1:7" ht="15" thickBot="1" x14ac:dyDescent="0.4">
      <c r="A82" s="444" t="s">
        <v>56</v>
      </c>
      <c r="B82" s="288">
        <v>1763</v>
      </c>
      <c r="C82" s="386">
        <v>1838</v>
      </c>
      <c r="D82" s="373">
        <v>4.2999999999999997E-2</v>
      </c>
      <c r="E82" s="370">
        <v>1763</v>
      </c>
      <c r="F82" s="370">
        <v>1838</v>
      </c>
      <c r="G82" s="381">
        <v>4.2999999999999997E-2</v>
      </c>
    </row>
    <row r="83" spans="1:7" ht="15" thickBot="1" x14ac:dyDescent="0.4">
      <c r="A83" s="447" t="s">
        <v>207</v>
      </c>
      <c r="B83" s="371">
        <v>11531</v>
      </c>
      <c r="C83" s="371">
        <v>12086</v>
      </c>
      <c r="D83" s="372">
        <v>4.8000000000000001E-2</v>
      </c>
      <c r="E83" s="368">
        <v>35079</v>
      </c>
      <c r="F83" s="368">
        <v>36220</v>
      </c>
      <c r="G83" s="387">
        <v>3.3000000000000002E-2</v>
      </c>
    </row>
    <row r="84" spans="1:7" x14ac:dyDescent="0.35">
      <c r="A84" s="175" t="s">
        <v>123</v>
      </c>
      <c r="B84" s="176"/>
      <c r="C84" s="176"/>
      <c r="D84" s="176"/>
      <c r="E84" s="176"/>
      <c r="F84" s="176"/>
      <c r="G84" s="177"/>
    </row>
    <row r="85" spans="1:7" ht="15" thickBot="1" x14ac:dyDescent="0.4">
      <c r="A85" s="173" t="s">
        <v>124</v>
      </c>
      <c r="B85" s="174"/>
      <c r="C85" s="174"/>
      <c r="D85" s="174"/>
      <c r="E85" s="174"/>
      <c r="F85" s="174"/>
      <c r="G85" s="178"/>
    </row>
    <row r="86" spans="1:7" ht="15" thickBot="1" x14ac:dyDescent="0.4">
      <c r="A86" s="173"/>
      <c r="B86" s="174"/>
      <c r="C86" s="174"/>
      <c r="D86" s="174"/>
      <c r="E86" s="174"/>
      <c r="F86" s="174"/>
      <c r="G86" s="174"/>
    </row>
    <row r="87" spans="1:7" ht="15" thickBot="1" x14ac:dyDescent="0.4">
      <c r="A87" s="47" t="s">
        <v>103</v>
      </c>
      <c r="B87" s="128"/>
      <c r="C87" s="128"/>
      <c r="D87" s="128"/>
      <c r="E87" s="128"/>
      <c r="F87" s="128"/>
      <c r="G87" s="129"/>
    </row>
    <row r="88" spans="1:7" ht="21.5" thickBot="1" x14ac:dyDescent="0.4">
      <c r="A88" s="302" t="s">
        <v>104</v>
      </c>
      <c r="B88" s="43" t="s">
        <v>100</v>
      </c>
      <c r="C88" s="303" t="s">
        <v>101</v>
      </c>
      <c r="D88" s="304" t="s">
        <v>127</v>
      </c>
      <c r="E88" s="43" t="s">
        <v>153</v>
      </c>
      <c r="F88" s="303" t="s">
        <v>154</v>
      </c>
      <c r="G88" s="303" t="s">
        <v>152</v>
      </c>
    </row>
    <row r="89" spans="1:7" x14ac:dyDescent="0.35">
      <c r="A89" s="428" t="s">
        <v>61</v>
      </c>
      <c r="B89" s="116">
        <v>10836</v>
      </c>
      <c r="C89" s="368">
        <v>11160</v>
      </c>
      <c r="D89" s="375">
        <v>0.03</v>
      </c>
      <c r="E89" s="376">
        <v>28656</v>
      </c>
      <c r="F89" s="376">
        <v>29502</v>
      </c>
      <c r="G89" s="377">
        <v>0.03</v>
      </c>
    </row>
    <row r="90" spans="1:7" x14ac:dyDescent="0.35">
      <c r="A90" s="428" t="s">
        <v>59</v>
      </c>
      <c r="B90" s="116">
        <v>12384</v>
      </c>
      <c r="C90" s="368">
        <v>12744</v>
      </c>
      <c r="D90" s="375">
        <v>2.9000000000000001E-2</v>
      </c>
      <c r="E90" s="376">
        <v>30204</v>
      </c>
      <c r="F90" s="376">
        <v>31104</v>
      </c>
      <c r="G90" s="377">
        <v>0.03</v>
      </c>
    </row>
    <row r="91" spans="1:7" x14ac:dyDescent="0.35">
      <c r="A91" s="428" t="s">
        <v>58</v>
      </c>
      <c r="B91" s="116">
        <v>14094</v>
      </c>
      <c r="C91" s="368">
        <v>14508</v>
      </c>
      <c r="D91" s="375">
        <v>2.9000000000000001E-2</v>
      </c>
      <c r="E91" s="376">
        <v>31248</v>
      </c>
      <c r="F91" s="376">
        <v>32184</v>
      </c>
      <c r="G91" s="377">
        <v>0.03</v>
      </c>
    </row>
    <row r="92" spans="1:7" x14ac:dyDescent="0.35">
      <c r="A92" s="428" t="s">
        <v>62</v>
      </c>
      <c r="B92" s="116">
        <v>17892</v>
      </c>
      <c r="C92" s="368">
        <v>18432</v>
      </c>
      <c r="D92" s="375">
        <v>0.03</v>
      </c>
      <c r="E92" s="376">
        <v>33300</v>
      </c>
      <c r="F92" s="376">
        <v>34290</v>
      </c>
      <c r="G92" s="377">
        <v>0.03</v>
      </c>
    </row>
    <row r="93" spans="1:7" x14ac:dyDescent="0.35">
      <c r="A93" s="428" t="s">
        <v>63</v>
      </c>
      <c r="B93" s="116">
        <v>15444</v>
      </c>
      <c r="C93" s="368">
        <v>15912</v>
      </c>
      <c r="D93" s="375">
        <v>0.03</v>
      </c>
      <c r="E93" s="376">
        <v>32148</v>
      </c>
      <c r="F93" s="376">
        <v>33102</v>
      </c>
      <c r="G93" s="377">
        <v>0.03</v>
      </c>
    </row>
    <row r="94" spans="1:7" ht="15" thickBot="1" x14ac:dyDescent="0.4">
      <c r="A94" s="428" t="s">
        <v>64</v>
      </c>
      <c r="B94" s="121">
        <v>29718</v>
      </c>
      <c r="C94" s="370">
        <v>29718</v>
      </c>
      <c r="D94" s="378">
        <v>0</v>
      </c>
      <c r="E94" s="379">
        <v>36504</v>
      </c>
      <c r="F94" s="379">
        <v>36504</v>
      </c>
      <c r="G94" s="380">
        <v>0</v>
      </c>
    </row>
    <row r="95" spans="1:7" ht="15" thickBot="1" x14ac:dyDescent="0.4">
      <c r="A95" s="446" t="s">
        <v>56</v>
      </c>
      <c r="B95" s="121">
        <v>1774</v>
      </c>
      <c r="C95" s="370">
        <v>1853</v>
      </c>
      <c r="D95" s="378">
        <v>4.4999999999999998E-2</v>
      </c>
      <c r="E95" s="376">
        <v>1774</v>
      </c>
      <c r="F95" s="376">
        <v>1853</v>
      </c>
      <c r="G95" s="380">
        <v>4.4999999999999998E-2</v>
      </c>
    </row>
    <row r="96" spans="1:7" ht="15" thickBot="1" x14ac:dyDescent="0.4">
      <c r="A96" s="447" t="s">
        <v>207</v>
      </c>
      <c r="B96" s="121">
        <v>12610</v>
      </c>
      <c r="C96" s="370">
        <v>13013</v>
      </c>
      <c r="D96" s="381">
        <v>3.2000000000000001E-2</v>
      </c>
      <c r="E96" s="122">
        <v>30430</v>
      </c>
      <c r="F96" s="122">
        <v>31355</v>
      </c>
      <c r="G96" s="381">
        <v>0.03</v>
      </c>
    </row>
    <row r="97" spans="1:7" ht="15" thickBot="1" x14ac:dyDescent="0.4">
      <c r="A97" s="48" t="s">
        <v>132</v>
      </c>
      <c r="B97" s="143"/>
      <c r="C97" s="143"/>
      <c r="D97" s="143"/>
      <c r="E97" s="143"/>
      <c r="F97" s="143"/>
      <c r="G97" s="144"/>
    </row>
    <row r="98" spans="1:7" ht="15" thickBot="1" x14ac:dyDescent="0.4">
      <c r="A98" s="2"/>
    </row>
    <row r="99" spans="1:7" ht="15" thickBot="1" x14ac:dyDescent="0.4">
      <c r="A99" s="409" t="s">
        <v>65</v>
      </c>
      <c r="B99" s="36" t="s">
        <v>66</v>
      </c>
      <c r="C99" s="37" t="s">
        <v>67</v>
      </c>
      <c r="D99" s="37" t="s">
        <v>108</v>
      </c>
      <c r="E99" s="37" t="s">
        <v>109</v>
      </c>
    </row>
    <row r="100" spans="1:7" x14ac:dyDescent="0.35">
      <c r="A100" s="418" t="s">
        <v>68</v>
      </c>
      <c r="B100" s="371">
        <v>31861</v>
      </c>
      <c r="C100" s="371">
        <v>33246</v>
      </c>
      <c r="D100" s="371">
        <v>1385</v>
      </c>
      <c r="E100" s="372">
        <v>4.2999999999999997E-2</v>
      </c>
    </row>
    <row r="101" spans="1:7" x14ac:dyDescent="0.35">
      <c r="A101" s="418" t="s">
        <v>69</v>
      </c>
      <c r="B101" s="371">
        <v>26433</v>
      </c>
      <c r="C101" s="371">
        <v>27665</v>
      </c>
      <c r="D101" s="371">
        <v>1232</v>
      </c>
      <c r="E101" s="372">
        <v>4.7E-2</v>
      </c>
    </row>
    <row r="102" spans="1:7" x14ac:dyDescent="0.35">
      <c r="A102" s="418" t="s">
        <v>70</v>
      </c>
      <c r="B102" s="371">
        <v>5428</v>
      </c>
      <c r="C102" s="371">
        <v>5581</v>
      </c>
      <c r="D102" s="65">
        <v>153</v>
      </c>
      <c r="E102" s="372">
        <v>2.8000000000000001E-2</v>
      </c>
    </row>
    <row r="103" spans="1:7" x14ac:dyDescent="0.35">
      <c r="A103" s="418" t="s">
        <v>71</v>
      </c>
      <c r="B103" s="372">
        <v>0.437</v>
      </c>
      <c r="C103" s="372">
        <v>0.437</v>
      </c>
      <c r="D103" s="65">
        <v>607</v>
      </c>
      <c r="E103" s="372">
        <v>0</v>
      </c>
    </row>
    <row r="104" spans="1:7" x14ac:dyDescent="0.35">
      <c r="A104" s="418" t="s">
        <v>72</v>
      </c>
      <c r="B104" s="372">
        <v>0.56299999999999994</v>
      </c>
      <c r="C104" s="372">
        <v>0.56299999999999994</v>
      </c>
      <c r="D104" s="65">
        <v>778</v>
      </c>
      <c r="E104" s="372">
        <v>0</v>
      </c>
    </row>
    <row r="105" spans="1:7" x14ac:dyDescent="0.35">
      <c r="A105" s="418" t="s">
        <v>146</v>
      </c>
      <c r="B105" s="372">
        <v>0.59599999999999997</v>
      </c>
      <c r="C105" s="372">
        <v>0.58899999999999997</v>
      </c>
      <c r="D105" s="65">
        <v>579</v>
      </c>
      <c r="E105" s="372">
        <v>-7.0000000000000001E-3</v>
      </c>
    </row>
    <row r="106" spans="1:7" x14ac:dyDescent="0.35">
      <c r="A106" s="418" t="s">
        <v>112</v>
      </c>
      <c r="B106" s="372">
        <v>0.40400000000000003</v>
      </c>
      <c r="C106" s="372">
        <v>0.41099999999999998</v>
      </c>
      <c r="D106" s="65">
        <v>806</v>
      </c>
      <c r="E106" s="372">
        <v>7.0000000000000001E-3</v>
      </c>
    </row>
    <row r="107" spans="1:7" x14ac:dyDescent="0.35">
      <c r="A107" s="418" t="s">
        <v>73</v>
      </c>
      <c r="B107" s="372">
        <v>0.218</v>
      </c>
      <c r="C107" s="372">
        <v>0.23</v>
      </c>
      <c r="D107" s="65">
        <v>701</v>
      </c>
      <c r="E107" s="372">
        <v>1.2E-2</v>
      </c>
    </row>
    <row r="108" spans="1:7" ht="15" thickBot="1" x14ac:dyDescent="0.4">
      <c r="A108" s="424" t="s">
        <v>131</v>
      </c>
      <c r="B108" s="373">
        <v>9.5000000000000001E-2</v>
      </c>
      <c r="C108" s="373">
        <v>8.3000000000000004E-2</v>
      </c>
      <c r="D108" s="374">
        <v>90</v>
      </c>
      <c r="E108" s="373">
        <v>-1.2E-2</v>
      </c>
    </row>
    <row r="109" spans="1:7" ht="15" thickBot="1" x14ac:dyDescent="0.4"/>
    <row r="110" spans="1:7" ht="15" thickBot="1" x14ac:dyDescent="0.4">
      <c r="A110" s="52" t="s">
        <v>90</v>
      </c>
      <c r="B110" s="128"/>
      <c r="C110" s="128"/>
      <c r="D110" s="128"/>
      <c r="E110" s="128"/>
      <c r="F110" s="128"/>
      <c r="G110" s="129"/>
    </row>
    <row r="111" spans="1:7" ht="21.5" thickBot="1" x14ac:dyDescent="0.4">
      <c r="A111" s="411" t="s">
        <v>113</v>
      </c>
      <c r="B111" s="305" t="s">
        <v>110</v>
      </c>
      <c r="C111" s="307" t="s">
        <v>105</v>
      </c>
      <c r="D111" s="307" t="s">
        <v>106</v>
      </c>
      <c r="E111" s="305" t="s">
        <v>107</v>
      </c>
      <c r="F111" s="307" t="s">
        <v>108</v>
      </c>
      <c r="G111" s="306" t="s">
        <v>109</v>
      </c>
    </row>
    <row r="112" spans="1:7" x14ac:dyDescent="0.35">
      <c r="A112" s="432" t="s">
        <v>114</v>
      </c>
      <c r="B112" s="161" t="s">
        <v>111</v>
      </c>
      <c r="C112" s="163">
        <v>15631</v>
      </c>
      <c r="D112" s="163">
        <v>16170</v>
      </c>
      <c r="E112" s="165">
        <v>0.57999999999999996</v>
      </c>
      <c r="F112" s="167">
        <v>539</v>
      </c>
      <c r="G112" s="157">
        <v>3.4000000000000002E-2</v>
      </c>
    </row>
    <row r="113" spans="1:7" x14ac:dyDescent="0.35">
      <c r="A113" s="433" t="s">
        <v>114</v>
      </c>
      <c r="B113" s="115" t="s">
        <v>112</v>
      </c>
      <c r="C113" s="116">
        <v>10802</v>
      </c>
      <c r="D113" s="116">
        <v>11495</v>
      </c>
      <c r="E113" s="146">
        <v>0.42</v>
      </c>
      <c r="F113" s="138">
        <v>693</v>
      </c>
      <c r="G113" s="158">
        <v>6.4000000000000001E-2</v>
      </c>
    </row>
    <row r="114" spans="1:7" x14ac:dyDescent="0.35">
      <c r="A114" s="433" t="s">
        <v>114</v>
      </c>
      <c r="B114" s="115" t="s">
        <v>17</v>
      </c>
      <c r="C114" s="116">
        <v>26433</v>
      </c>
      <c r="D114" s="116">
        <v>27665</v>
      </c>
      <c r="E114" s="146">
        <v>1</v>
      </c>
      <c r="F114" s="139">
        <v>1232</v>
      </c>
      <c r="G114" s="158">
        <v>4.7E-2</v>
      </c>
    </row>
    <row r="115" spans="1:7" x14ac:dyDescent="0.35">
      <c r="A115" s="448" t="s">
        <v>70</v>
      </c>
      <c r="B115" s="162" t="s">
        <v>111</v>
      </c>
      <c r="C115" s="164">
        <v>3356</v>
      </c>
      <c r="D115" s="164">
        <v>3396</v>
      </c>
      <c r="E115" s="166">
        <v>0.61</v>
      </c>
      <c r="F115" s="168">
        <v>40</v>
      </c>
      <c r="G115" s="160">
        <v>1.2E-2</v>
      </c>
    </row>
    <row r="116" spans="1:7" x14ac:dyDescent="0.35">
      <c r="A116" s="433" t="s">
        <v>70</v>
      </c>
      <c r="B116" s="115" t="s">
        <v>112</v>
      </c>
      <c r="C116" s="116">
        <v>2072</v>
      </c>
      <c r="D116" s="116">
        <v>2185</v>
      </c>
      <c r="E116" s="146">
        <v>0.39</v>
      </c>
      <c r="F116" s="138">
        <v>113</v>
      </c>
      <c r="G116" s="158">
        <v>5.5E-2</v>
      </c>
    </row>
    <row r="117" spans="1:7" ht="15" thickBot="1" x14ac:dyDescent="0.4">
      <c r="A117" s="433" t="s">
        <v>70</v>
      </c>
      <c r="B117" s="115" t="s">
        <v>17</v>
      </c>
      <c r="C117" s="116">
        <v>5428</v>
      </c>
      <c r="D117" s="116">
        <v>5581</v>
      </c>
      <c r="E117" s="146">
        <v>1</v>
      </c>
      <c r="F117" s="138">
        <v>153</v>
      </c>
      <c r="G117" s="158">
        <v>2.8000000000000001E-2</v>
      </c>
    </row>
    <row r="118" spans="1:7" x14ac:dyDescent="0.35">
      <c r="A118" s="432" t="s">
        <v>74</v>
      </c>
      <c r="B118" s="161" t="s">
        <v>111</v>
      </c>
      <c r="C118" s="163">
        <v>18987</v>
      </c>
      <c r="D118" s="163">
        <v>19566</v>
      </c>
      <c r="E118" s="165">
        <v>0.59</v>
      </c>
      <c r="F118" s="167">
        <v>579</v>
      </c>
      <c r="G118" s="157">
        <v>0.03</v>
      </c>
    </row>
    <row r="119" spans="1:7" x14ac:dyDescent="0.35">
      <c r="A119" s="433" t="s">
        <v>74</v>
      </c>
      <c r="B119" s="115" t="s">
        <v>112</v>
      </c>
      <c r="C119" s="116">
        <v>12874</v>
      </c>
      <c r="D119" s="116">
        <v>13680</v>
      </c>
      <c r="E119" s="146">
        <v>0.41</v>
      </c>
      <c r="F119" s="138">
        <v>806</v>
      </c>
      <c r="G119" s="158">
        <v>6.3E-2</v>
      </c>
    </row>
    <row r="120" spans="1:7" ht="15" thickBot="1" x14ac:dyDescent="0.4">
      <c r="A120" s="434" t="s">
        <v>74</v>
      </c>
      <c r="B120" s="56" t="s">
        <v>17</v>
      </c>
      <c r="C120" s="121">
        <v>31861</v>
      </c>
      <c r="D120" s="121">
        <v>33246</v>
      </c>
      <c r="E120" s="147">
        <v>1</v>
      </c>
      <c r="F120" s="141">
        <v>1385</v>
      </c>
      <c r="G120" s="16">
        <v>4.2999999999999997E-2</v>
      </c>
    </row>
    <row r="121" spans="1:7" ht="15" thickBot="1" x14ac:dyDescent="0.4">
      <c r="A121" s="2"/>
    </row>
    <row r="122" spans="1:7" ht="15" thickBot="1" x14ac:dyDescent="0.4">
      <c r="A122" s="58" t="s">
        <v>119</v>
      </c>
      <c r="B122" s="148"/>
      <c r="C122" s="148"/>
      <c r="D122" s="148"/>
      <c r="E122" s="149"/>
    </row>
    <row r="123" spans="1:7" ht="21.5" thickBot="1" x14ac:dyDescent="0.4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35">
      <c r="A124" s="428" t="s">
        <v>75</v>
      </c>
      <c r="B124" s="116">
        <v>9625</v>
      </c>
      <c r="C124" s="367">
        <v>13.7</v>
      </c>
      <c r="D124" s="368">
        <v>7077</v>
      </c>
      <c r="E124" s="367">
        <v>14</v>
      </c>
    </row>
    <row r="125" spans="1:7" x14ac:dyDescent="0.35">
      <c r="A125" s="428" t="s">
        <v>57</v>
      </c>
      <c r="B125" s="116">
        <v>2108</v>
      </c>
      <c r="C125" s="367">
        <v>14.4</v>
      </c>
      <c r="D125" s="368">
        <v>1404</v>
      </c>
      <c r="E125" s="367">
        <v>14.4</v>
      </c>
    </row>
    <row r="126" spans="1:7" x14ac:dyDescent="0.35">
      <c r="A126" s="428" t="s">
        <v>76</v>
      </c>
      <c r="B126" s="115">
        <v>52</v>
      </c>
      <c r="C126" s="367">
        <v>12.6</v>
      </c>
      <c r="D126" s="367">
        <v>24</v>
      </c>
      <c r="E126" s="367">
        <v>13.4</v>
      </c>
    </row>
    <row r="127" spans="1:7" x14ac:dyDescent="0.35">
      <c r="A127" s="428" t="s">
        <v>58</v>
      </c>
      <c r="B127" s="116">
        <v>3120</v>
      </c>
      <c r="C127" s="367">
        <v>14.4</v>
      </c>
      <c r="D127" s="368">
        <v>1617</v>
      </c>
      <c r="E127" s="367">
        <v>14.8</v>
      </c>
    </row>
    <row r="128" spans="1:7" x14ac:dyDescent="0.35">
      <c r="A128" s="428" t="s">
        <v>77</v>
      </c>
      <c r="B128" s="115">
        <v>321</v>
      </c>
      <c r="C128" s="367">
        <v>14.1</v>
      </c>
      <c r="D128" s="367">
        <v>275</v>
      </c>
      <c r="E128" s="367">
        <v>14.5</v>
      </c>
    </row>
    <row r="129" spans="1:5" x14ac:dyDescent="0.35">
      <c r="A129" s="428" t="s">
        <v>59</v>
      </c>
      <c r="B129" s="115">
        <v>781</v>
      </c>
      <c r="C129" s="367">
        <v>13.6</v>
      </c>
      <c r="D129" s="368">
        <v>1016</v>
      </c>
      <c r="E129" s="367">
        <v>14</v>
      </c>
    </row>
    <row r="130" spans="1:5" x14ac:dyDescent="0.35">
      <c r="A130" s="428" t="s">
        <v>60</v>
      </c>
      <c r="B130" s="115">
        <v>163</v>
      </c>
      <c r="C130" s="367">
        <v>15.4</v>
      </c>
      <c r="D130" s="367">
        <v>82</v>
      </c>
      <c r="E130" s="367">
        <v>15.6</v>
      </c>
    </row>
    <row r="131" spans="1:5" x14ac:dyDescent="0.35">
      <c r="A131" s="428" t="s">
        <v>78</v>
      </c>
      <c r="B131" s="115">
        <v>201</v>
      </c>
      <c r="C131" s="367">
        <v>6.2</v>
      </c>
      <c r="D131" s="367">
        <v>47</v>
      </c>
      <c r="E131" s="367">
        <v>6.4</v>
      </c>
    </row>
    <row r="132" spans="1:5" ht="15" thickBot="1" x14ac:dyDescent="0.4">
      <c r="A132" s="449" t="s">
        <v>79</v>
      </c>
      <c r="B132" s="56">
        <v>45</v>
      </c>
      <c r="C132" s="369">
        <v>2.2000000000000002</v>
      </c>
      <c r="D132" s="369">
        <v>8</v>
      </c>
      <c r="E132" s="369">
        <v>2.5</v>
      </c>
    </row>
    <row r="133" spans="1:5" ht="15" thickBot="1" x14ac:dyDescent="0.4">
      <c r="A133" s="449" t="s">
        <v>80</v>
      </c>
      <c r="B133" s="121">
        <v>16416</v>
      </c>
      <c r="C133" s="369">
        <v>13.8</v>
      </c>
      <c r="D133" s="370">
        <v>11550</v>
      </c>
      <c r="E133" s="369">
        <v>14.2</v>
      </c>
    </row>
    <row r="134" spans="1:5" ht="15" thickBot="1" x14ac:dyDescent="0.4"/>
    <row r="135" spans="1:5" ht="15" thickBot="1" x14ac:dyDescent="0.4">
      <c r="A135" s="40" t="s">
        <v>121</v>
      </c>
      <c r="B135" s="151"/>
      <c r="C135" s="151"/>
      <c r="D135" s="151"/>
      <c r="E135" s="152"/>
    </row>
    <row r="136" spans="1:5" ht="21.5" thickBot="1" x14ac:dyDescent="0.4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35">
      <c r="A137" s="428" t="s">
        <v>75</v>
      </c>
      <c r="B137" s="139">
        <v>1436</v>
      </c>
      <c r="C137" s="150">
        <v>7.2</v>
      </c>
      <c r="D137" s="150">
        <v>605</v>
      </c>
      <c r="E137" s="150">
        <v>8.1</v>
      </c>
    </row>
    <row r="138" spans="1:5" x14ac:dyDescent="0.35">
      <c r="A138" s="428" t="s">
        <v>57</v>
      </c>
      <c r="B138" s="138">
        <v>209</v>
      </c>
      <c r="C138" s="150">
        <v>12.1</v>
      </c>
      <c r="D138" s="150">
        <v>145</v>
      </c>
      <c r="E138" s="150">
        <v>12.7</v>
      </c>
    </row>
    <row r="139" spans="1:5" x14ac:dyDescent="0.35">
      <c r="A139" s="428" t="s">
        <v>76</v>
      </c>
      <c r="B139" s="138">
        <v>204</v>
      </c>
      <c r="C139" s="150">
        <v>7.2</v>
      </c>
      <c r="D139" s="150">
        <v>28</v>
      </c>
      <c r="E139" s="150">
        <v>9.6</v>
      </c>
    </row>
    <row r="140" spans="1:5" x14ac:dyDescent="0.35">
      <c r="A140" s="428" t="s">
        <v>58</v>
      </c>
      <c r="B140" s="138">
        <v>901</v>
      </c>
      <c r="C140" s="150">
        <v>6.1</v>
      </c>
      <c r="D140" s="140">
        <v>1104</v>
      </c>
      <c r="E140" s="150">
        <v>7</v>
      </c>
    </row>
    <row r="141" spans="1:5" x14ac:dyDescent="0.35">
      <c r="A141" s="428" t="s">
        <v>81</v>
      </c>
      <c r="B141" s="138">
        <v>34</v>
      </c>
      <c r="C141" s="150">
        <v>6.1</v>
      </c>
      <c r="D141" s="150">
        <v>13</v>
      </c>
      <c r="E141" s="150">
        <v>7.6</v>
      </c>
    </row>
    <row r="142" spans="1:5" x14ac:dyDescent="0.35">
      <c r="A142" s="428" t="s">
        <v>82</v>
      </c>
      <c r="B142" s="138">
        <v>391</v>
      </c>
      <c r="C142" s="150">
        <v>14.9</v>
      </c>
      <c r="D142" s="150">
        <v>172</v>
      </c>
      <c r="E142" s="150">
        <v>15.5</v>
      </c>
    </row>
    <row r="143" spans="1:5" x14ac:dyDescent="0.35">
      <c r="A143" s="428" t="s">
        <v>59</v>
      </c>
      <c r="B143" s="138">
        <v>97</v>
      </c>
      <c r="C143" s="150">
        <v>8.6999999999999993</v>
      </c>
      <c r="D143" s="150">
        <v>48</v>
      </c>
      <c r="E143" s="150">
        <v>9.1999999999999993</v>
      </c>
    </row>
    <row r="144" spans="1:5" x14ac:dyDescent="0.35">
      <c r="A144" s="428" t="s">
        <v>60</v>
      </c>
      <c r="B144" s="138">
        <v>124</v>
      </c>
      <c r="C144" s="150">
        <v>6.7</v>
      </c>
      <c r="D144" s="150">
        <v>70</v>
      </c>
      <c r="E144" s="150">
        <v>6.4</v>
      </c>
    </row>
    <row r="145" spans="1:6" x14ac:dyDescent="0.35">
      <c r="A145" s="428" t="s">
        <v>78</v>
      </c>
      <c r="B145" s="138">
        <v>88</v>
      </c>
      <c r="C145" s="150">
        <v>3.4</v>
      </c>
      <c r="D145" s="150">
        <v>33</v>
      </c>
      <c r="E145" s="150">
        <v>3.9</v>
      </c>
    </row>
    <row r="146" spans="1:6" ht="15" thickBot="1" x14ac:dyDescent="0.4">
      <c r="A146" s="449" t="s">
        <v>79</v>
      </c>
      <c r="B146" s="15">
        <v>8</v>
      </c>
      <c r="C146" s="150">
        <v>2.9</v>
      </c>
      <c r="D146" s="14">
        <v>5</v>
      </c>
      <c r="E146" s="14">
        <v>3.8</v>
      </c>
    </row>
    <row r="147" spans="1:6" ht="15" thickBot="1" x14ac:dyDescent="0.4">
      <c r="A147" s="57" t="s">
        <v>83</v>
      </c>
      <c r="B147" s="153">
        <v>3492</v>
      </c>
      <c r="C147" s="51">
        <v>8</v>
      </c>
      <c r="D147" s="142">
        <v>2223</v>
      </c>
      <c r="E147" s="51">
        <v>8.3000000000000007</v>
      </c>
    </row>
    <row r="148" spans="1:6" ht="15" thickBot="1" x14ac:dyDescent="0.4">
      <c r="A148" s="59"/>
      <c r="B148" s="154"/>
      <c r="C148" s="155"/>
      <c r="D148" s="154"/>
      <c r="E148" s="155"/>
      <c r="F148" s="87"/>
    </row>
    <row r="149" spans="1:6" ht="15" thickBot="1" x14ac:dyDescent="0.4">
      <c r="A149" s="40" t="s">
        <v>122</v>
      </c>
      <c r="B149" s="151"/>
      <c r="C149" s="151"/>
      <c r="D149" s="151"/>
      <c r="E149" s="152"/>
    </row>
    <row r="150" spans="1:6" ht="21.5" thickBot="1" x14ac:dyDescent="0.4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</row>
    <row r="151" spans="1:6" ht="15" thickBot="1" x14ac:dyDescent="0.4">
      <c r="A151" s="449" t="s">
        <v>217</v>
      </c>
      <c r="B151" s="141">
        <v>19908</v>
      </c>
      <c r="C151" s="14">
        <v>12.8</v>
      </c>
      <c r="D151" s="17">
        <v>13773</v>
      </c>
      <c r="E151" s="14">
        <v>13.2</v>
      </c>
    </row>
  </sheetData>
  <sheetProtection algorithmName="SHA-512" hashValue="9PgFlfKdLojCZNBY3VVlZHt2vNjsah1GDILLgK/Cw/tKfymiHxtpltV7bibB9N65VScmvidsIt9wBB0bAEaLvw==" saltValue="AoAhmssER/xVWGOh6bunf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53"/>
  <sheetViews>
    <sheetView topLeftCell="A61" zoomScale="130" zoomScaleNormal="130" workbookViewId="0"/>
  </sheetViews>
  <sheetFormatPr defaultColWidth="8.7265625" defaultRowHeight="14.5" x14ac:dyDescent="0.35"/>
  <cols>
    <col min="1" max="1" width="27.453125" style="4" customWidth="1"/>
    <col min="2" max="8" width="11" style="60" customWidth="1"/>
    <col min="9" max="9" width="8.7265625" style="60"/>
    <col min="10" max="16384" width="8.7265625" style="4"/>
  </cols>
  <sheetData>
    <row r="1" spans="1:3" x14ac:dyDescent="0.35">
      <c r="A1" s="3" t="s">
        <v>140</v>
      </c>
    </row>
    <row r="2" spans="1:3" ht="15" thickBot="1" x14ac:dyDescent="0.4"/>
    <row r="3" spans="1:3" s="60" customFormat="1" ht="15" thickBot="1" x14ac:dyDescent="0.4">
      <c r="A3" s="409" t="s">
        <v>183</v>
      </c>
      <c r="B3" s="179" t="s">
        <v>21</v>
      </c>
      <c r="C3" s="36" t="s">
        <v>1</v>
      </c>
    </row>
    <row r="4" spans="1:3" s="60" customFormat="1" x14ac:dyDescent="0.35">
      <c r="A4" s="433" t="s">
        <v>2</v>
      </c>
      <c r="B4" s="182">
        <v>69.400000000000006</v>
      </c>
      <c r="C4" s="133">
        <v>4.3999999999999997E-2</v>
      </c>
    </row>
    <row r="5" spans="1:3" s="60" customFormat="1" x14ac:dyDescent="0.35">
      <c r="A5" s="459" t="s">
        <v>3</v>
      </c>
      <c r="B5" s="183">
        <v>37.200000000000003</v>
      </c>
      <c r="C5" s="329" t="s">
        <v>209</v>
      </c>
    </row>
    <row r="6" spans="1:3" s="60" customFormat="1" x14ac:dyDescent="0.35">
      <c r="A6" s="460" t="s">
        <v>4</v>
      </c>
      <c r="B6" s="184">
        <v>32.200000000000003</v>
      </c>
      <c r="C6" s="331" t="s">
        <v>209</v>
      </c>
    </row>
    <row r="7" spans="1:3" s="60" customFormat="1" x14ac:dyDescent="0.35">
      <c r="A7" s="417" t="s">
        <v>5</v>
      </c>
      <c r="B7" s="181">
        <v>701.5</v>
      </c>
      <c r="C7" s="133">
        <v>0.443</v>
      </c>
    </row>
    <row r="8" spans="1:3" s="60" customFormat="1" x14ac:dyDescent="0.35">
      <c r="A8" s="416" t="s">
        <v>6</v>
      </c>
      <c r="B8" s="185">
        <v>319</v>
      </c>
      <c r="C8" s="133">
        <v>0.20100000000000001</v>
      </c>
    </row>
    <row r="9" spans="1:3" s="60" customFormat="1" x14ac:dyDescent="0.35">
      <c r="A9" s="416" t="s">
        <v>7</v>
      </c>
      <c r="B9" s="185">
        <v>94.8</v>
      </c>
      <c r="C9" s="133">
        <v>0.06</v>
      </c>
    </row>
    <row r="10" spans="1:3" s="60" customFormat="1" x14ac:dyDescent="0.35">
      <c r="A10" s="417" t="s">
        <v>8</v>
      </c>
      <c r="B10" s="5">
        <v>55.2</v>
      </c>
      <c r="C10" s="73">
        <v>3.5000000000000003E-2</v>
      </c>
    </row>
    <row r="11" spans="1:3" s="60" customFormat="1" x14ac:dyDescent="0.35">
      <c r="A11" s="437" t="s">
        <v>9</v>
      </c>
      <c r="B11" s="186">
        <v>60.3</v>
      </c>
      <c r="C11" s="73">
        <v>3.7999999999999999E-2</v>
      </c>
    </row>
    <row r="12" spans="1:3" s="60" customFormat="1" x14ac:dyDescent="0.35">
      <c r="A12" s="437" t="s">
        <v>227</v>
      </c>
      <c r="B12" s="186">
        <v>31.4</v>
      </c>
      <c r="C12" s="73">
        <v>0.02</v>
      </c>
    </row>
    <row r="13" spans="1:3" s="60" customFormat="1" x14ac:dyDescent="0.35">
      <c r="A13" s="417" t="s">
        <v>10</v>
      </c>
      <c r="B13" s="5">
        <v>232.6</v>
      </c>
      <c r="C13" s="73">
        <v>0.14699999999999999</v>
      </c>
    </row>
    <row r="14" spans="1:3" s="60" customFormat="1" ht="15" thickBot="1" x14ac:dyDescent="0.4">
      <c r="A14" s="417" t="s">
        <v>11</v>
      </c>
      <c r="B14" s="5">
        <v>20.3</v>
      </c>
      <c r="C14" s="91">
        <v>1.2999999999999999E-2</v>
      </c>
    </row>
    <row r="15" spans="1:3" s="60" customFormat="1" ht="15" thickBot="1" x14ac:dyDescent="0.4">
      <c r="A15" s="419" t="s">
        <v>12</v>
      </c>
      <c r="B15" s="172">
        <v>1584.6</v>
      </c>
      <c r="C15" s="68">
        <v>1</v>
      </c>
    </row>
    <row r="16" spans="1:3" s="60" customFormat="1" ht="15" thickBot="1" x14ac:dyDescent="0.4">
      <c r="A16" s="187"/>
      <c r="B16" s="169"/>
      <c r="C16" s="90"/>
    </row>
    <row r="17" spans="1:6" ht="15" thickBot="1" x14ac:dyDescent="0.4">
      <c r="A17" s="409" t="s">
        <v>182</v>
      </c>
      <c r="B17" s="36" t="s">
        <v>21</v>
      </c>
      <c r="C17" s="37" t="s">
        <v>1</v>
      </c>
    </row>
    <row r="18" spans="1:6" x14ac:dyDescent="0.35">
      <c r="A18" s="428" t="s">
        <v>13</v>
      </c>
      <c r="B18" s="233">
        <v>766.2</v>
      </c>
      <c r="C18" s="158">
        <v>0.48399999999999999</v>
      </c>
    </row>
    <row r="19" spans="1:6" x14ac:dyDescent="0.35">
      <c r="A19" s="428" t="s">
        <v>14</v>
      </c>
      <c r="B19" s="115">
        <v>380.6</v>
      </c>
      <c r="C19" s="158">
        <v>0.24</v>
      </c>
    </row>
    <row r="20" spans="1:6" ht="15" thickBot="1" x14ac:dyDescent="0.4">
      <c r="A20" s="428" t="s">
        <v>15</v>
      </c>
      <c r="B20" s="56">
        <v>437.8</v>
      </c>
      <c r="C20" s="158">
        <v>0.27600000000000002</v>
      </c>
    </row>
    <row r="21" spans="1:6" ht="15" thickBot="1" x14ac:dyDescent="0.4">
      <c r="A21" s="419" t="s">
        <v>12</v>
      </c>
      <c r="B21" s="234">
        <v>1584.6</v>
      </c>
      <c r="C21" s="235">
        <v>1</v>
      </c>
    </row>
    <row r="22" spans="1:6" ht="15" thickBot="1" x14ac:dyDescent="0.4">
      <c r="A22" s="195"/>
    </row>
    <row r="23" spans="1:6" ht="21.5" thickBot="1" x14ac:dyDescent="0.4">
      <c r="A23" s="409" t="s">
        <v>184</v>
      </c>
      <c r="B23" s="36" t="s">
        <v>208</v>
      </c>
      <c r="C23" s="36" t="s">
        <v>157</v>
      </c>
      <c r="D23" s="36" t="s">
        <v>156</v>
      </c>
      <c r="E23" s="36" t="s">
        <v>92</v>
      </c>
      <c r="F23" s="37" t="s">
        <v>93</v>
      </c>
    </row>
    <row r="24" spans="1:6" x14ac:dyDescent="0.35">
      <c r="A24" s="428">
        <v>2014</v>
      </c>
      <c r="B24" s="236">
        <v>57.4</v>
      </c>
      <c r="C24" s="133">
        <v>4.5999999999999999E-2</v>
      </c>
      <c r="D24" s="237">
        <v>2.5</v>
      </c>
      <c r="E24" s="138">
        <v>2008</v>
      </c>
      <c r="F24" s="158">
        <v>3.5999999999999997E-2</v>
      </c>
    </row>
    <row r="25" spans="1:6" x14ac:dyDescent="0.35">
      <c r="A25" s="458">
        <v>2015</v>
      </c>
      <c r="B25" s="238">
        <v>63.4</v>
      </c>
      <c r="C25" s="239">
        <v>0.105</v>
      </c>
      <c r="D25" s="240">
        <v>6</v>
      </c>
      <c r="E25" s="138">
        <v>2009</v>
      </c>
      <c r="F25" s="158">
        <v>2.1999999999999999E-2</v>
      </c>
    </row>
    <row r="26" spans="1:6" x14ac:dyDescent="0.35">
      <c r="A26" s="455" t="s">
        <v>233</v>
      </c>
      <c r="B26" s="241">
        <v>37.9</v>
      </c>
      <c r="C26" s="294" t="s">
        <v>53</v>
      </c>
      <c r="D26" s="294" t="s">
        <v>53</v>
      </c>
      <c r="E26" s="138">
        <v>2010</v>
      </c>
      <c r="F26" s="158">
        <v>3.9E-2</v>
      </c>
    </row>
    <row r="27" spans="1:6" x14ac:dyDescent="0.35">
      <c r="A27" s="455" t="s">
        <v>234</v>
      </c>
      <c r="B27" s="241">
        <v>31.9</v>
      </c>
      <c r="C27" s="294" t="s">
        <v>53</v>
      </c>
      <c r="D27" s="294" t="s">
        <v>53</v>
      </c>
      <c r="E27" s="138">
        <v>2011</v>
      </c>
      <c r="F27" s="158">
        <v>-6.0000000000000001E-3</v>
      </c>
    </row>
    <row r="28" spans="1:6" x14ac:dyDescent="0.35">
      <c r="A28" s="429" t="s">
        <v>125</v>
      </c>
      <c r="B28" s="240">
        <v>69.8</v>
      </c>
      <c r="C28" s="239">
        <v>0.10100000000000001</v>
      </c>
      <c r="D28" s="240">
        <v>6.4</v>
      </c>
      <c r="E28" s="138">
        <v>2012</v>
      </c>
      <c r="F28" s="158">
        <v>1.9E-2</v>
      </c>
    </row>
    <row r="29" spans="1:6" x14ac:dyDescent="0.35">
      <c r="A29" s="455" t="s">
        <v>235</v>
      </c>
      <c r="B29" s="242">
        <v>37.200000000000003</v>
      </c>
      <c r="C29" s="294" t="s">
        <v>53</v>
      </c>
      <c r="D29" s="294" t="s">
        <v>53</v>
      </c>
      <c r="E29" s="138">
        <v>2013</v>
      </c>
      <c r="F29" s="158">
        <v>3.6999999999999998E-2</v>
      </c>
    </row>
    <row r="30" spans="1:6" x14ac:dyDescent="0.35">
      <c r="A30" s="428" t="s">
        <v>236</v>
      </c>
      <c r="B30" s="243">
        <v>32.200000000000003</v>
      </c>
      <c r="C30" s="294" t="s">
        <v>53</v>
      </c>
      <c r="D30" s="294" t="s">
        <v>53</v>
      </c>
      <c r="E30" s="138">
        <v>2014</v>
      </c>
      <c r="F30" s="158">
        <v>1.9E-2</v>
      </c>
    </row>
    <row r="31" spans="1:6" ht="15" thickBot="1" x14ac:dyDescent="0.4">
      <c r="A31" s="456" t="s">
        <v>126</v>
      </c>
      <c r="B31" s="244">
        <v>69.400000000000006</v>
      </c>
      <c r="C31" s="136">
        <v>-6.0000000000000001E-3</v>
      </c>
      <c r="D31" s="245">
        <v>-0.4</v>
      </c>
      <c r="E31" s="138">
        <v>2015</v>
      </c>
      <c r="F31" s="158">
        <v>2.8000000000000001E-2</v>
      </c>
    </row>
    <row r="32" spans="1:6" x14ac:dyDescent="0.35">
      <c r="E32" s="138">
        <v>2016</v>
      </c>
      <c r="F32" s="158">
        <v>2.8000000000000001E-2</v>
      </c>
    </row>
    <row r="33" spans="1:10" ht="15" thickBot="1" x14ac:dyDescent="0.4">
      <c r="E33" s="15" t="s">
        <v>84</v>
      </c>
      <c r="F33" s="16">
        <v>1.2E-2</v>
      </c>
    </row>
    <row r="34" spans="1:10" ht="15" thickBot="1" x14ac:dyDescent="0.4">
      <c r="E34" s="150"/>
      <c r="F34" s="246"/>
    </row>
    <row r="35" spans="1:10" ht="15" thickBot="1" x14ac:dyDescent="0.4">
      <c r="A35" s="409" t="s">
        <v>216</v>
      </c>
      <c r="B35" s="247" t="s">
        <v>85</v>
      </c>
      <c r="C35" s="248" t="s">
        <v>19</v>
      </c>
      <c r="D35" s="248" t="s">
        <v>20</v>
      </c>
      <c r="E35" s="248" t="s">
        <v>21</v>
      </c>
    </row>
    <row r="36" spans="1:10" x14ac:dyDescent="0.35">
      <c r="A36" s="210" t="s">
        <v>22</v>
      </c>
      <c r="B36" s="133">
        <v>5.5399999999999998E-2</v>
      </c>
      <c r="C36" s="158">
        <v>6.0100000000000001E-2</v>
      </c>
      <c r="D36" s="158">
        <v>5.7500000000000002E-2</v>
      </c>
      <c r="E36" s="158">
        <v>6.0400000000000002E-2</v>
      </c>
    </row>
    <row r="37" spans="1:10" ht="15" thickBot="1" x14ac:dyDescent="0.4">
      <c r="A37" s="212" t="s">
        <v>23</v>
      </c>
      <c r="B37" s="136">
        <v>5.4999999999999997E-3</v>
      </c>
      <c r="C37" s="16">
        <v>5.7000000000000002E-3</v>
      </c>
      <c r="D37" s="16">
        <v>6.8999999999999999E-3</v>
      </c>
      <c r="E37" s="16">
        <v>5.0000000000000001E-3</v>
      </c>
    </row>
    <row r="38" spans="1:10" ht="15" thickBot="1" x14ac:dyDescent="0.4">
      <c r="A38" s="295" t="s">
        <v>24</v>
      </c>
      <c r="B38" s="136">
        <v>6.0900000000000003E-2</v>
      </c>
      <c r="C38" s="16">
        <v>6.5799999999999997E-2</v>
      </c>
      <c r="D38" s="16">
        <v>6.4399999999999999E-2</v>
      </c>
      <c r="E38" s="16">
        <v>6.54E-2</v>
      </c>
    </row>
    <row r="39" spans="1:10" ht="15" thickBot="1" x14ac:dyDescent="0.4">
      <c r="A39" s="214"/>
      <c r="B39" s="249"/>
      <c r="C39" s="249"/>
      <c r="D39" s="250"/>
      <c r="E39" s="246"/>
      <c r="F39" s="246"/>
    </row>
    <row r="40" spans="1:10" ht="15" thickBot="1" x14ac:dyDescent="0.4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10" ht="21.5" thickBot="1" x14ac:dyDescent="0.4">
      <c r="A41" s="42" t="s">
        <v>16</v>
      </c>
      <c r="B41" s="297" t="s">
        <v>141</v>
      </c>
      <c r="C41" s="43" t="s">
        <v>142</v>
      </c>
      <c r="D41" s="297" t="s">
        <v>143</v>
      </c>
      <c r="E41" s="43" t="s">
        <v>91</v>
      </c>
      <c r="F41" s="43" t="s">
        <v>25</v>
      </c>
      <c r="G41" s="297" t="s">
        <v>26</v>
      </c>
      <c r="H41" s="43" t="s">
        <v>130</v>
      </c>
    </row>
    <row r="42" spans="1:10" x14ac:dyDescent="0.35">
      <c r="A42" s="457" t="s">
        <v>189</v>
      </c>
      <c r="B42" s="229">
        <v>2120</v>
      </c>
      <c r="C42" s="139">
        <v>1948</v>
      </c>
      <c r="D42" s="251">
        <v>360.2</v>
      </c>
      <c r="E42" s="138">
        <v>-20.7</v>
      </c>
      <c r="F42" s="251">
        <v>295.39999999999998</v>
      </c>
      <c r="G42" s="251">
        <v>81.3</v>
      </c>
      <c r="H42" s="138">
        <v>13.7</v>
      </c>
    </row>
    <row r="43" spans="1:10" x14ac:dyDescent="0.35">
      <c r="A43" s="457" t="s">
        <v>190</v>
      </c>
      <c r="B43" s="132">
        <v>2190</v>
      </c>
      <c r="C43" s="139">
        <v>1959</v>
      </c>
      <c r="D43" s="252">
        <v>380.7</v>
      </c>
      <c r="E43" s="138">
        <v>5.6</v>
      </c>
      <c r="F43" s="252">
        <v>279.2</v>
      </c>
      <c r="G43" s="252">
        <v>82</v>
      </c>
      <c r="H43" s="138">
        <v>0.8</v>
      </c>
    </row>
    <row r="44" spans="1:10" x14ac:dyDescent="0.35">
      <c r="A44" s="457" t="s">
        <v>191</v>
      </c>
      <c r="B44" s="132">
        <v>2149</v>
      </c>
      <c r="C44" s="139">
        <v>1933</v>
      </c>
      <c r="D44" s="252">
        <v>351.9</v>
      </c>
      <c r="E44" s="138">
        <v>-7.6</v>
      </c>
      <c r="F44" s="252">
        <v>290.3</v>
      </c>
      <c r="G44" s="252">
        <v>81</v>
      </c>
      <c r="H44" s="138">
        <v>-1.2</v>
      </c>
    </row>
    <row r="45" spans="1:10" x14ac:dyDescent="0.35">
      <c r="A45" s="428" t="s">
        <v>192</v>
      </c>
      <c r="B45" s="132">
        <v>2249</v>
      </c>
      <c r="C45" s="139">
        <v>1880</v>
      </c>
      <c r="D45" s="252">
        <v>412.1</v>
      </c>
      <c r="E45" s="138">
        <v>17.100000000000001</v>
      </c>
      <c r="F45" s="252">
        <v>281.89999999999998</v>
      </c>
      <c r="G45" s="252">
        <v>77</v>
      </c>
      <c r="H45" s="138">
        <v>-4.9000000000000004</v>
      </c>
    </row>
    <row r="46" spans="1:10" x14ac:dyDescent="0.35">
      <c r="A46" s="428" t="s">
        <v>194</v>
      </c>
      <c r="B46" s="132">
        <v>2255</v>
      </c>
      <c r="C46" s="139">
        <v>2026</v>
      </c>
      <c r="D46" s="252">
        <v>425.3</v>
      </c>
      <c r="E46" s="138">
        <v>3.2</v>
      </c>
      <c r="F46" s="252">
        <v>306.3</v>
      </c>
      <c r="G46" s="252">
        <v>84</v>
      </c>
      <c r="H46" s="138">
        <v>9.1</v>
      </c>
    </row>
    <row r="47" spans="1:10" ht="15" thickBot="1" x14ac:dyDescent="0.4">
      <c r="A47" s="449" t="s">
        <v>195</v>
      </c>
      <c r="B47" s="135">
        <v>2187</v>
      </c>
      <c r="C47" s="141">
        <v>1867</v>
      </c>
      <c r="D47" s="253">
        <v>436.8</v>
      </c>
      <c r="E47" s="15">
        <v>2.7</v>
      </c>
      <c r="F47" s="253">
        <v>423.3</v>
      </c>
      <c r="G47" s="97">
        <v>92.2</v>
      </c>
      <c r="H47" s="7">
        <v>9.8000000000000007</v>
      </c>
    </row>
    <row r="48" spans="1:10" ht="15" thickBot="1" x14ac:dyDescent="0.4">
      <c r="C48" s="230"/>
      <c r="G48" s="87"/>
      <c r="H48" s="344"/>
      <c r="I48" s="344"/>
      <c r="J48" s="20"/>
    </row>
    <row r="49" spans="1:12" ht="15" thickBot="1" x14ac:dyDescent="0.4">
      <c r="A49" s="409" t="s">
        <v>27</v>
      </c>
      <c r="B49" s="180" t="s">
        <v>28</v>
      </c>
      <c r="C49" s="180" t="s">
        <v>29</v>
      </c>
      <c r="D49" s="180" t="s">
        <v>30</v>
      </c>
      <c r="E49" s="296" t="s">
        <v>31</v>
      </c>
      <c r="G49" s="87"/>
      <c r="H49" s="87"/>
      <c r="I49" s="87"/>
      <c r="J49" s="20"/>
    </row>
    <row r="50" spans="1:12" x14ac:dyDescent="0.35">
      <c r="A50" s="427" t="s">
        <v>32</v>
      </c>
      <c r="B50" s="254" t="s">
        <v>33</v>
      </c>
      <c r="C50" s="104">
        <v>42552</v>
      </c>
      <c r="D50" s="104">
        <v>43281</v>
      </c>
      <c r="E50" s="105">
        <v>0.54</v>
      </c>
    </row>
    <row r="51" spans="1:12" x14ac:dyDescent="0.35">
      <c r="A51" s="428" t="s">
        <v>32</v>
      </c>
      <c r="B51" s="79" t="s">
        <v>34</v>
      </c>
      <c r="C51" s="108">
        <v>41456</v>
      </c>
      <c r="D51" s="108">
        <v>43281</v>
      </c>
      <c r="E51" s="109">
        <v>0.26</v>
      </c>
    </row>
    <row r="52" spans="1:12" x14ac:dyDescent="0.35">
      <c r="A52" s="428" t="s">
        <v>35</v>
      </c>
      <c r="B52" s="79" t="s">
        <v>33</v>
      </c>
      <c r="C52" s="108">
        <v>41821</v>
      </c>
      <c r="D52" s="108">
        <v>43281</v>
      </c>
      <c r="E52" s="109">
        <v>0.49</v>
      </c>
    </row>
    <row r="53" spans="1:12" x14ac:dyDescent="0.35">
      <c r="A53" s="428" t="s">
        <v>35</v>
      </c>
      <c r="B53" s="79" t="s">
        <v>34</v>
      </c>
      <c r="C53" s="108">
        <v>41456</v>
      </c>
      <c r="D53" s="108">
        <v>43281</v>
      </c>
      <c r="E53" s="109">
        <v>0.26</v>
      </c>
    </row>
    <row r="54" spans="1:12" ht="15" thickBot="1" x14ac:dyDescent="0.4">
      <c r="A54" s="449" t="s">
        <v>36</v>
      </c>
      <c r="B54" s="255" t="s">
        <v>37</v>
      </c>
      <c r="C54" s="111">
        <v>41821</v>
      </c>
      <c r="D54" s="111">
        <v>43281</v>
      </c>
      <c r="E54" s="112">
        <v>0.4</v>
      </c>
    </row>
    <row r="55" spans="1:12" ht="15" thickBot="1" x14ac:dyDescent="0.4">
      <c r="A55" s="20"/>
      <c r="B55" s="155"/>
      <c r="C55" s="87"/>
      <c r="D55" s="89"/>
      <c r="E55" s="89"/>
    </row>
    <row r="56" spans="1:12" ht="15" thickBot="1" x14ac:dyDescent="0.4">
      <c r="A56" s="275" t="s">
        <v>134</v>
      </c>
      <c r="B56" s="276"/>
      <c r="C56" s="276"/>
      <c r="D56" s="248"/>
      <c r="E56" s="33"/>
      <c r="F56" s="10"/>
      <c r="G56" s="10"/>
      <c r="H56" s="10"/>
      <c r="I56" s="10"/>
      <c r="J56" s="10"/>
      <c r="K56" s="10"/>
      <c r="L56" s="10"/>
    </row>
    <row r="57" spans="1:12" ht="15" thickBot="1" x14ac:dyDescent="0.4">
      <c r="A57" s="410" t="s">
        <v>38</v>
      </c>
      <c r="B57" s="114" t="s">
        <v>17</v>
      </c>
      <c r="C57" s="114" t="s">
        <v>39</v>
      </c>
      <c r="D57" s="231" t="s">
        <v>17</v>
      </c>
    </row>
    <row r="58" spans="1:12" ht="26.25" customHeight="1" x14ac:dyDescent="0.35">
      <c r="A58" s="44" t="s">
        <v>212</v>
      </c>
      <c r="B58" s="27">
        <v>1145</v>
      </c>
      <c r="C58" s="436" t="s">
        <v>213</v>
      </c>
      <c r="D58" s="6">
        <v>277</v>
      </c>
    </row>
    <row r="59" spans="1:12" x14ac:dyDescent="0.35">
      <c r="A59" s="12" t="s">
        <v>215</v>
      </c>
      <c r="B59" s="5">
        <v>480</v>
      </c>
      <c r="C59" s="437" t="s">
        <v>40</v>
      </c>
      <c r="D59" s="257">
        <v>1071</v>
      </c>
    </row>
    <row r="60" spans="1:12" x14ac:dyDescent="0.35">
      <c r="A60" s="273" t="s">
        <v>41</v>
      </c>
      <c r="B60" s="258">
        <v>700</v>
      </c>
      <c r="C60" s="437" t="s">
        <v>42</v>
      </c>
      <c r="D60" s="257">
        <v>1147</v>
      </c>
    </row>
    <row r="61" spans="1:12" x14ac:dyDescent="0.35">
      <c r="A61" s="11" t="s">
        <v>43</v>
      </c>
      <c r="B61" s="259">
        <v>2325</v>
      </c>
      <c r="C61" s="437" t="s">
        <v>214</v>
      </c>
      <c r="D61" s="6">
        <v>11</v>
      </c>
    </row>
    <row r="62" spans="1:12" x14ac:dyDescent="0.35">
      <c r="A62" s="12" t="s">
        <v>44</v>
      </c>
      <c r="B62" s="259">
        <v>2046</v>
      </c>
      <c r="C62" s="438" t="s">
        <v>45</v>
      </c>
      <c r="D62" s="258">
        <v>44</v>
      </c>
    </row>
    <row r="63" spans="1:12" ht="21" x14ac:dyDescent="0.35">
      <c r="A63" s="12" t="s">
        <v>211</v>
      </c>
      <c r="B63" s="259">
        <v>1753</v>
      </c>
      <c r="C63" s="260" t="s">
        <v>43</v>
      </c>
      <c r="D63" s="257">
        <v>2550</v>
      </c>
    </row>
    <row r="64" spans="1:12" ht="15" thickBot="1" x14ac:dyDescent="0.4">
      <c r="A64" s="12" t="s">
        <v>46</v>
      </c>
      <c r="B64" s="259">
        <v>1623</v>
      </c>
      <c r="C64" s="181" t="s">
        <v>47</v>
      </c>
      <c r="D64" s="257">
        <v>5461</v>
      </c>
    </row>
    <row r="65" spans="1:9" ht="15" thickBot="1" x14ac:dyDescent="0.4">
      <c r="A65" s="39" t="s">
        <v>48</v>
      </c>
      <c r="B65" s="261">
        <v>7747</v>
      </c>
      <c r="C65" s="262" t="s">
        <v>49</v>
      </c>
      <c r="D65" s="263">
        <v>8011</v>
      </c>
    </row>
    <row r="66" spans="1:9" ht="15" thickBot="1" x14ac:dyDescent="0.4">
      <c r="B66" s="4"/>
      <c r="C66" s="4"/>
      <c r="D66" s="4"/>
    </row>
    <row r="67" spans="1:9" ht="15" thickBot="1" x14ac:dyDescent="0.4">
      <c r="A67" s="46" t="s">
        <v>50</v>
      </c>
      <c r="B67" s="126"/>
      <c r="C67" s="126"/>
      <c r="D67" s="126"/>
      <c r="E67" s="127"/>
      <c r="F67" s="4"/>
      <c r="G67" s="4"/>
      <c r="H67" s="4"/>
      <c r="I67" s="4"/>
    </row>
    <row r="68" spans="1:9" ht="21.5" thickBot="1" x14ac:dyDescent="0.4">
      <c r="A68" s="298" t="s">
        <v>51</v>
      </c>
      <c r="B68" s="299" t="s">
        <v>219</v>
      </c>
      <c r="C68" s="299" t="s">
        <v>221</v>
      </c>
      <c r="D68" s="300" t="s">
        <v>225</v>
      </c>
      <c r="E68" s="301" t="s">
        <v>226</v>
      </c>
      <c r="F68" s="4"/>
      <c r="G68" s="4"/>
      <c r="H68" s="4"/>
      <c r="I68" s="4"/>
    </row>
    <row r="69" spans="1:9" x14ac:dyDescent="0.35">
      <c r="A69" s="455" t="s">
        <v>46</v>
      </c>
      <c r="B69" s="264">
        <v>0.373</v>
      </c>
      <c r="C69" s="264">
        <v>0.16500000000000001</v>
      </c>
      <c r="D69" s="73">
        <v>0.377</v>
      </c>
      <c r="E69" s="62">
        <v>0.153</v>
      </c>
      <c r="F69" s="4"/>
      <c r="G69" s="4"/>
      <c r="H69" s="4"/>
      <c r="I69" s="4"/>
    </row>
    <row r="70" spans="1:9" x14ac:dyDescent="0.35">
      <c r="A70" s="455" t="s">
        <v>52</v>
      </c>
      <c r="B70" s="79" t="s">
        <v>53</v>
      </c>
      <c r="C70" s="265">
        <v>1.0999999999999999E-2</v>
      </c>
      <c r="D70" s="75" t="s">
        <v>53</v>
      </c>
      <c r="E70" s="73">
        <v>1.2E-2</v>
      </c>
      <c r="F70" s="4"/>
      <c r="G70" s="4"/>
      <c r="H70" s="4"/>
      <c r="I70" s="4"/>
    </row>
    <row r="71" spans="1:9" x14ac:dyDescent="0.35">
      <c r="A71" s="442" t="s">
        <v>167</v>
      </c>
      <c r="B71" s="265">
        <v>0.373</v>
      </c>
      <c r="C71" s="265">
        <v>0.16500000000000001</v>
      </c>
      <c r="D71" s="73">
        <v>0.377</v>
      </c>
      <c r="E71" s="73">
        <v>0.153</v>
      </c>
      <c r="F71" s="4"/>
      <c r="G71" s="4"/>
      <c r="H71" s="4"/>
      <c r="I71" s="4"/>
    </row>
    <row r="72" spans="1:9" x14ac:dyDescent="0.35">
      <c r="A72" s="455" t="s">
        <v>54</v>
      </c>
      <c r="B72" s="265">
        <v>0.3</v>
      </c>
      <c r="C72" s="79" t="s">
        <v>53</v>
      </c>
      <c r="D72" s="73">
        <v>0.30599999999999999</v>
      </c>
      <c r="E72" s="75" t="s">
        <v>53</v>
      </c>
      <c r="F72" s="4"/>
      <c r="G72" s="4"/>
      <c r="H72" s="4"/>
      <c r="I72" s="4"/>
    </row>
    <row r="73" spans="1:9" ht="15" thickBot="1" x14ac:dyDescent="0.4">
      <c r="A73" s="456" t="s">
        <v>55</v>
      </c>
      <c r="B73" s="255" t="s">
        <v>53</v>
      </c>
      <c r="C73" s="266">
        <v>0.13200000000000001</v>
      </c>
      <c r="D73" s="7" t="s">
        <v>53</v>
      </c>
      <c r="E73" s="91">
        <v>0.13700000000000001</v>
      </c>
      <c r="F73" s="4"/>
      <c r="G73" s="4"/>
      <c r="H73" s="4"/>
      <c r="I73" s="4"/>
    </row>
    <row r="74" spans="1:9" ht="15" thickBot="1" x14ac:dyDescent="0.4">
      <c r="A74" s="269"/>
      <c r="B74" s="256"/>
      <c r="C74" s="90"/>
      <c r="D74" s="90"/>
      <c r="E74" s="4"/>
      <c r="F74" s="4"/>
      <c r="H74" s="4"/>
      <c r="I74" s="4"/>
    </row>
    <row r="75" spans="1:9" ht="15" thickBot="1" x14ac:dyDescent="0.4">
      <c r="A75" s="47" t="s">
        <v>102</v>
      </c>
      <c r="B75" s="128"/>
      <c r="C75" s="128"/>
      <c r="D75" s="128"/>
      <c r="E75" s="128"/>
      <c r="F75" s="128"/>
      <c r="G75" s="129"/>
      <c r="H75" s="4"/>
    </row>
    <row r="76" spans="1:9" ht="32" thickBot="1" x14ac:dyDescent="0.4">
      <c r="A76" s="302" t="s">
        <v>228</v>
      </c>
      <c r="B76" s="43" t="s">
        <v>198</v>
      </c>
      <c r="C76" s="303" t="s">
        <v>199</v>
      </c>
      <c r="D76" s="304" t="s">
        <v>200</v>
      </c>
      <c r="E76" s="43" t="s">
        <v>201</v>
      </c>
      <c r="F76" s="303" t="s">
        <v>202</v>
      </c>
      <c r="G76" s="303" t="s">
        <v>203</v>
      </c>
      <c r="H76" s="10"/>
    </row>
    <row r="77" spans="1:9" x14ac:dyDescent="0.35">
      <c r="A77" s="420" t="s">
        <v>57</v>
      </c>
      <c r="B77" s="29">
        <v>13896</v>
      </c>
      <c r="C77" s="130">
        <v>14592</v>
      </c>
      <c r="D77" s="131">
        <v>0.05</v>
      </c>
      <c r="E77" s="267">
        <v>35352</v>
      </c>
      <c r="F77" s="267">
        <v>36412</v>
      </c>
      <c r="G77" s="73">
        <v>0.03</v>
      </c>
    </row>
    <row r="78" spans="1:9" x14ac:dyDescent="0.35">
      <c r="A78" s="420" t="s">
        <v>58</v>
      </c>
      <c r="B78" s="29">
        <v>12312</v>
      </c>
      <c r="C78" s="130">
        <v>12912</v>
      </c>
      <c r="D78" s="131">
        <v>4.9000000000000002E-2</v>
      </c>
      <c r="E78" s="267">
        <v>35082</v>
      </c>
      <c r="F78" s="267">
        <v>36134</v>
      </c>
      <c r="G78" s="73">
        <v>0.03</v>
      </c>
    </row>
    <row r="79" spans="1:9" x14ac:dyDescent="0.35">
      <c r="A79" s="420" t="s">
        <v>59</v>
      </c>
      <c r="B79" s="29">
        <v>10824</v>
      </c>
      <c r="C79" s="130">
        <v>11352</v>
      </c>
      <c r="D79" s="131">
        <v>4.9000000000000002E-2</v>
      </c>
      <c r="E79" s="267">
        <v>33846</v>
      </c>
      <c r="F79" s="267">
        <v>34862</v>
      </c>
      <c r="G79" s="73">
        <v>0.03</v>
      </c>
    </row>
    <row r="80" spans="1:9" x14ac:dyDescent="0.35">
      <c r="A80" s="420" t="s">
        <v>60</v>
      </c>
      <c r="B80" s="29">
        <v>9624</v>
      </c>
      <c r="C80" s="130">
        <v>10104</v>
      </c>
      <c r="D80" s="131">
        <v>0.05</v>
      </c>
      <c r="E80" s="267">
        <v>32688</v>
      </c>
      <c r="F80" s="267">
        <v>33668</v>
      </c>
      <c r="G80" s="73">
        <v>0.03</v>
      </c>
    </row>
    <row r="81" spans="1:7" ht="15" thickBot="1" x14ac:dyDescent="0.4">
      <c r="A81" s="420" t="s">
        <v>61</v>
      </c>
      <c r="B81" s="267">
        <v>9312</v>
      </c>
      <c r="C81" s="134">
        <v>9768</v>
      </c>
      <c r="D81" s="91">
        <v>4.9000000000000002E-2</v>
      </c>
      <c r="E81" s="268">
        <v>32346</v>
      </c>
      <c r="F81" s="134">
        <v>33316</v>
      </c>
      <c r="G81" s="91">
        <v>0.03</v>
      </c>
    </row>
    <row r="82" spans="1:7" ht="15" thickBot="1" x14ac:dyDescent="0.4">
      <c r="A82" s="279" t="s">
        <v>56</v>
      </c>
      <c r="B82" s="280">
        <v>1779</v>
      </c>
      <c r="C82" s="137">
        <v>1763</v>
      </c>
      <c r="D82" s="66">
        <v>-8.9999999999999993E-3</v>
      </c>
      <c r="E82" s="137">
        <v>1779</v>
      </c>
      <c r="F82" s="137">
        <v>1763</v>
      </c>
      <c r="G82" s="66">
        <v>-8.9999999999999993E-3</v>
      </c>
    </row>
    <row r="83" spans="1:7" ht="15" thickBot="1" x14ac:dyDescent="0.4">
      <c r="A83" s="447" t="s">
        <v>207</v>
      </c>
      <c r="B83" s="130">
        <v>11091</v>
      </c>
      <c r="C83" s="130">
        <v>11531</v>
      </c>
      <c r="D83" s="9">
        <v>0.04</v>
      </c>
      <c r="E83" s="130">
        <v>34125</v>
      </c>
      <c r="F83" s="130">
        <v>35079</v>
      </c>
      <c r="G83" s="9">
        <v>2.8000000000000001E-2</v>
      </c>
    </row>
    <row r="84" spans="1:7" x14ac:dyDescent="0.35">
      <c r="A84" s="175" t="s">
        <v>128</v>
      </c>
      <c r="B84" s="176"/>
      <c r="C84" s="176"/>
      <c r="D84" s="176"/>
      <c r="E84" s="176"/>
      <c r="F84" s="176"/>
      <c r="G84" s="177"/>
    </row>
    <row r="85" spans="1:7" ht="15" thickBot="1" x14ac:dyDescent="0.4">
      <c r="A85" s="173" t="s">
        <v>124</v>
      </c>
      <c r="B85" s="174"/>
      <c r="C85" s="174"/>
      <c r="D85" s="174"/>
      <c r="E85" s="174"/>
      <c r="F85" s="174"/>
      <c r="G85" s="178"/>
    </row>
    <row r="86" spans="1:7" ht="15" thickBot="1" x14ac:dyDescent="0.4">
      <c r="A86" s="277"/>
      <c r="B86" s="278"/>
      <c r="C86" s="278"/>
      <c r="D86" s="278"/>
      <c r="E86" s="278"/>
      <c r="F86" s="278"/>
      <c r="G86" s="278"/>
    </row>
    <row r="87" spans="1:7" ht="15" thickBot="1" x14ac:dyDescent="0.4">
      <c r="A87" s="47" t="s">
        <v>103</v>
      </c>
      <c r="B87" s="128"/>
      <c r="C87" s="128"/>
      <c r="D87" s="128"/>
      <c r="E87" s="128"/>
      <c r="F87" s="128"/>
      <c r="G87" s="129"/>
    </row>
    <row r="88" spans="1:7" ht="32" thickBot="1" x14ac:dyDescent="0.4">
      <c r="A88" s="302" t="s">
        <v>206</v>
      </c>
      <c r="B88" s="43" t="s">
        <v>198</v>
      </c>
      <c r="C88" s="303" t="s">
        <v>199</v>
      </c>
      <c r="D88" s="304" t="s">
        <v>200</v>
      </c>
      <c r="E88" s="43" t="s">
        <v>201</v>
      </c>
      <c r="F88" s="303" t="s">
        <v>202</v>
      </c>
      <c r="G88" s="303" t="s">
        <v>203</v>
      </c>
    </row>
    <row r="89" spans="1:7" x14ac:dyDescent="0.35">
      <c r="A89" s="420" t="s">
        <v>61</v>
      </c>
      <c r="B89" s="29">
        <v>10530</v>
      </c>
      <c r="C89" s="130">
        <v>10836</v>
      </c>
      <c r="D89" s="131">
        <v>2.9000000000000001E-2</v>
      </c>
      <c r="E89" s="267">
        <v>27828</v>
      </c>
      <c r="F89" s="267">
        <v>28656</v>
      </c>
      <c r="G89" s="73">
        <v>0.03</v>
      </c>
    </row>
    <row r="90" spans="1:7" x14ac:dyDescent="0.35">
      <c r="A90" s="420" t="s">
        <v>59</v>
      </c>
      <c r="B90" s="29">
        <v>12024</v>
      </c>
      <c r="C90" s="130">
        <v>12384</v>
      </c>
      <c r="D90" s="131">
        <v>0.03</v>
      </c>
      <c r="E90" s="267">
        <v>29322</v>
      </c>
      <c r="F90" s="267">
        <v>30204</v>
      </c>
      <c r="G90" s="73">
        <v>0.03</v>
      </c>
    </row>
    <row r="91" spans="1:7" x14ac:dyDescent="0.35">
      <c r="A91" s="420" t="s">
        <v>58</v>
      </c>
      <c r="B91" s="29">
        <v>13680</v>
      </c>
      <c r="C91" s="130">
        <v>14094</v>
      </c>
      <c r="D91" s="131">
        <v>0.03</v>
      </c>
      <c r="E91" s="267">
        <v>30330</v>
      </c>
      <c r="F91" s="267">
        <v>31248</v>
      </c>
      <c r="G91" s="73">
        <v>0.03</v>
      </c>
    </row>
    <row r="92" spans="1:7" x14ac:dyDescent="0.35">
      <c r="A92" s="420" t="s">
        <v>62</v>
      </c>
      <c r="B92" s="29">
        <v>17370</v>
      </c>
      <c r="C92" s="130">
        <v>17892</v>
      </c>
      <c r="D92" s="131">
        <v>0.03</v>
      </c>
      <c r="E92" s="267">
        <v>32328</v>
      </c>
      <c r="F92" s="267">
        <v>33300</v>
      </c>
      <c r="G92" s="73">
        <v>0.03</v>
      </c>
    </row>
    <row r="93" spans="1:7" x14ac:dyDescent="0.35">
      <c r="A93" s="420" t="s">
        <v>63</v>
      </c>
      <c r="B93" s="29">
        <v>14994</v>
      </c>
      <c r="C93" s="130">
        <v>15444</v>
      </c>
      <c r="D93" s="131">
        <v>0.03</v>
      </c>
      <c r="E93" s="267">
        <v>31212</v>
      </c>
      <c r="F93" s="267">
        <v>32148</v>
      </c>
      <c r="G93" s="73">
        <v>0.03</v>
      </c>
    </row>
    <row r="94" spans="1:7" ht="15" thickBot="1" x14ac:dyDescent="0.4">
      <c r="A94" s="420" t="s">
        <v>64</v>
      </c>
      <c r="B94" s="96">
        <v>29718</v>
      </c>
      <c r="C94" s="137">
        <v>29718</v>
      </c>
      <c r="D94" s="269">
        <v>0</v>
      </c>
      <c r="E94" s="134">
        <v>36504</v>
      </c>
      <c r="F94" s="134">
        <v>36504</v>
      </c>
      <c r="G94" s="91">
        <v>0</v>
      </c>
    </row>
    <row r="95" spans="1:7" ht="15" thickBot="1" x14ac:dyDescent="0.4">
      <c r="A95" s="49" t="s">
        <v>56</v>
      </c>
      <c r="B95" s="96">
        <v>1790</v>
      </c>
      <c r="C95" s="137">
        <v>1774</v>
      </c>
      <c r="D95" s="269">
        <v>-8.9999999999999993E-3</v>
      </c>
      <c r="E95" s="267">
        <v>1790</v>
      </c>
      <c r="F95" s="267">
        <v>1774</v>
      </c>
      <c r="G95" s="91">
        <v>-8.9999999999999993E-3</v>
      </c>
    </row>
    <row r="96" spans="1:7" ht="15" thickBot="1" x14ac:dyDescent="0.4">
      <c r="A96" s="447" t="s">
        <v>207</v>
      </c>
      <c r="B96" s="96">
        <v>12320</v>
      </c>
      <c r="C96" s="137">
        <v>12610</v>
      </c>
      <c r="D96" s="66">
        <v>2.4E-2</v>
      </c>
      <c r="E96" s="271">
        <v>29618</v>
      </c>
      <c r="F96" s="271">
        <v>30430</v>
      </c>
      <c r="G96" s="66">
        <v>2.7E-2</v>
      </c>
    </row>
    <row r="97" spans="1:7" ht="15" thickBot="1" x14ac:dyDescent="0.4">
      <c r="A97" s="216" t="s">
        <v>132</v>
      </c>
      <c r="B97" s="270"/>
      <c r="C97" s="270"/>
      <c r="D97" s="270"/>
      <c r="E97" s="270"/>
      <c r="F97" s="270"/>
      <c r="G97" s="272"/>
    </row>
    <row r="98" spans="1:7" ht="15" thickBot="1" x14ac:dyDescent="0.4">
      <c r="A98" s="195"/>
    </row>
    <row r="99" spans="1:7" ht="15" thickBot="1" x14ac:dyDescent="0.4">
      <c r="A99" s="409" t="s">
        <v>65</v>
      </c>
      <c r="B99" s="36" t="s">
        <v>86</v>
      </c>
      <c r="C99" s="37" t="s">
        <v>66</v>
      </c>
      <c r="D99" s="37" t="s">
        <v>108</v>
      </c>
      <c r="E99" s="37" t="s">
        <v>109</v>
      </c>
    </row>
    <row r="100" spans="1:7" x14ac:dyDescent="0.35">
      <c r="A100" s="455" t="s">
        <v>68</v>
      </c>
      <c r="B100" s="130">
        <v>30789</v>
      </c>
      <c r="C100" s="130">
        <v>31861</v>
      </c>
      <c r="D100" s="130">
        <v>1072</v>
      </c>
      <c r="E100" s="9">
        <v>3.5000000000000003E-2</v>
      </c>
    </row>
    <row r="101" spans="1:7" x14ac:dyDescent="0.35">
      <c r="A101" s="455" t="s">
        <v>69</v>
      </c>
      <c r="B101" s="130">
        <v>25484</v>
      </c>
      <c r="C101" s="130">
        <v>26433</v>
      </c>
      <c r="D101" s="145">
        <v>949</v>
      </c>
      <c r="E101" s="9">
        <v>3.6999999999999998E-2</v>
      </c>
    </row>
    <row r="102" spans="1:7" x14ac:dyDescent="0.35">
      <c r="A102" s="455" t="s">
        <v>70</v>
      </c>
      <c r="B102" s="130">
        <v>5305</v>
      </c>
      <c r="C102" s="130">
        <v>5428</v>
      </c>
      <c r="D102" s="145">
        <v>123</v>
      </c>
      <c r="E102" s="9">
        <v>2.3E-2</v>
      </c>
    </row>
    <row r="103" spans="1:7" x14ac:dyDescent="0.35">
      <c r="A103" s="455" t="s">
        <v>71</v>
      </c>
      <c r="B103" s="9">
        <v>0.44</v>
      </c>
      <c r="C103" s="9">
        <v>0.437</v>
      </c>
      <c r="D103" s="145">
        <v>379</v>
      </c>
      <c r="E103" s="9">
        <v>2.8000000000000001E-2</v>
      </c>
    </row>
    <row r="104" spans="1:7" x14ac:dyDescent="0.35">
      <c r="A104" s="455" t="s">
        <v>72</v>
      </c>
      <c r="B104" s="9">
        <v>0.56000000000000005</v>
      </c>
      <c r="C104" s="9">
        <v>0.56299999999999994</v>
      </c>
      <c r="D104" s="145">
        <v>693</v>
      </c>
      <c r="E104" s="9">
        <v>0.04</v>
      </c>
    </row>
    <row r="105" spans="1:7" x14ac:dyDescent="0.35">
      <c r="A105" s="455" t="s">
        <v>146</v>
      </c>
      <c r="B105" s="9">
        <v>0.60799999999999998</v>
      </c>
      <c r="C105" s="9">
        <v>0.59599999999999997</v>
      </c>
      <c r="D105" s="145">
        <v>261</v>
      </c>
      <c r="E105" s="9">
        <v>1.4E-2</v>
      </c>
    </row>
    <row r="106" spans="1:7" x14ac:dyDescent="0.35">
      <c r="A106" s="455" t="s">
        <v>112</v>
      </c>
      <c r="B106" s="9">
        <v>0.39200000000000002</v>
      </c>
      <c r="C106" s="9">
        <v>0.40400000000000003</v>
      </c>
      <c r="D106" s="145">
        <v>811</v>
      </c>
      <c r="E106" s="9">
        <v>6.7000000000000004E-2</v>
      </c>
    </row>
    <row r="107" spans="1:7" x14ac:dyDescent="0.35">
      <c r="A107" s="455" t="s">
        <v>73</v>
      </c>
      <c r="B107" s="9">
        <v>0.21</v>
      </c>
      <c r="C107" s="9">
        <v>0.218</v>
      </c>
      <c r="D107" s="145">
        <v>492</v>
      </c>
      <c r="E107" s="9">
        <v>7.5999999999999998E-2</v>
      </c>
    </row>
    <row r="108" spans="1:7" ht="15" thickBot="1" x14ac:dyDescent="0.4">
      <c r="A108" s="456" t="s">
        <v>131</v>
      </c>
      <c r="B108" s="66">
        <v>8.3000000000000004E-2</v>
      </c>
      <c r="C108" s="66">
        <v>9.5000000000000001E-2</v>
      </c>
      <c r="D108" s="8">
        <v>476</v>
      </c>
      <c r="E108" s="66">
        <v>0.186</v>
      </c>
    </row>
    <row r="109" spans="1:7" ht="15" thickBot="1" x14ac:dyDescent="0.4">
      <c r="A109" s="195"/>
    </row>
    <row r="110" spans="1:7" ht="15" thickBot="1" x14ac:dyDescent="0.4">
      <c r="A110" s="52" t="s">
        <v>90</v>
      </c>
      <c r="B110" s="128"/>
      <c r="C110" s="128"/>
      <c r="D110" s="128"/>
      <c r="E110" s="128"/>
      <c r="F110" s="128"/>
      <c r="G110" s="129"/>
    </row>
    <row r="111" spans="1:7" ht="21.5" thickBot="1" x14ac:dyDescent="0.4">
      <c r="A111" s="411" t="s">
        <v>113</v>
      </c>
      <c r="B111" s="307" t="s">
        <v>110</v>
      </c>
      <c r="C111" s="306" t="s">
        <v>133</v>
      </c>
      <c r="D111" s="307" t="s">
        <v>105</v>
      </c>
      <c r="E111" s="307" t="s">
        <v>136</v>
      </c>
      <c r="F111" s="307" t="s">
        <v>108</v>
      </c>
      <c r="G111" s="306" t="s">
        <v>109</v>
      </c>
    </row>
    <row r="112" spans="1:7" x14ac:dyDescent="0.35">
      <c r="A112" s="55" t="s">
        <v>114</v>
      </c>
      <c r="B112" s="161" t="s">
        <v>111</v>
      </c>
      <c r="C112" s="283">
        <v>15457</v>
      </c>
      <c r="D112" s="287">
        <v>15631</v>
      </c>
      <c r="E112" s="284">
        <v>0.59</v>
      </c>
      <c r="F112" s="71">
        <v>174</v>
      </c>
      <c r="G112" s="24">
        <v>1.0999999999999999E-2</v>
      </c>
    </row>
    <row r="113" spans="1:7" x14ac:dyDescent="0.35">
      <c r="A113" s="54" t="s">
        <v>114</v>
      </c>
      <c r="B113" s="115" t="s">
        <v>112</v>
      </c>
      <c r="C113" s="281">
        <v>10027</v>
      </c>
      <c r="D113" s="257">
        <v>10802</v>
      </c>
      <c r="E113" s="282">
        <v>0.41</v>
      </c>
      <c r="F113" s="75">
        <v>775</v>
      </c>
      <c r="G113" s="9">
        <v>7.6999999999999999E-2</v>
      </c>
    </row>
    <row r="114" spans="1:7" x14ac:dyDescent="0.35">
      <c r="A114" s="117" t="s">
        <v>114</v>
      </c>
      <c r="B114" s="118" t="s">
        <v>17</v>
      </c>
      <c r="C114" s="289">
        <v>25484</v>
      </c>
      <c r="D114" s="290">
        <v>26433</v>
      </c>
      <c r="E114" s="291">
        <v>1</v>
      </c>
      <c r="F114" s="292">
        <v>949</v>
      </c>
      <c r="G114" s="293">
        <v>3.6999999999999998E-2</v>
      </c>
    </row>
    <row r="115" spans="1:7" x14ac:dyDescent="0.35">
      <c r="A115" s="54" t="s">
        <v>70</v>
      </c>
      <c r="B115" s="115" t="s">
        <v>111</v>
      </c>
      <c r="C115" s="281">
        <v>3269</v>
      </c>
      <c r="D115" s="257">
        <v>3356</v>
      </c>
      <c r="E115" s="282">
        <v>0.62</v>
      </c>
      <c r="F115" s="75">
        <v>87</v>
      </c>
      <c r="G115" s="9">
        <v>2.7E-2</v>
      </c>
    </row>
    <row r="116" spans="1:7" x14ac:dyDescent="0.35">
      <c r="A116" s="54" t="s">
        <v>70</v>
      </c>
      <c r="B116" s="115" t="s">
        <v>112</v>
      </c>
      <c r="C116" s="281">
        <v>2036</v>
      </c>
      <c r="D116" s="257">
        <v>2072</v>
      </c>
      <c r="E116" s="282">
        <v>0.38</v>
      </c>
      <c r="F116" s="75">
        <v>36</v>
      </c>
      <c r="G116" s="9">
        <v>1.7999999999999999E-2</v>
      </c>
    </row>
    <row r="117" spans="1:7" ht="15" thickBot="1" x14ac:dyDescent="0.4">
      <c r="A117" s="54" t="s">
        <v>70</v>
      </c>
      <c r="B117" s="115" t="s">
        <v>17</v>
      </c>
      <c r="C117" s="281">
        <v>5305</v>
      </c>
      <c r="D117" s="257">
        <v>5428</v>
      </c>
      <c r="E117" s="282">
        <v>1</v>
      </c>
      <c r="F117" s="75">
        <v>123</v>
      </c>
      <c r="G117" s="9">
        <v>2.3E-2</v>
      </c>
    </row>
    <row r="118" spans="1:7" x14ac:dyDescent="0.35">
      <c r="A118" s="55" t="s">
        <v>74</v>
      </c>
      <c r="B118" s="161" t="s">
        <v>111</v>
      </c>
      <c r="C118" s="283">
        <v>18726</v>
      </c>
      <c r="D118" s="287">
        <v>18987</v>
      </c>
      <c r="E118" s="284">
        <v>0.6</v>
      </c>
      <c r="F118" s="71">
        <v>261</v>
      </c>
      <c r="G118" s="24">
        <v>1.4E-2</v>
      </c>
    </row>
    <row r="119" spans="1:7" x14ac:dyDescent="0.35">
      <c r="A119" s="54" t="s">
        <v>74</v>
      </c>
      <c r="B119" s="115" t="s">
        <v>112</v>
      </c>
      <c r="C119" s="281">
        <v>12063</v>
      </c>
      <c r="D119" s="257">
        <v>12874</v>
      </c>
      <c r="E119" s="282">
        <v>0.4</v>
      </c>
      <c r="F119" s="75">
        <v>811</v>
      </c>
      <c r="G119" s="9">
        <v>6.7000000000000004E-2</v>
      </c>
    </row>
    <row r="120" spans="1:7" ht="15" thickBot="1" x14ac:dyDescent="0.4">
      <c r="A120" s="120" t="s">
        <v>74</v>
      </c>
      <c r="B120" s="56" t="s">
        <v>17</v>
      </c>
      <c r="C120" s="285">
        <v>30789</v>
      </c>
      <c r="D120" s="288">
        <v>31861</v>
      </c>
      <c r="E120" s="286">
        <v>1</v>
      </c>
      <c r="F120" s="96">
        <v>1072</v>
      </c>
      <c r="G120" s="66">
        <v>3.5000000000000003E-2</v>
      </c>
    </row>
    <row r="121" spans="1:7" ht="15" thickBot="1" x14ac:dyDescent="0.4">
      <c r="A121" s="195"/>
    </row>
    <row r="122" spans="1:7" ht="15" thickBot="1" x14ac:dyDescent="0.4">
      <c r="A122" s="58" t="s">
        <v>137</v>
      </c>
      <c r="B122" s="148"/>
      <c r="C122" s="148"/>
      <c r="D122" s="148"/>
      <c r="E122" s="149"/>
    </row>
    <row r="123" spans="1:7" ht="21.5" thickBot="1" x14ac:dyDescent="0.4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35">
      <c r="A124" s="12" t="s">
        <v>75</v>
      </c>
      <c r="B124" s="29">
        <v>9408</v>
      </c>
      <c r="C124" s="145">
        <v>13.7</v>
      </c>
      <c r="D124" s="130">
        <v>6601</v>
      </c>
      <c r="E124" s="145">
        <v>14</v>
      </c>
    </row>
    <row r="125" spans="1:7" x14ac:dyDescent="0.35">
      <c r="A125" s="12" t="s">
        <v>57</v>
      </c>
      <c r="B125" s="29">
        <v>1990</v>
      </c>
      <c r="C125" s="145">
        <v>14.3</v>
      </c>
      <c r="D125" s="130">
        <v>1369</v>
      </c>
      <c r="E125" s="145">
        <v>14.3</v>
      </c>
    </row>
    <row r="126" spans="1:7" x14ac:dyDescent="0.35">
      <c r="A126" s="12" t="s">
        <v>76</v>
      </c>
      <c r="B126" s="75">
        <v>44</v>
      </c>
      <c r="C126" s="145">
        <v>11.9</v>
      </c>
      <c r="D126" s="145">
        <v>9</v>
      </c>
      <c r="E126" s="145">
        <v>11.6</v>
      </c>
    </row>
    <row r="127" spans="1:7" x14ac:dyDescent="0.35">
      <c r="A127" s="12" t="s">
        <v>58</v>
      </c>
      <c r="B127" s="29">
        <v>2980</v>
      </c>
      <c r="C127" s="145">
        <v>14.4</v>
      </c>
      <c r="D127" s="130">
        <v>1569</v>
      </c>
      <c r="E127" s="145">
        <v>14.7</v>
      </c>
    </row>
    <row r="128" spans="1:7" x14ac:dyDescent="0.35">
      <c r="A128" s="12" t="s">
        <v>77</v>
      </c>
      <c r="B128" s="75">
        <v>292</v>
      </c>
      <c r="C128" s="145">
        <v>14.2</v>
      </c>
      <c r="D128" s="145">
        <v>241</v>
      </c>
      <c r="E128" s="145">
        <v>14.6</v>
      </c>
    </row>
    <row r="129" spans="1:5" x14ac:dyDescent="0.35">
      <c r="A129" s="12" t="s">
        <v>59</v>
      </c>
      <c r="B129" s="75">
        <v>743</v>
      </c>
      <c r="C129" s="145">
        <v>13.9</v>
      </c>
      <c r="D129" s="145">
        <v>924</v>
      </c>
      <c r="E129" s="145">
        <v>14.2</v>
      </c>
    </row>
    <row r="130" spans="1:5" x14ac:dyDescent="0.35">
      <c r="A130" s="12" t="s">
        <v>60</v>
      </c>
      <c r="B130" s="75">
        <v>174</v>
      </c>
      <c r="C130" s="145">
        <v>15.2</v>
      </c>
      <c r="D130" s="145">
        <v>89</v>
      </c>
      <c r="E130" s="145">
        <v>15.9</v>
      </c>
    </row>
    <row r="131" spans="1:5" x14ac:dyDescent="0.35">
      <c r="A131" s="12" t="s">
        <v>78</v>
      </c>
      <c r="B131" s="75">
        <v>217</v>
      </c>
      <c r="C131" s="145">
        <v>6.3</v>
      </c>
      <c r="D131" s="145">
        <v>45</v>
      </c>
      <c r="E131" s="145">
        <v>6.6</v>
      </c>
    </row>
    <row r="132" spans="1:5" ht="15" thickBot="1" x14ac:dyDescent="0.4">
      <c r="A132" s="18" t="s">
        <v>79</v>
      </c>
      <c r="B132" s="7">
        <v>22</v>
      </c>
      <c r="C132" s="8">
        <v>2</v>
      </c>
      <c r="D132" s="8">
        <v>9</v>
      </c>
      <c r="E132" s="8">
        <v>2.8</v>
      </c>
    </row>
    <row r="133" spans="1:5" ht="15" thickBot="1" x14ac:dyDescent="0.4">
      <c r="A133" s="18" t="s">
        <v>80</v>
      </c>
      <c r="B133" s="96">
        <v>15870</v>
      </c>
      <c r="C133" s="8">
        <v>13.8</v>
      </c>
      <c r="D133" s="137">
        <v>10856</v>
      </c>
      <c r="E133" s="8">
        <v>14.1</v>
      </c>
    </row>
    <row r="134" spans="1:5" ht="15" thickBot="1" x14ac:dyDescent="0.4"/>
    <row r="135" spans="1:5" ht="15" thickBot="1" x14ac:dyDescent="0.4">
      <c r="A135" s="40" t="s">
        <v>138</v>
      </c>
      <c r="B135" s="151"/>
      <c r="C135" s="151"/>
      <c r="D135" s="151"/>
      <c r="E135" s="152"/>
    </row>
    <row r="136" spans="1:5" ht="21.5" thickBot="1" x14ac:dyDescent="0.4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35">
      <c r="A137" s="12" t="s">
        <v>75</v>
      </c>
      <c r="B137" s="29">
        <v>1451</v>
      </c>
      <c r="C137" s="145">
        <v>7.1</v>
      </c>
      <c r="D137" s="145">
        <v>599</v>
      </c>
      <c r="E137" s="145">
        <v>8.1999999999999993</v>
      </c>
    </row>
    <row r="138" spans="1:5" x14ac:dyDescent="0.35">
      <c r="A138" s="12" t="s">
        <v>57</v>
      </c>
      <c r="B138" s="75">
        <v>178</v>
      </c>
      <c r="C138" s="145">
        <v>12.4</v>
      </c>
      <c r="D138" s="145">
        <v>123</v>
      </c>
      <c r="E138" s="145">
        <v>12.9</v>
      </c>
    </row>
    <row r="139" spans="1:5" x14ac:dyDescent="0.35">
      <c r="A139" s="12" t="s">
        <v>76</v>
      </c>
      <c r="B139" s="75">
        <v>216</v>
      </c>
      <c r="C139" s="145">
        <v>5.9</v>
      </c>
      <c r="D139" s="145">
        <v>36</v>
      </c>
      <c r="E139" s="145">
        <v>9.3000000000000007</v>
      </c>
    </row>
    <row r="140" spans="1:5" x14ac:dyDescent="0.35">
      <c r="A140" s="12" t="s">
        <v>58</v>
      </c>
      <c r="B140" s="75">
        <v>859</v>
      </c>
      <c r="C140" s="145">
        <v>6.3</v>
      </c>
      <c r="D140" s="130">
        <v>1053</v>
      </c>
      <c r="E140" s="145">
        <v>7.4</v>
      </c>
    </row>
    <row r="141" spans="1:5" x14ac:dyDescent="0.35">
      <c r="A141" s="12" t="s">
        <v>229</v>
      </c>
      <c r="B141" s="75">
        <v>18</v>
      </c>
      <c r="C141" s="145">
        <v>6.3</v>
      </c>
      <c r="D141" s="145">
        <v>11</v>
      </c>
      <c r="E141" s="145">
        <v>8.3000000000000007</v>
      </c>
    </row>
    <row r="142" spans="1:5" x14ac:dyDescent="0.35">
      <c r="A142" s="12" t="s">
        <v>82</v>
      </c>
      <c r="B142" s="75">
        <v>398</v>
      </c>
      <c r="C142" s="145">
        <v>14.9</v>
      </c>
      <c r="D142" s="145">
        <v>140</v>
      </c>
      <c r="E142" s="145">
        <v>15.3</v>
      </c>
    </row>
    <row r="143" spans="1:5" x14ac:dyDescent="0.35">
      <c r="A143" s="12" t="s">
        <v>59</v>
      </c>
      <c r="B143" s="75">
        <v>88</v>
      </c>
      <c r="C143" s="145">
        <v>8.6</v>
      </c>
      <c r="D143" s="145">
        <v>55</v>
      </c>
      <c r="E143" s="145">
        <v>39.1</v>
      </c>
    </row>
    <row r="144" spans="1:5" x14ac:dyDescent="0.35">
      <c r="A144" s="12" t="s">
        <v>60</v>
      </c>
      <c r="B144" s="75">
        <v>148</v>
      </c>
      <c r="C144" s="145">
        <v>6.2</v>
      </c>
      <c r="D144" s="145">
        <v>55</v>
      </c>
      <c r="E144" s="145">
        <v>6.5</v>
      </c>
    </row>
    <row r="145" spans="1:6" x14ac:dyDescent="0.35">
      <c r="A145" s="12" t="s">
        <v>78</v>
      </c>
      <c r="B145" s="75">
        <v>84</v>
      </c>
      <c r="C145" s="145">
        <v>3.4</v>
      </c>
      <c r="D145" s="145">
        <v>14</v>
      </c>
      <c r="E145" s="145">
        <v>4.5999999999999996</v>
      </c>
    </row>
    <row r="146" spans="1:6" ht="15" thickBot="1" x14ac:dyDescent="0.4">
      <c r="A146" s="18" t="s">
        <v>79</v>
      </c>
      <c r="B146" s="7">
        <v>11</v>
      </c>
      <c r="C146" s="145">
        <v>3.2</v>
      </c>
      <c r="D146" s="8">
        <v>7</v>
      </c>
      <c r="E146" s="8">
        <v>3.9</v>
      </c>
    </row>
    <row r="147" spans="1:6" ht="15" thickBot="1" x14ac:dyDescent="0.4">
      <c r="A147" s="57" t="s">
        <v>83</v>
      </c>
      <c r="B147" s="280">
        <v>3451</v>
      </c>
      <c r="C147" s="215">
        <v>7.9</v>
      </c>
      <c r="D147" s="271">
        <v>2093</v>
      </c>
      <c r="E147" s="215">
        <v>8.5</v>
      </c>
    </row>
    <row r="148" spans="1:6" ht="15" thickBot="1" x14ac:dyDescent="0.4">
      <c r="A148" s="59"/>
      <c r="B148" s="100"/>
      <c r="C148" s="89"/>
      <c r="D148" s="100"/>
      <c r="E148" s="89"/>
      <c r="F148" s="87"/>
    </row>
    <row r="149" spans="1:6" ht="15" thickBot="1" x14ac:dyDescent="0.4">
      <c r="A149" s="40" t="s">
        <v>139</v>
      </c>
      <c r="B149" s="151"/>
      <c r="C149" s="151"/>
      <c r="D149" s="151"/>
      <c r="E149" s="152"/>
      <c r="F149" s="87"/>
    </row>
    <row r="150" spans="1:6" ht="21.5" thickBot="1" x14ac:dyDescent="0.4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  <c r="F150" s="87"/>
    </row>
    <row r="151" spans="1:6" ht="15" thickBot="1" x14ac:dyDescent="0.4">
      <c r="A151" s="449" t="s">
        <v>217</v>
      </c>
      <c r="B151" s="96">
        <v>19321</v>
      </c>
      <c r="C151" s="8">
        <v>12.8</v>
      </c>
      <c r="D151" s="137">
        <v>12949</v>
      </c>
      <c r="E151" s="8">
        <v>13.2</v>
      </c>
      <c r="F151" s="87"/>
    </row>
    <row r="152" spans="1:6" x14ac:dyDescent="0.35">
      <c r="B152" s="4"/>
      <c r="C152" s="4"/>
      <c r="D152" s="4"/>
      <c r="E152" s="4"/>
    </row>
    <row r="153" spans="1:6" x14ac:dyDescent="0.35">
      <c r="A153" s="195"/>
    </row>
  </sheetData>
  <sheetProtection algorithmName="SHA-512" hashValue="CwgYRiJ2YSTd7kdDksYa94I26uNf8owgjo6TtBwvRHo22LwoUZADJ2sTdzJjv8jaienLATJe39G4z14Wg8PwWw==" saltValue="9vxQxtTuAz+QuwewufmN/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3"/>
  <sheetViews>
    <sheetView zoomScale="130" zoomScaleNormal="130" workbookViewId="0"/>
  </sheetViews>
  <sheetFormatPr defaultColWidth="8.7265625" defaultRowHeight="14.5" x14ac:dyDescent="0.35"/>
  <cols>
    <col min="1" max="1" width="27.26953125" style="4" customWidth="1"/>
    <col min="2" max="9" width="11" style="4" customWidth="1"/>
    <col min="10" max="10" width="9.54296875" style="4" customWidth="1"/>
    <col min="11" max="16384" width="8.7265625" style="4"/>
  </cols>
  <sheetData>
    <row r="1" spans="1:4" x14ac:dyDescent="0.35">
      <c r="A1" s="3" t="s">
        <v>155</v>
      </c>
      <c r="B1" s="60"/>
      <c r="C1" s="60"/>
    </row>
    <row r="2" spans="1:4" ht="15" thickBot="1" x14ac:dyDescent="0.4">
      <c r="B2" s="60"/>
      <c r="C2" s="60"/>
    </row>
    <row r="3" spans="1:4" ht="15" thickBot="1" x14ac:dyDescent="0.4">
      <c r="A3" s="409" t="s">
        <v>183</v>
      </c>
      <c r="B3" s="179" t="s">
        <v>20</v>
      </c>
      <c r="C3" s="36" t="s">
        <v>1</v>
      </c>
    </row>
    <row r="4" spans="1:4" x14ac:dyDescent="0.35">
      <c r="A4" s="428" t="s">
        <v>2</v>
      </c>
      <c r="B4" s="330">
        <v>69.7</v>
      </c>
      <c r="C4" s="328">
        <v>4.7E-2</v>
      </c>
    </row>
    <row r="5" spans="1:4" x14ac:dyDescent="0.35">
      <c r="A5" s="465" t="s">
        <v>3</v>
      </c>
      <c r="B5" s="329">
        <v>37.9</v>
      </c>
      <c r="C5" s="329" t="s">
        <v>209</v>
      </c>
    </row>
    <row r="6" spans="1:4" x14ac:dyDescent="0.35">
      <c r="A6" s="466" t="s">
        <v>4</v>
      </c>
      <c r="B6" s="331">
        <v>31.9</v>
      </c>
      <c r="C6" s="331" t="s">
        <v>209</v>
      </c>
    </row>
    <row r="7" spans="1:4" x14ac:dyDescent="0.35">
      <c r="A7" s="417" t="s">
        <v>5</v>
      </c>
      <c r="B7" s="190">
        <v>634.20000000000005</v>
      </c>
      <c r="C7" s="211">
        <v>0.432</v>
      </c>
    </row>
    <row r="8" spans="1:4" x14ac:dyDescent="0.35">
      <c r="A8" s="416" t="s">
        <v>6</v>
      </c>
      <c r="B8" s="190">
        <v>293.89999999999998</v>
      </c>
      <c r="C8" s="211">
        <v>0.2</v>
      </c>
    </row>
    <row r="9" spans="1:4" x14ac:dyDescent="0.35">
      <c r="A9" s="416" t="s">
        <v>7</v>
      </c>
      <c r="B9" s="190">
        <v>86.5</v>
      </c>
      <c r="C9" s="211">
        <v>5.8999999999999997E-2</v>
      </c>
    </row>
    <row r="10" spans="1:4" x14ac:dyDescent="0.35">
      <c r="A10" s="417" t="s">
        <v>8</v>
      </c>
      <c r="B10" s="190">
        <v>56.6</v>
      </c>
      <c r="C10" s="211">
        <v>3.9E-2</v>
      </c>
    </row>
    <row r="11" spans="1:4" x14ac:dyDescent="0.35">
      <c r="A11" s="455" t="s">
        <v>9</v>
      </c>
      <c r="B11" s="190">
        <v>65.7</v>
      </c>
      <c r="C11" s="211">
        <v>4.4999999999999998E-2</v>
      </c>
    </row>
    <row r="12" spans="1:4" ht="21" x14ac:dyDescent="0.35">
      <c r="A12" s="437" t="s">
        <v>227</v>
      </c>
      <c r="B12" s="190">
        <v>36.200000000000003</v>
      </c>
      <c r="C12" s="211">
        <v>2.5000000000000001E-2</v>
      </c>
    </row>
    <row r="13" spans="1:4" x14ac:dyDescent="0.35">
      <c r="A13" s="417" t="s">
        <v>10</v>
      </c>
      <c r="B13" s="190">
        <v>206.7</v>
      </c>
      <c r="C13" s="211">
        <v>0.14099999999999999</v>
      </c>
    </row>
    <row r="14" spans="1:4" ht="15" thickBot="1" x14ac:dyDescent="0.4">
      <c r="A14" s="417" t="s">
        <v>11</v>
      </c>
      <c r="B14" s="191">
        <v>19.3</v>
      </c>
      <c r="C14" s="213">
        <v>1.2999999999999999E-2</v>
      </c>
    </row>
    <row r="15" spans="1:4" ht="15" thickBot="1" x14ac:dyDescent="0.4">
      <c r="A15" s="419" t="s">
        <v>12</v>
      </c>
      <c r="B15" s="333">
        <v>1468.7</v>
      </c>
      <c r="C15" s="194">
        <v>1</v>
      </c>
    </row>
    <row r="16" spans="1:4" ht="15" thickBot="1" x14ac:dyDescent="0.4">
      <c r="A16" s="192"/>
      <c r="B16" s="332"/>
      <c r="C16" s="207"/>
      <c r="D16" s="20"/>
    </row>
    <row r="17" spans="1:6" ht="15" thickBot="1" x14ac:dyDescent="0.4">
      <c r="A17" s="409" t="s">
        <v>182</v>
      </c>
      <c r="B17" s="179" t="s">
        <v>20</v>
      </c>
      <c r="C17" s="36" t="s">
        <v>1</v>
      </c>
    </row>
    <row r="18" spans="1:6" x14ac:dyDescent="0.35">
      <c r="A18" s="428" t="s">
        <v>13</v>
      </c>
      <c r="B18" s="188">
        <v>696.9</v>
      </c>
      <c r="C18" s="189">
        <v>0.47499999999999998</v>
      </c>
    </row>
    <row r="19" spans="1:6" x14ac:dyDescent="0.35">
      <c r="A19" s="428" t="s">
        <v>14</v>
      </c>
      <c r="B19" s="190">
        <v>352.1</v>
      </c>
      <c r="C19" s="189">
        <v>0.24</v>
      </c>
    </row>
    <row r="20" spans="1:6" ht="15" thickBot="1" x14ac:dyDescent="0.4">
      <c r="A20" s="428" t="s">
        <v>15</v>
      </c>
      <c r="B20" s="191">
        <v>419.7</v>
      </c>
      <c r="C20" s="189">
        <v>0.28599999999999998</v>
      </c>
    </row>
    <row r="21" spans="1:6" ht="15" thickBot="1" x14ac:dyDescent="0.4">
      <c r="A21" s="419" t="s">
        <v>12</v>
      </c>
      <c r="B21" s="193">
        <v>1468.7</v>
      </c>
      <c r="C21" s="194">
        <v>1</v>
      </c>
    </row>
    <row r="22" spans="1:6" ht="15" thickBot="1" x14ac:dyDescent="0.4">
      <c r="A22" s="195"/>
    </row>
    <row r="23" spans="1:6" ht="21.5" thickBot="1" x14ac:dyDescent="0.4">
      <c r="A23" s="409" t="s">
        <v>184</v>
      </c>
      <c r="B23" s="36" t="s">
        <v>208</v>
      </c>
      <c r="C23" s="179" t="s">
        <v>157</v>
      </c>
      <c r="D23" s="36" t="s">
        <v>156</v>
      </c>
      <c r="E23" s="36" t="s">
        <v>92</v>
      </c>
      <c r="F23" s="37" t="s">
        <v>93</v>
      </c>
    </row>
    <row r="24" spans="1:6" x14ac:dyDescent="0.35">
      <c r="A24" s="428">
        <v>2013</v>
      </c>
      <c r="B24" s="219">
        <v>54.9</v>
      </c>
      <c r="C24" s="315">
        <v>-1.7999999999999999E-2</v>
      </c>
      <c r="D24" s="462">
        <v>-1</v>
      </c>
      <c r="E24" s="201">
        <v>2007</v>
      </c>
      <c r="F24" s="158">
        <v>2.1000000000000001E-2</v>
      </c>
    </row>
    <row r="25" spans="1:6" x14ac:dyDescent="0.35">
      <c r="A25" s="458">
        <v>2014</v>
      </c>
      <c r="B25" s="220">
        <v>57.4</v>
      </c>
      <c r="C25" s="461">
        <v>4.5999999999999999E-2</v>
      </c>
      <c r="D25" s="463">
        <v>2.5</v>
      </c>
      <c r="E25" s="201">
        <v>2008</v>
      </c>
      <c r="F25" s="158">
        <v>3.5999999999999997E-2</v>
      </c>
    </row>
    <row r="26" spans="1:6" x14ac:dyDescent="0.35">
      <c r="A26" s="455" t="s">
        <v>239</v>
      </c>
      <c r="B26" s="202">
        <v>31.5</v>
      </c>
      <c r="C26" s="201" t="s">
        <v>53</v>
      </c>
      <c r="D26" s="201" t="s">
        <v>53</v>
      </c>
      <c r="E26" s="201">
        <v>2009</v>
      </c>
      <c r="F26" s="158">
        <v>2.1999999999999999E-2</v>
      </c>
    </row>
    <row r="27" spans="1:6" x14ac:dyDescent="0.35">
      <c r="A27" s="455" t="s">
        <v>240</v>
      </c>
      <c r="B27" s="202">
        <v>31.9</v>
      </c>
      <c r="C27" s="201" t="s">
        <v>53</v>
      </c>
      <c r="D27" s="201" t="s">
        <v>53</v>
      </c>
      <c r="E27" s="201">
        <v>2010</v>
      </c>
      <c r="F27" s="158">
        <v>3.9E-2</v>
      </c>
    </row>
    <row r="28" spans="1:6" x14ac:dyDescent="0.35">
      <c r="A28" s="429" t="s">
        <v>144</v>
      </c>
      <c r="B28" s="221">
        <v>63.4</v>
      </c>
      <c r="C28" s="461">
        <v>0.105</v>
      </c>
      <c r="D28" s="463">
        <v>6</v>
      </c>
      <c r="E28" s="201">
        <v>2011</v>
      </c>
      <c r="F28" s="189">
        <v>-6.0000000000000001E-3</v>
      </c>
    </row>
    <row r="29" spans="1:6" x14ac:dyDescent="0.35">
      <c r="A29" s="455" t="s">
        <v>233</v>
      </c>
      <c r="B29" s="202">
        <v>37.9</v>
      </c>
      <c r="C29" s="201" t="s">
        <v>53</v>
      </c>
      <c r="D29" s="201" t="s">
        <v>53</v>
      </c>
      <c r="E29" s="201">
        <v>2012</v>
      </c>
      <c r="F29" s="189">
        <v>1.9E-2</v>
      </c>
    </row>
    <row r="30" spans="1:6" x14ac:dyDescent="0.35">
      <c r="A30" s="428" t="s">
        <v>234</v>
      </c>
      <c r="B30" s="204">
        <v>31.9</v>
      </c>
      <c r="C30" s="201" t="s">
        <v>53</v>
      </c>
      <c r="D30" s="201" t="s">
        <v>53</v>
      </c>
      <c r="E30" s="201">
        <v>2013</v>
      </c>
      <c r="F30" s="189">
        <v>3.6999999999999998E-2</v>
      </c>
    </row>
    <row r="31" spans="1:6" ht="15" thickBot="1" x14ac:dyDescent="0.4">
      <c r="A31" s="456" t="s">
        <v>125</v>
      </c>
      <c r="B31" s="217">
        <v>69.7</v>
      </c>
      <c r="C31" s="317">
        <v>9.9000000000000005E-2</v>
      </c>
      <c r="D31" s="464">
        <v>6.3</v>
      </c>
      <c r="E31" s="201">
        <v>2014</v>
      </c>
      <c r="F31" s="189">
        <v>1.9E-2</v>
      </c>
    </row>
    <row r="32" spans="1:6" x14ac:dyDescent="0.35">
      <c r="E32" s="201">
        <v>2015</v>
      </c>
      <c r="F32" s="189">
        <v>2.8000000000000001E-2</v>
      </c>
    </row>
    <row r="33" spans="1:9" ht="15" thickBot="1" x14ac:dyDescent="0.4">
      <c r="E33" s="203" t="s">
        <v>87</v>
      </c>
      <c r="F33" s="206">
        <v>2.8000000000000001E-2</v>
      </c>
    </row>
    <row r="34" spans="1:9" ht="15" thickBot="1" x14ac:dyDescent="0.4">
      <c r="E34" s="223"/>
      <c r="F34" s="207"/>
      <c r="G34" s="20"/>
    </row>
    <row r="35" spans="1:9" ht="15" thickBot="1" x14ac:dyDescent="0.4">
      <c r="A35" s="409" t="s">
        <v>216</v>
      </c>
      <c r="B35" s="208" t="s">
        <v>88</v>
      </c>
      <c r="C35" s="209" t="s">
        <v>85</v>
      </c>
      <c r="D35" s="209" t="s">
        <v>19</v>
      </c>
      <c r="E35" s="209" t="s">
        <v>20</v>
      </c>
    </row>
    <row r="36" spans="1:9" x14ac:dyDescent="0.35">
      <c r="A36" s="467" t="s">
        <v>22</v>
      </c>
      <c r="B36" s="211">
        <v>5.1499999999999997E-2</v>
      </c>
      <c r="C36" s="189">
        <v>5.5399999999999998E-2</v>
      </c>
      <c r="D36" s="189">
        <v>6.0100000000000001E-2</v>
      </c>
      <c r="E36" s="189">
        <v>5.7500000000000002E-2</v>
      </c>
    </row>
    <row r="37" spans="1:9" ht="15" thickBot="1" x14ac:dyDescent="0.4">
      <c r="A37" s="468" t="s">
        <v>23</v>
      </c>
      <c r="B37" s="213">
        <v>3.8999999999999998E-3</v>
      </c>
      <c r="C37" s="206">
        <v>5.4999999999999997E-3</v>
      </c>
      <c r="D37" s="206">
        <v>5.7000000000000002E-3</v>
      </c>
      <c r="E37" s="206">
        <v>6.8999999999999999E-3</v>
      </c>
    </row>
    <row r="38" spans="1:9" ht="15" thickBot="1" x14ac:dyDescent="0.4">
      <c r="A38" s="431" t="s">
        <v>24</v>
      </c>
      <c r="B38" s="213">
        <v>5.5399999999999998E-2</v>
      </c>
      <c r="C38" s="206">
        <v>6.0900000000000003E-2</v>
      </c>
      <c r="D38" s="206">
        <v>6.5799999999999997E-2</v>
      </c>
      <c r="E38" s="206">
        <v>6.4399999999999999E-2</v>
      </c>
    </row>
    <row r="39" spans="1:9" ht="15" thickBot="1" x14ac:dyDescent="0.4">
      <c r="A39" s="195"/>
    </row>
    <row r="40" spans="1:9" ht="15" thickBot="1" x14ac:dyDescent="0.4">
      <c r="A40" s="34" t="s">
        <v>210</v>
      </c>
      <c r="B40" s="92"/>
      <c r="C40" s="92"/>
      <c r="D40" s="92"/>
      <c r="E40" s="92"/>
      <c r="F40" s="92"/>
      <c r="G40" s="92"/>
      <c r="H40" s="41"/>
    </row>
    <row r="41" spans="1:9" ht="21.5" thickBot="1" x14ac:dyDescent="0.4">
      <c r="A41" s="42" t="s">
        <v>16</v>
      </c>
      <c r="B41" s="297" t="s">
        <v>141</v>
      </c>
      <c r="C41" s="43" t="s">
        <v>142</v>
      </c>
      <c r="D41" s="297" t="s">
        <v>143</v>
      </c>
      <c r="E41" s="43" t="s">
        <v>91</v>
      </c>
      <c r="F41" s="43" t="s">
        <v>25</v>
      </c>
      <c r="G41" s="297" t="s">
        <v>26</v>
      </c>
      <c r="H41" s="43" t="s">
        <v>130</v>
      </c>
    </row>
    <row r="42" spans="1:9" x14ac:dyDescent="0.35">
      <c r="A42" s="457" t="s">
        <v>193</v>
      </c>
      <c r="B42" s="229">
        <v>2147</v>
      </c>
      <c r="C42" s="139">
        <v>1930</v>
      </c>
      <c r="D42" s="309">
        <v>454.4</v>
      </c>
      <c r="E42" s="201">
        <v>31.9</v>
      </c>
      <c r="F42" s="310">
        <v>257.8</v>
      </c>
      <c r="G42" s="310">
        <v>71.5</v>
      </c>
      <c r="H42" s="201">
        <v>15</v>
      </c>
    </row>
    <row r="43" spans="1:9" x14ac:dyDescent="0.35">
      <c r="A43" s="457" t="s">
        <v>189</v>
      </c>
      <c r="B43" s="132">
        <v>2120</v>
      </c>
      <c r="C43" s="139">
        <v>1948</v>
      </c>
      <c r="D43" s="311">
        <v>360.2</v>
      </c>
      <c r="E43" s="201">
        <v>-20.7</v>
      </c>
      <c r="F43" s="219">
        <v>295.39999999999998</v>
      </c>
      <c r="G43" s="219">
        <v>81.3</v>
      </c>
      <c r="H43" s="201">
        <v>13.7</v>
      </c>
    </row>
    <row r="44" spans="1:9" x14ac:dyDescent="0.35">
      <c r="A44" s="457" t="s">
        <v>190</v>
      </c>
      <c r="B44" s="132">
        <v>2190</v>
      </c>
      <c r="C44" s="139">
        <v>1959</v>
      </c>
      <c r="D44" s="311">
        <v>380.7</v>
      </c>
      <c r="E44" s="201">
        <v>5.6</v>
      </c>
      <c r="F44" s="219">
        <v>279.2</v>
      </c>
      <c r="G44" s="219">
        <v>82</v>
      </c>
      <c r="H44" s="201">
        <v>0.8</v>
      </c>
    </row>
    <row r="45" spans="1:9" x14ac:dyDescent="0.35">
      <c r="A45" s="457" t="s">
        <v>191</v>
      </c>
      <c r="B45" s="224">
        <v>2149</v>
      </c>
      <c r="C45" s="323">
        <v>1933</v>
      </c>
      <c r="D45" s="311">
        <v>351.9</v>
      </c>
      <c r="E45" s="201">
        <v>-7.6</v>
      </c>
      <c r="F45" s="219">
        <v>290.3</v>
      </c>
      <c r="G45" s="219">
        <v>81</v>
      </c>
      <c r="H45" s="201">
        <v>-1.2</v>
      </c>
    </row>
    <row r="46" spans="1:9" x14ac:dyDescent="0.35">
      <c r="A46" s="428" t="s">
        <v>192</v>
      </c>
      <c r="B46" s="224">
        <v>2249</v>
      </c>
      <c r="C46" s="323">
        <v>1880</v>
      </c>
      <c r="D46" s="311">
        <v>412.1</v>
      </c>
      <c r="E46" s="201">
        <v>17.100000000000001</v>
      </c>
      <c r="F46" s="219">
        <v>281.89999999999998</v>
      </c>
      <c r="G46" s="219">
        <v>77</v>
      </c>
      <c r="H46" s="201">
        <v>-4.9000000000000004</v>
      </c>
    </row>
    <row r="47" spans="1:9" ht="15" thickBot="1" x14ac:dyDescent="0.4">
      <c r="A47" s="449" t="s">
        <v>194</v>
      </c>
      <c r="B47" s="226">
        <v>2255</v>
      </c>
      <c r="C47" s="324">
        <v>2026</v>
      </c>
      <c r="D47" s="363">
        <v>425.3</v>
      </c>
      <c r="E47" s="203">
        <v>3.2</v>
      </c>
      <c r="F47" s="364">
        <v>306.3</v>
      </c>
      <c r="G47" s="364">
        <v>84</v>
      </c>
      <c r="H47" s="203">
        <v>9.1</v>
      </c>
    </row>
    <row r="48" spans="1:9" ht="15" thickBot="1" x14ac:dyDescent="0.4">
      <c r="A48" s="223"/>
      <c r="B48" s="334"/>
      <c r="C48" s="334"/>
      <c r="D48" s="332"/>
      <c r="E48" s="223"/>
      <c r="F48" s="222"/>
      <c r="G48" s="222"/>
      <c r="H48" s="223"/>
      <c r="I48" s="20"/>
    </row>
    <row r="49" spans="1:12" ht="15" thickBot="1" x14ac:dyDescent="0.4">
      <c r="A49" s="409" t="s">
        <v>27</v>
      </c>
      <c r="B49" s="179" t="s">
        <v>28</v>
      </c>
      <c r="C49" s="179" t="s">
        <v>29</v>
      </c>
      <c r="D49" s="179" t="s">
        <v>30</v>
      </c>
      <c r="E49" s="36" t="s">
        <v>31</v>
      </c>
    </row>
    <row r="50" spans="1:12" x14ac:dyDescent="0.35">
      <c r="A50" s="427" t="s">
        <v>32</v>
      </c>
      <c r="B50" s="228" t="s">
        <v>33</v>
      </c>
      <c r="C50" s="312">
        <v>42186</v>
      </c>
      <c r="D50" s="312">
        <v>42551</v>
      </c>
      <c r="E50" s="328">
        <v>0.53500000000000003</v>
      </c>
    </row>
    <row r="51" spans="1:12" x14ac:dyDescent="0.35">
      <c r="A51" s="428" t="s">
        <v>32</v>
      </c>
      <c r="B51" s="196" t="s">
        <v>34</v>
      </c>
      <c r="C51" s="314">
        <v>41456</v>
      </c>
      <c r="D51" s="314">
        <v>43281</v>
      </c>
      <c r="E51" s="211">
        <v>0.26</v>
      </c>
    </row>
    <row r="52" spans="1:12" x14ac:dyDescent="0.35">
      <c r="A52" s="428" t="s">
        <v>35</v>
      </c>
      <c r="B52" s="196" t="s">
        <v>33</v>
      </c>
      <c r="C52" s="314">
        <v>41821</v>
      </c>
      <c r="D52" s="314">
        <v>43281</v>
      </c>
      <c r="E52" s="211">
        <v>0.49</v>
      </c>
    </row>
    <row r="53" spans="1:12" x14ac:dyDescent="0.35">
      <c r="A53" s="428" t="s">
        <v>35</v>
      </c>
      <c r="B53" s="196" t="s">
        <v>34</v>
      </c>
      <c r="C53" s="314">
        <v>41456</v>
      </c>
      <c r="D53" s="314">
        <v>43281</v>
      </c>
      <c r="E53" s="211">
        <v>0.26</v>
      </c>
    </row>
    <row r="54" spans="1:12" ht="15" thickBot="1" x14ac:dyDescent="0.4">
      <c r="A54" s="449" t="s">
        <v>36</v>
      </c>
      <c r="B54" s="199" t="s">
        <v>37</v>
      </c>
      <c r="C54" s="316">
        <v>41821</v>
      </c>
      <c r="D54" s="316">
        <v>43281</v>
      </c>
      <c r="E54" s="213">
        <v>0.4</v>
      </c>
    </row>
    <row r="55" spans="1:12" ht="15" thickBot="1" x14ac:dyDescent="0.4">
      <c r="A55" s="20"/>
      <c r="B55" s="20"/>
      <c r="C55" s="20"/>
      <c r="D55" s="223"/>
      <c r="E55" s="223"/>
      <c r="F55" s="20"/>
    </row>
    <row r="56" spans="1:12" ht="15" thickBot="1" x14ac:dyDescent="0.4">
      <c r="A56" s="275" t="s">
        <v>145</v>
      </c>
      <c r="B56" s="276"/>
      <c r="C56" s="276"/>
      <c r="D56" s="248"/>
      <c r="E56" s="223"/>
      <c r="F56" s="20"/>
    </row>
    <row r="57" spans="1:12" ht="15" thickBot="1" x14ac:dyDescent="0.4">
      <c r="A57" s="410" t="s">
        <v>38</v>
      </c>
      <c r="B57" s="338" t="s">
        <v>17</v>
      </c>
      <c r="C57" s="338" t="s">
        <v>39</v>
      </c>
      <c r="D57" s="231" t="s">
        <v>17</v>
      </c>
      <c r="E57" s="20"/>
      <c r="F57" s="20"/>
    </row>
    <row r="58" spans="1:12" ht="24" customHeight="1" x14ac:dyDescent="0.35">
      <c r="A58" s="427" t="s">
        <v>212</v>
      </c>
      <c r="B58" s="318">
        <v>1129</v>
      </c>
      <c r="C58" s="436" t="s">
        <v>213</v>
      </c>
      <c r="D58" s="190">
        <v>266</v>
      </c>
      <c r="E58" s="33"/>
      <c r="F58" s="33"/>
      <c r="G58" s="10"/>
      <c r="H58" s="10"/>
      <c r="I58" s="10"/>
      <c r="J58" s="10"/>
      <c r="K58" s="10"/>
      <c r="L58" s="10"/>
    </row>
    <row r="59" spans="1:12" x14ac:dyDescent="0.35">
      <c r="A59" s="428" t="s">
        <v>215</v>
      </c>
      <c r="B59" s="13">
        <v>436</v>
      </c>
      <c r="C59" s="437" t="s">
        <v>40</v>
      </c>
      <c r="D59" s="319">
        <v>1015</v>
      </c>
      <c r="E59" s="20"/>
      <c r="F59" s="20"/>
    </row>
    <row r="60" spans="1:12" x14ac:dyDescent="0.35">
      <c r="A60" s="458" t="s">
        <v>41</v>
      </c>
      <c r="B60" s="218">
        <v>665</v>
      </c>
      <c r="C60" s="437" t="s">
        <v>42</v>
      </c>
      <c r="D60" s="319">
        <v>1126</v>
      </c>
    </row>
    <row r="61" spans="1:12" x14ac:dyDescent="0.35">
      <c r="A61" s="430" t="s">
        <v>43</v>
      </c>
      <c r="B61" s="320">
        <v>2230</v>
      </c>
      <c r="C61" s="437" t="s">
        <v>214</v>
      </c>
      <c r="D61" s="190">
        <v>68</v>
      </c>
    </row>
    <row r="62" spans="1:12" x14ac:dyDescent="0.35">
      <c r="A62" s="428" t="s">
        <v>44</v>
      </c>
      <c r="B62" s="320">
        <v>1984</v>
      </c>
      <c r="C62" s="438" t="s">
        <v>45</v>
      </c>
      <c r="D62" s="218">
        <v>44</v>
      </c>
    </row>
    <row r="63" spans="1:12" ht="21" x14ac:dyDescent="0.35">
      <c r="A63" s="428" t="s">
        <v>211</v>
      </c>
      <c r="B63" s="320">
        <v>1706</v>
      </c>
      <c r="C63" s="260" t="s">
        <v>43</v>
      </c>
      <c r="D63" s="319">
        <v>2519</v>
      </c>
    </row>
    <row r="64" spans="1:12" ht="15" thickBot="1" x14ac:dyDescent="0.4">
      <c r="A64" s="428" t="s">
        <v>46</v>
      </c>
      <c r="B64" s="320">
        <v>2044</v>
      </c>
      <c r="C64" s="13" t="s">
        <v>47</v>
      </c>
      <c r="D64" s="319">
        <v>5171</v>
      </c>
    </row>
    <row r="65" spans="1:7" ht="15" thickBot="1" x14ac:dyDescent="0.4">
      <c r="A65" s="431" t="s">
        <v>48</v>
      </c>
      <c r="B65" s="321">
        <v>7964</v>
      </c>
      <c r="C65" s="232" t="s">
        <v>49</v>
      </c>
      <c r="D65" s="322">
        <v>7690</v>
      </c>
    </row>
    <row r="66" spans="1:7" ht="15" thickBot="1" x14ac:dyDescent="0.4"/>
    <row r="67" spans="1:7" ht="15" thickBot="1" x14ac:dyDescent="0.4">
      <c r="A67" s="46" t="s">
        <v>50</v>
      </c>
      <c r="B67" s="126"/>
      <c r="C67" s="126"/>
      <c r="D67" s="126"/>
      <c r="E67" s="127"/>
    </row>
    <row r="68" spans="1:7" ht="21.5" thickBot="1" x14ac:dyDescent="0.4">
      <c r="A68" s="298" t="s">
        <v>51</v>
      </c>
      <c r="B68" s="299" t="s">
        <v>218</v>
      </c>
      <c r="C68" s="299" t="s">
        <v>220</v>
      </c>
      <c r="D68" s="300" t="s">
        <v>219</v>
      </c>
      <c r="E68" s="301" t="s">
        <v>221</v>
      </c>
    </row>
    <row r="69" spans="1:7" x14ac:dyDescent="0.35">
      <c r="A69" s="428" t="s">
        <v>46</v>
      </c>
      <c r="B69" s="313">
        <v>0.35799999999999998</v>
      </c>
      <c r="C69" s="313">
        <v>0.153</v>
      </c>
      <c r="D69" s="211">
        <v>0.373</v>
      </c>
      <c r="E69" s="328">
        <v>0.16500000000000001</v>
      </c>
    </row>
    <row r="70" spans="1:7" x14ac:dyDescent="0.35">
      <c r="A70" s="428" t="s">
        <v>52</v>
      </c>
      <c r="B70" s="196" t="s">
        <v>53</v>
      </c>
      <c r="C70" s="315">
        <v>1.0999999999999999E-2</v>
      </c>
      <c r="D70" s="201" t="s">
        <v>53</v>
      </c>
      <c r="E70" s="211">
        <v>1.0999999999999999E-2</v>
      </c>
    </row>
    <row r="71" spans="1:7" x14ac:dyDescent="0.35">
      <c r="A71" s="442" t="s">
        <v>167</v>
      </c>
      <c r="B71" s="315">
        <v>0.35799999999999998</v>
      </c>
      <c r="C71" s="315">
        <v>0.153</v>
      </c>
      <c r="D71" s="211">
        <v>0.373</v>
      </c>
      <c r="E71" s="211">
        <v>0.16500000000000001</v>
      </c>
    </row>
    <row r="72" spans="1:7" x14ac:dyDescent="0.35">
      <c r="A72" s="428" t="s">
        <v>54</v>
      </c>
      <c r="B72" s="315">
        <v>0.28999999999999998</v>
      </c>
      <c r="C72" s="196" t="s">
        <v>53</v>
      </c>
      <c r="D72" s="211">
        <v>0.3</v>
      </c>
      <c r="E72" s="201" t="s">
        <v>53</v>
      </c>
    </row>
    <row r="73" spans="1:7" ht="15" thickBot="1" x14ac:dyDescent="0.4">
      <c r="A73" s="449" t="s">
        <v>55</v>
      </c>
      <c r="B73" s="199" t="s">
        <v>53</v>
      </c>
      <c r="C73" s="317">
        <v>0.123</v>
      </c>
      <c r="D73" s="203" t="s">
        <v>53</v>
      </c>
      <c r="E73" s="213">
        <v>0.13200000000000001</v>
      </c>
    </row>
    <row r="74" spans="1:7" ht="15" thickBot="1" x14ac:dyDescent="0.4"/>
    <row r="75" spans="1:7" ht="15" thickBot="1" x14ac:dyDescent="0.4">
      <c r="A75" s="47" t="s">
        <v>102</v>
      </c>
      <c r="B75" s="128"/>
      <c r="C75" s="128"/>
      <c r="D75" s="128"/>
      <c r="E75" s="128"/>
      <c r="F75" s="128"/>
      <c r="G75" s="129"/>
    </row>
    <row r="76" spans="1:7" ht="32" thickBot="1" x14ac:dyDescent="0.4">
      <c r="A76" s="302" t="s">
        <v>228</v>
      </c>
      <c r="B76" s="43" t="s">
        <v>222</v>
      </c>
      <c r="C76" s="303" t="s">
        <v>223</v>
      </c>
      <c r="D76" s="304" t="s">
        <v>200</v>
      </c>
      <c r="E76" s="43" t="s">
        <v>224</v>
      </c>
      <c r="F76" s="303" t="s">
        <v>201</v>
      </c>
      <c r="G76" s="303" t="s">
        <v>203</v>
      </c>
    </row>
    <row r="77" spans="1:7" x14ac:dyDescent="0.35">
      <c r="A77" s="428" t="s">
        <v>57</v>
      </c>
      <c r="B77" s="323">
        <v>13632</v>
      </c>
      <c r="C77" s="225">
        <v>13896</v>
      </c>
      <c r="D77" s="197">
        <v>1.9E-2</v>
      </c>
      <c r="E77" s="224">
        <v>34416</v>
      </c>
      <c r="F77" s="224">
        <v>35352</v>
      </c>
      <c r="G77" s="211">
        <v>2.7E-2</v>
      </c>
    </row>
    <row r="78" spans="1:7" x14ac:dyDescent="0.35">
      <c r="A78" s="428" t="s">
        <v>58</v>
      </c>
      <c r="B78" s="323">
        <v>12048</v>
      </c>
      <c r="C78" s="225">
        <v>12312</v>
      </c>
      <c r="D78" s="197">
        <v>2.1999999999999999E-2</v>
      </c>
      <c r="E78" s="224">
        <v>34056</v>
      </c>
      <c r="F78" s="224">
        <v>35082</v>
      </c>
      <c r="G78" s="211">
        <v>0.03</v>
      </c>
    </row>
    <row r="79" spans="1:7" x14ac:dyDescent="0.35">
      <c r="A79" s="428" t="s">
        <v>59</v>
      </c>
      <c r="B79" s="323">
        <v>9360</v>
      </c>
      <c r="C79" s="225">
        <v>10824</v>
      </c>
      <c r="D79" s="197">
        <v>0.156</v>
      </c>
      <c r="E79" s="224">
        <v>31734</v>
      </c>
      <c r="F79" s="224">
        <v>33846</v>
      </c>
      <c r="G79" s="211">
        <v>6.7000000000000004E-2</v>
      </c>
    </row>
    <row r="80" spans="1:7" x14ac:dyDescent="0.35">
      <c r="A80" s="428" t="s">
        <v>60</v>
      </c>
      <c r="B80" s="323">
        <v>9360</v>
      </c>
      <c r="C80" s="225">
        <v>9624</v>
      </c>
      <c r="D80" s="197">
        <v>2.8000000000000001E-2</v>
      </c>
      <c r="E80" s="224">
        <v>31734</v>
      </c>
      <c r="F80" s="224">
        <v>32688</v>
      </c>
      <c r="G80" s="211">
        <v>0.03</v>
      </c>
    </row>
    <row r="81" spans="1:7" ht="15" thickBot="1" x14ac:dyDescent="0.4">
      <c r="A81" s="428" t="s">
        <v>61</v>
      </c>
      <c r="B81" s="224">
        <v>9048</v>
      </c>
      <c r="C81" s="224">
        <v>9312</v>
      </c>
      <c r="D81" s="211">
        <v>2.9000000000000001E-2</v>
      </c>
      <c r="E81" s="334">
        <v>31410</v>
      </c>
      <c r="F81" s="224">
        <v>32346</v>
      </c>
      <c r="G81" s="211">
        <v>0.03</v>
      </c>
    </row>
    <row r="82" spans="1:7" ht="15" thickBot="1" x14ac:dyDescent="0.4">
      <c r="A82" s="469" t="s">
        <v>56</v>
      </c>
      <c r="B82" s="335">
        <v>1741</v>
      </c>
      <c r="C82" s="325">
        <v>1779</v>
      </c>
      <c r="D82" s="194">
        <v>2.1999999999999999E-2</v>
      </c>
      <c r="E82" s="325">
        <v>1741</v>
      </c>
      <c r="F82" s="325">
        <v>1779</v>
      </c>
      <c r="G82" s="194">
        <v>2.1999999999999999E-2</v>
      </c>
    </row>
    <row r="83" spans="1:7" ht="15" thickBot="1" x14ac:dyDescent="0.4">
      <c r="A83" s="447" t="s">
        <v>207</v>
      </c>
      <c r="B83" s="227">
        <v>10789</v>
      </c>
      <c r="C83" s="227">
        <v>11091</v>
      </c>
      <c r="D83" s="206">
        <v>2.8000000000000001E-2</v>
      </c>
      <c r="E83" s="227">
        <v>33151</v>
      </c>
      <c r="F83" s="227">
        <v>34125</v>
      </c>
      <c r="G83" s="206">
        <v>2.9000000000000001E-2</v>
      </c>
    </row>
    <row r="84" spans="1:7" x14ac:dyDescent="0.35">
      <c r="A84" s="175" t="s">
        <v>128</v>
      </c>
      <c r="B84" s="176"/>
      <c r="C84" s="176"/>
      <c r="D84" s="176"/>
      <c r="E84" s="176"/>
      <c r="F84" s="176"/>
      <c r="G84" s="177"/>
    </row>
    <row r="85" spans="1:7" ht="15" thickBot="1" x14ac:dyDescent="0.4">
      <c r="A85" s="173" t="s">
        <v>124</v>
      </c>
      <c r="B85" s="174"/>
      <c r="C85" s="174"/>
      <c r="D85" s="174"/>
      <c r="E85" s="174"/>
      <c r="F85" s="174"/>
      <c r="G85" s="178"/>
    </row>
    <row r="86" spans="1:7" ht="15" thickBot="1" x14ac:dyDescent="0.4">
      <c r="A86" s="336"/>
      <c r="B86" s="337"/>
      <c r="C86" s="337"/>
      <c r="D86" s="337"/>
      <c r="E86" s="337"/>
      <c r="F86" s="337"/>
      <c r="G86" s="337"/>
    </row>
    <row r="87" spans="1:7" ht="15" thickBot="1" x14ac:dyDescent="0.4">
      <c r="A87" s="47" t="s">
        <v>103</v>
      </c>
      <c r="B87" s="128"/>
      <c r="C87" s="128"/>
      <c r="D87" s="128"/>
      <c r="E87" s="128"/>
      <c r="F87" s="128"/>
      <c r="G87" s="129"/>
    </row>
    <row r="88" spans="1:7" ht="32" thickBot="1" x14ac:dyDescent="0.4">
      <c r="A88" s="302" t="s">
        <v>206</v>
      </c>
      <c r="B88" s="43" t="s">
        <v>222</v>
      </c>
      <c r="C88" s="303" t="s">
        <v>198</v>
      </c>
      <c r="D88" s="304" t="s">
        <v>200</v>
      </c>
      <c r="E88" s="43" t="s">
        <v>224</v>
      </c>
      <c r="F88" s="303" t="s">
        <v>201</v>
      </c>
      <c r="G88" s="303" t="s">
        <v>203</v>
      </c>
    </row>
    <row r="89" spans="1:7" x14ac:dyDescent="0.35">
      <c r="A89" s="428" t="s">
        <v>61</v>
      </c>
      <c r="B89" s="323">
        <v>10224</v>
      </c>
      <c r="C89" s="225">
        <v>10530</v>
      </c>
      <c r="D89" s="197">
        <v>0.03</v>
      </c>
      <c r="E89" s="224">
        <v>27522</v>
      </c>
      <c r="F89" s="224">
        <v>27828</v>
      </c>
      <c r="G89" s="211">
        <v>1.0999999999999999E-2</v>
      </c>
    </row>
    <row r="90" spans="1:7" x14ac:dyDescent="0.35">
      <c r="A90" s="428" t="s">
        <v>59</v>
      </c>
      <c r="B90" s="323">
        <v>10224</v>
      </c>
      <c r="C90" s="225">
        <v>12024</v>
      </c>
      <c r="D90" s="197">
        <v>0.17599999999999999</v>
      </c>
      <c r="E90" s="224">
        <v>27828</v>
      </c>
      <c r="F90" s="224">
        <v>29322</v>
      </c>
      <c r="G90" s="211">
        <v>5.3999999999999999E-2</v>
      </c>
    </row>
    <row r="91" spans="1:7" x14ac:dyDescent="0.35">
      <c r="A91" s="428" t="s">
        <v>58</v>
      </c>
      <c r="B91" s="323">
        <v>13356</v>
      </c>
      <c r="C91" s="225">
        <v>13680</v>
      </c>
      <c r="D91" s="197">
        <v>2.4E-2</v>
      </c>
      <c r="E91" s="224">
        <v>30024</v>
      </c>
      <c r="F91" s="224">
        <v>30330</v>
      </c>
      <c r="G91" s="211">
        <v>0.01</v>
      </c>
    </row>
    <row r="92" spans="1:7" x14ac:dyDescent="0.35">
      <c r="A92" s="428" t="s">
        <v>62</v>
      </c>
      <c r="B92" s="323">
        <v>16866</v>
      </c>
      <c r="C92" s="225">
        <v>17370</v>
      </c>
      <c r="D92" s="197">
        <v>0.03</v>
      </c>
      <c r="E92" s="224">
        <v>31392</v>
      </c>
      <c r="F92" s="224">
        <v>32328</v>
      </c>
      <c r="G92" s="211">
        <v>0.03</v>
      </c>
    </row>
    <row r="93" spans="1:7" x14ac:dyDescent="0.35">
      <c r="A93" s="428" t="s">
        <v>63</v>
      </c>
      <c r="B93" s="323">
        <v>14634</v>
      </c>
      <c r="C93" s="225">
        <v>14994</v>
      </c>
      <c r="D93" s="197">
        <v>2.5000000000000001E-2</v>
      </c>
      <c r="E93" s="224">
        <v>30906</v>
      </c>
      <c r="F93" s="224">
        <v>31212</v>
      </c>
      <c r="G93" s="211">
        <v>0.01</v>
      </c>
    </row>
    <row r="94" spans="1:7" ht="15" thickBot="1" x14ac:dyDescent="0.4">
      <c r="A94" s="428" t="s">
        <v>64</v>
      </c>
      <c r="B94" s="324">
        <v>29718</v>
      </c>
      <c r="C94" s="227">
        <v>29718</v>
      </c>
      <c r="D94" s="200">
        <v>0</v>
      </c>
      <c r="E94" s="226">
        <v>36504</v>
      </c>
      <c r="F94" s="226">
        <v>36504</v>
      </c>
      <c r="G94" s="213">
        <v>0</v>
      </c>
    </row>
    <row r="95" spans="1:7" ht="15" thickBot="1" x14ac:dyDescent="0.4">
      <c r="A95" s="446" t="s">
        <v>56</v>
      </c>
      <c r="B95" s="324">
        <v>1750</v>
      </c>
      <c r="C95" s="227">
        <v>1790</v>
      </c>
      <c r="D95" s="200">
        <v>2.3E-2</v>
      </c>
      <c r="E95" s="224">
        <v>1750</v>
      </c>
      <c r="F95" s="224">
        <v>1790</v>
      </c>
      <c r="G95" s="213">
        <v>2.3E-2</v>
      </c>
    </row>
    <row r="96" spans="1:7" ht="15" thickBot="1" x14ac:dyDescent="0.4">
      <c r="A96" s="447" t="s">
        <v>207</v>
      </c>
      <c r="B96" s="324">
        <v>11974</v>
      </c>
      <c r="C96" s="227">
        <v>12320</v>
      </c>
      <c r="D96" s="206">
        <v>2.9000000000000001E-2</v>
      </c>
      <c r="E96" s="325">
        <v>29272</v>
      </c>
      <c r="F96" s="325">
        <v>29618</v>
      </c>
      <c r="G96" s="206">
        <v>1.2E-2</v>
      </c>
    </row>
    <row r="97" spans="1:7" ht="15" thickBot="1" x14ac:dyDescent="0.4">
      <c r="A97" s="48" t="s">
        <v>132</v>
      </c>
      <c r="B97" s="326"/>
      <c r="C97" s="326"/>
      <c r="D97" s="326"/>
      <c r="E97" s="326"/>
      <c r="F97" s="326"/>
      <c r="G97" s="327"/>
    </row>
    <row r="98" spans="1:7" ht="15" thickBot="1" x14ac:dyDescent="0.4">
      <c r="A98" s="195"/>
    </row>
    <row r="99" spans="1:7" ht="15" thickBot="1" x14ac:dyDescent="0.4">
      <c r="A99" s="409" t="s">
        <v>65</v>
      </c>
      <c r="B99" s="36" t="s">
        <v>86</v>
      </c>
      <c r="C99" s="37" t="s">
        <v>86</v>
      </c>
      <c r="D99" s="37" t="s">
        <v>108</v>
      </c>
      <c r="E99" s="37" t="s">
        <v>109</v>
      </c>
    </row>
    <row r="100" spans="1:7" x14ac:dyDescent="0.35">
      <c r="A100" s="455" t="s">
        <v>68</v>
      </c>
      <c r="B100" s="225">
        <v>29772</v>
      </c>
      <c r="C100" s="225">
        <v>30789</v>
      </c>
      <c r="D100" s="225">
        <v>1017</v>
      </c>
      <c r="E100" s="189">
        <v>3.4000000000000002E-2</v>
      </c>
    </row>
    <row r="101" spans="1:7" x14ac:dyDescent="0.35">
      <c r="A101" s="455" t="s">
        <v>69</v>
      </c>
      <c r="B101" s="225">
        <v>24818</v>
      </c>
      <c r="C101" s="225">
        <v>25484</v>
      </c>
      <c r="D101" s="198">
        <v>666</v>
      </c>
      <c r="E101" s="189">
        <v>2.7E-2</v>
      </c>
    </row>
    <row r="102" spans="1:7" x14ac:dyDescent="0.35">
      <c r="A102" s="455" t="s">
        <v>70</v>
      </c>
      <c r="B102" s="225">
        <v>4954</v>
      </c>
      <c r="C102" s="225">
        <v>5305</v>
      </c>
      <c r="D102" s="198">
        <v>351</v>
      </c>
      <c r="E102" s="189">
        <v>7.0999999999999994E-2</v>
      </c>
    </row>
    <row r="103" spans="1:7" x14ac:dyDescent="0.35">
      <c r="A103" s="455" t="s">
        <v>71</v>
      </c>
      <c r="B103" s="189">
        <v>0.438</v>
      </c>
      <c r="C103" s="189">
        <v>0.44</v>
      </c>
      <c r="D103" s="198">
        <v>511</v>
      </c>
      <c r="E103" s="189">
        <v>3.9E-2</v>
      </c>
    </row>
    <row r="104" spans="1:7" x14ac:dyDescent="0.35">
      <c r="A104" s="455" t="s">
        <v>72</v>
      </c>
      <c r="B104" s="189">
        <v>0.56200000000000006</v>
      </c>
      <c r="C104" s="189">
        <v>0.56000000000000005</v>
      </c>
      <c r="D104" s="198">
        <v>506</v>
      </c>
      <c r="E104" s="189">
        <v>0.03</v>
      </c>
    </row>
    <row r="105" spans="1:7" x14ac:dyDescent="0.35">
      <c r="A105" s="455" t="s">
        <v>146</v>
      </c>
      <c r="B105" s="189">
        <v>0.624</v>
      </c>
      <c r="C105" s="189">
        <v>0.60799999999999998</v>
      </c>
      <c r="D105" s="198">
        <v>155</v>
      </c>
      <c r="E105" s="189">
        <v>8.0000000000000002E-3</v>
      </c>
    </row>
    <row r="106" spans="1:7" x14ac:dyDescent="0.35">
      <c r="A106" s="455" t="s">
        <v>112</v>
      </c>
      <c r="B106" s="189">
        <v>0.376</v>
      </c>
      <c r="C106" s="189">
        <v>0.39200000000000002</v>
      </c>
      <c r="D106" s="198">
        <v>862</v>
      </c>
      <c r="E106" s="189">
        <v>7.6999999999999999E-2</v>
      </c>
    </row>
    <row r="107" spans="1:7" x14ac:dyDescent="0.35">
      <c r="A107" s="455" t="s">
        <v>73</v>
      </c>
      <c r="B107" s="189">
        <v>0.20200000000000001</v>
      </c>
      <c r="C107" s="189">
        <v>0.21</v>
      </c>
      <c r="D107" s="198">
        <v>463</v>
      </c>
      <c r="E107" s="189">
        <v>7.6999999999999999E-2</v>
      </c>
    </row>
    <row r="108" spans="1:7" ht="15" thickBot="1" x14ac:dyDescent="0.4">
      <c r="A108" s="456" t="s">
        <v>131</v>
      </c>
      <c r="B108" s="206">
        <v>7.1999999999999995E-2</v>
      </c>
      <c r="C108" s="206">
        <v>8.3000000000000004E-2</v>
      </c>
      <c r="D108" s="205">
        <v>406</v>
      </c>
      <c r="E108" s="206">
        <v>0.189</v>
      </c>
    </row>
    <row r="109" spans="1:7" ht="15" thickBot="1" x14ac:dyDescent="0.4"/>
    <row r="110" spans="1:7" ht="15" thickBot="1" x14ac:dyDescent="0.4">
      <c r="A110" s="52" t="s">
        <v>90</v>
      </c>
      <c r="B110" s="128"/>
      <c r="C110" s="128"/>
      <c r="D110" s="128"/>
      <c r="E110" s="128"/>
      <c r="F110" s="128"/>
      <c r="G110" s="129"/>
    </row>
    <row r="111" spans="1:7" ht="21.5" thickBot="1" x14ac:dyDescent="0.4">
      <c r="A111" s="411" t="s">
        <v>113</v>
      </c>
      <c r="B111" s="307" t="s">
        <v>110</v>
      </c>
      <c r="C111" s="343" t="s">
        <v>147</v>
      </c>
      <c r="D111" s="307" t="s">
        <v>133</v>
      </c>
      <c r="E111" s="343" t="s">
        <v>148</v>
      </c>
      <c r="F111" s="307" t="s">
        <v>108</v>
      </c>
      <c r="G111" s="306" t="s">
        <v>109</v>
      </c>
    </row>
    <row r="112" spans="1:7" x14ac:dyDescent="0.35">
      <c r="A112" s="55" t="s">
        <v>114</v>
      </c>
      <c r="B112" s="161" t="s">
        <v>111</v>
      </c>
      <c r="C112" s="283">
        <v>15391</v>
      </c>
      <c r="D112" s="287">
        <v>15457</v>
      </c>
      <c r="E112" s="340">
        <v>0.61</v>
      </c>
      <c r="F112" s="71">
        <v>66</v>
      </c>
      <c r="G112" s="24">
        <v>4.0000000000000001E-3</v>
      </c>
    </row>
    <row r="113" spans="1:7" x14ac:dyDescent="0.35">
      <c r="A113" s="54" t="s">
        <v>114</v>
      </c>
      <c r="B113" s="115" t="s">
        <v>112</v>
      </c>
      <c r="C113" s="281">
        <v>9427</v>
      </c>
      <c r="D113" s="257">
        <v>10027</v>
      </c>
      <c r="E113" s="339">
        <v>0.39</v>
      </c>
      <c r="F113" s="75">
        <v>600</v>
      </c>
      <c r="G113" s="9">
        <v>6.4000000000000001E-2</v>
      </c>
    </row>
    <row r="114" spans="1:7" x14ac:dyDescent="0.35">
      <c r="A114" s="117" t="s">
        <v>114</v>
      </c>
      <c r="B114" s="118" t="s">
        <v>17</v>
      </c>
      <c r="C114" s="289">
        <v>24818</v>
      </c>
      <c r="D114" s="290">
        <v>25484</v>
      </c>
      <c r="E114" s="342">
        <v>1</v>
      </c>
      <c r="F114" s="292">
        <v>666</v>
      </c>
      <c r="G114" s="293">
        <v>2.7E-2</v>
      </c>
    </row>
    <row r="115" spans="1:7" x14ac:dyDescent="0.35">
      <c r="A115" s="54" t="s">
        <v>70</v>
      </c>
      <c r="B115" s="115" t="s">
        <v>111</v>
      </c>
      <c r="C115" s="281">
        <v>3180</v>
      </c>
      <c r="D115" s="257">
        <v>3269</v>
      </c>
      <c r="E115" s="339">
        <v>0.62</v>
      </c>
      <c r="F115" s="75">
        <v>89</v>
      </c>
      <c r="G115" s="9">
        <v>2.8000000000000001E-2</v>
      </c>
    </row>
    <row r="116" spans="1:7" x14ac:dyDescent="0.35">
      <c r="A116" s="54" t="s">
        <v>70</v>
      </c>
      <c r="B116" s="115" t="s">
        <v>112</v>
      </c>
      <c r="C116" s="281">
        <v>1774</v>
      </c>
      <c r="D116" s="257">
        <v>2036</v>
      </c>
      <c r="E116" s="339">
        <v>0.38</v>
      </c>
      <c r="F116" s="75">
        <v>262</v>
      </c>
      <c r="G116" s="9">
        <v>0.14799999999999999</v>
      </c>
    </row>
    <row r="117" spans="1:7" ht="15" thickBot="1" x14ac:dyDescent="0.4">
      <c r="A117" s="54" t="s">
        <v>70</v>
      </c>
      <c r="B117" s="115" t="s">
        <v>17</v>
      </c>
      <c r="C117" s="281">
        <v>4954</v>
      </c>
      <c r="D117" s="257">
        <v>5305</v>
      </c>
      <c r="E117" s="339">
        <v>1</v>
      </c>
      <c r="F117" s="75">
        <v>351</v>
      </c>
      <c r="G117" s="9">
        <v>7.0999999999999994E-2</v>
      </c>
    </row>
    <row r="118" spans="1:7" x14ac:dyDescent="0.35">
      <c r="A118" s="55" t="s">
        <v>74</v>
      </c>
      <c r="B118" s="161" t="s">
        <v>111</v>
      </c>
      <c r="C118" s="283">
        <v>18571</v>
      </c>
      <c r="D118" s="287">
        <v>18726</v>
      </c>
      <c r="E118" s="340">
        <v>0.61</v>
      </c>
      <c r="F118" s="71">
        <v>155</v>
      </c>
      <c r="G118" s="24">
        <v>8.0000000000000002E-3</v>
      </c>
    </row>
    <row r="119" spans="1:7" x14ac:dyDescent="0.35">
      <c r="A119" s="54" t="s">
        <v>74</v>
      </c>
      <c r="B119" s="115" t="s">
        <v>112</v>
      </c>
      <c r="C119" s="281">
        <v>11201</v>
      </c>
      <c r="D119" s="257">
        <v>12063</v>
      </c>
      <c r="E119" s="339">
        <v>0.39</v>
      </c>
      <c r="F119" s="75">
        <v>862</v>
      </c>
      <c r="G119" s="9">
        <v>7.6999999999999999E-2</v>
      </c>
    </row>
    <row r="120" spans="1:7" ht="15" thickBot="1" x14ac:dyDescent="0.4">
      <c r="A120" s="120" t="s">
        <v>74</v>
      </c>
      <c r="B120" s="56" t="s">
        <v>17</v>
      </c>
      <c r="C120" s="285">
        <v>29772</v>
      </c>
      <c r="D120" s="288">
        <v>30789</v>
      </c>
      <c r="E120" s="341">
        <v>1</v>
      </c>
      <c r="F120" s="96">
        <v>1017</v>
      </c>
      <c r="G120" s="66">
        <v>3.4000000000000002E-2</v>
      </c>
    </row>
    <row r="121" spans="1:7" ht="15" thickBot="1" x14ac:dyDescent="0.4">
      <c r="A121" s="195"/>
    </row>
    <row r="122" spans="1:7" ht="15" thickBot="1" x14ac:dyDescent="0.4">
      <c r="A122" s="58" t="s">
        <v>149</v>
      </c>
      <c r="B122" s="148"/>
      <c r="C122" s="148"/>
      <c r="D122" s="148"/>
      <c r="E122" s="149"/>
    </row>
    <row r="123" spans="1:7" ht="21.5" thickBot="1" x14ac:dyDescent="0.4">
      <c r="A123" s="412" t="s">
        <v>120</v>
      </c>
      <c r="B123" s="274" t="s">
        <v>115</v>
      </c>
      <c r="C123" s="308" t="s">
        <v>116</v>
      </c>
      <c r="D123" s="308" t="s">
        <v>117</v>
      </c>
      <c r="E123" s="308" t="s">
        <v>118</v>
      </c>
    </row>
    <row r="124" spans="1:7" x14ac:dyDescent="0.35">
      <c r="A124" s="12" t="s">
        <v>75</v>
      </c>
      <c r="B124" s="323">
        <v>9453</v>
      </c>
      <c r="C124" s="198">
        <v>13.7</v>
      </c>
      <c r="D124" s="225">
        <v>6204</v>
      </c>
      <c r="E124" s="198">
        <v>14.2</v>
      </c>
    </row>
    <row r="125" spans="1:7" x14ac:dyDescent="0.35">
      <c r="A125" s="12" t="s">
        <v>57</v>
      </c>
      <c r="B125" s="323">
        <v>1903</v>
      </c>
      <c r="C125" s="198">
        <v>14.2</v>
      </c>
      <c r="D125" s="225">
        <v>1261</v>
      </c>
      <c r="E125" s="198">
        <v>14.1</v>
      </c>
    </row>
    <row r="126" spans="1:7" x14ac:dyDescent="0.35">
      <c r="A126" s="12" t="s">
        <v>76</v>
      </c>
      <c r="B126" s="201">
        <v>68</v>
      </c>
      <c r="C126" s="198">
        <v>11.2</v>
      </c>
      <c r="D126" s="198">
        <v>9</v>
      </c>
      <c r="E126" s="198">
        <v>12.6</v>
      </c>
    </row>
    <row r="127" spans="1:7" x14ac:dyDescent="0.35">
      <c r="A127" s="12" t="s">
        <v>58</v>
      </c>
      <c r="B127" s="323">
        <v>2775</v>
      </c>
      <c r="C127" s="198">
        <v>14.4</v>
      </c>
      <c r="D127" s="225">
        <v>1380</v>
      </c>
      <c r="E127" s="198">
        <v>14.8</v>
      </c>
    </row>
    <row r="128" spans="1:7" x14ac:dyDescent="0.35">
      <c r="A128" s="12" t="s">
        <v>77</v>
      </c>
      <c r="B128" s="201">
        <v>269</v>
      </c>
      <c r="C128" s="198">
        <v>14.2</v>
      </c>
      <c r="D128" s="198">
        <v>183</v>
      </c>
      <c r="E128" s="198">
        <v>14.4</v>
      </c>
    </row>
    <row r="129" spans="1:5" x14ac:dyDescent="0.35">
      <c r="A129" s="12" t="s">
        <v>59</v>
      </c>
      <c r="B129" s="201">
        <v>805</v>
      </c>
      <c r="C129" s="198">
        <v>13.8</v>
      </c>
      <c r="D129" s="198">
        <v>898</v>
      </c>
      <c r="E129" s="198">
        <v>14.1</v>
      </c>
    </row>
    <row r="130" spans="1:5" x14ac:dyDescent="0.35">
      <c r="A130" s="12" t="s">
        <v>60</v>
      </c>
      <c r="B130" s="201">
        <v>184</v>
      </c>
      <c r="C130" s="198">
        <v>15.5</v>
      </c>
      <c r="D130" s="198">
        <v>92</v>
      </c>
      <c r="E130" s="198">
        <v>15.5</v>
      </c>
    </row>
    <row r="131" spans="1:5" x14ac:dyDescent="0.35">
      <c r="A131" s="12" t="s">
        <v>78</v>
      </c>
      <c r="B131" s="201">
        <v>264</v>
      </c>
      <c r="C131" s="198">
        <v>6.5</v>
      </c>
      <c r="D131" s="198">
        <v>81</v>
      </c>
      <c r="E131" s="198">
        <v>7.8</v>
      </c>
    </row>
    <row r="132" spans="1:5" ht="15" thickBot="1" x14ac:dyDescent="0.4">
      <c r="A132" s="18" t="s">
        <v>79</v>
      </c>
      <c r="B132" s="203">
        <v>25</v>
      </c>
      <c r="C132" s="205">
        <v>2</v>
      </c>
      <c r="D132" s="205">
        <v>10</v>
      </c>
      <c r="E132" s="205">
        <v>2.1</v>
      </c>
    </row>
    <row r="133" spans="1:5" ht="15" thickBot="1" x14ac:dyDescent="0.4">
      <c r="A133" s="18" t="s">
        <v>80</v>
      </c>
      <c r="B133" s="324">
        <v>15746</v>
      </c>
      <c r="C133" s="205">
        <v>13.8</v>
      </c>
      <c r="D133" s="227">
        <v>10118</v>
      </c>
      <c r="E133" s="205">
        <v>14.2</v>
      </c>
    </row>
    <row r="134" spans="1:5" ht="15" thickBot="1" x14ac:dyDescent="0.4"/>
    <row r="135" spans="1:5" ht="15" thickBot="1" x14ac:dyDescent="0.4">
      <c r="A135" s="40" t="s">
        <v>150</v>
      </c>
      <c r="B135" s="151"/>
      <c r="C135" s="151"/>
      <c r="D135" s="151"/>
      <c r="E135" s="152"/>
    </row>
    <row r="136" spans="1:5" ht="21.5" thickBot="1" x14ac:dyDescent="0.4">
      <c r="A136" s="412" t="s">
        <v>120</v>
      </c>
      <c r="B136" s="274" t="s">
        <v>115</v>
      </c>
      <c r="C136" s="308" t="s">
        <v>116</v>
      </c>
      <c r="D136" s="308" t="s">
        <v>117</v>
      </c>
      <c r="E136" s="308" t="s">
        <v>118</v>
      </c>
    </row>
    <row r="137" spans="1:5" x14ac:dyDescent="0.35">
      <c r="A137" s="12" t="s">
        <v>75</v>
      </c>
      <c r="B137" s="323">
        <v>1413</v>
      </c>
      <c r="C137" s="198">
        <v>7.1</v>
      </c>
      <c r="D137" s="198">
        <v>590</v>
      </c>
      <c r="E137" s="198">
        <v>8</v>
      </c>
    </row>
    <row r="138" spans="1:5" x14ac:dyDescent="0.35">
      <c r="A138" s="12" t="s">
        <v>57</v>
      </c>
      <c r="B138" s="201">
        <v>175</v>
      </c>
      <c r="C138" s="198">
        <v>12.7</v>
      </c>
      <c r="D138" s="198">
        <v>113</v>
      </c>
      <c r="E138" s="198">
        <v>13.1</v>
      </c>
    </row>
    <row r="139" spans="1:5" x14ac:dyDescent="0.35">
      <c r="A139" s="12" t="s">
        <v>76</v>
      </c>
      <c r="B139" s="201">
        <v>243</v>
      </c>
      <c r="C139" s="198">
        <v>5.8</v>
      </c>
      <c r="D139" s="198">
        <v>34</v>
      </c>
      <c r="E139" s="198">
        <v>7.9</v>
      </c>
    </row>
    <row r="140" spans="1:5" x14ac:dyDescent="0.35">
      <c r="A140" s="12" t="s">
        <v>58</v>
      </c>
      <c r="B140" s="201">
        <v>812</v>
      </c>
      <c r="C140" s="198">
        <v>6.3</v>
      </c>
      <c r="D140" s="225">
        <v>1008</v>
      </c>
      <c r="E140" s="198">
        <v>7.2</v>
      </c>
    </row>
    <row r="141" spans="1:5" x14ac:dyDescent="0.35">
      <c r="A141" s="12" t="s">
        <v>229</v>
      </c>
      <c r="B141" s="201">
        <v>19</v>
      </c>
      <c r="C141" s="198">
        <v>5.3</v>
      </c>
      <c r="D141" s="198">
        <v>11</v>
      </c>
      <c r="E141" s="198">
        <v>7.6</v>
      </c>
    </row>
    <row r="142" spans="1:5" x14ac:dyDescent="0.35">
      <c r="A142" s="12" t="s">
        <v>82</v>
      </c>
      <c r="B142" s="201">
        <v>389</v>
      </c>
      <c r="C142" s="198">
        <v>14.9</v>
      </c>
      <c r="D142" s="198">
        <v>175</v>
      </c>
      <c r="E142" s="198">
        <v>15.8</v>
      </c>
    </row>
    <row r="143" spans="1:5" x14ac:dyDescent="0.35">
      <c r="A143" s="12" t="s">
        <v>59</v>
      </c>
      <c r="B143" s="201">
        <v>67</v>
      </c>
      <c r="C143" s="198">
        <v>8.1999999999999993</v>
      </c>
      <c r="D143" s="198">
        <v>43</v>
      </c>
      <c r="E143" s="198">
        <v>8.6999999999999993</v>
      </c>
    </row>
    <row r="144" spans="1:5" x14ac:dyDescent="0.35">
      <c r="A144" s="12" t="s">
        <v>60</v>
      </c>
      <c r="B144" s="201">
        <v>151</v>
      </c>
      <c r="C144" s="198">
        <v>6.2</v>
      </c>
      <c r="D144" s="198">
        <v>62</v>
      </c>
      <c r="E144" s="198">
        <v>6.2</v>
      </c>
    </row>
    <row r="145" spans="1:5" x14ac:dyDescent="0.35">
      <c r="A145" s="12" t="s">
        <v>78</v>
      </c>
      <c r="B145" s="201">
        <v>76</v>
      </c>
      <c r="C145" s="198">
        <v>3.9</v>
      </c>
      <c r="D145" s="198">
        <v>21</v>
      </c>
      <c r="E145" s="198">
        <v>5</v>
      </c>
    </row>
    <row r="146" spans="1:5" ht="15" thickBot="1" x14ac:dyDescent="0.4">
      <c r="A146" s="18" t="s">
        <v>79</v>
      </c>
      <c r="B146" s="203">
        <v>18</v>
      </c>
      <c r="C146" s="205">
        <v>2.9</v>
      </c>
      <c r="D146" s="205">
        <v>16</v>
      </c>
      <c r="E146" s="205">
        <v>3.8</v>
      </c>
    </row>
    <row r="147" spans="1:5" ht="15" thickBot="1" x14ac:dyDescent="0.4">
      <c r="A147" s="18" t="s">
        <v>83</v>
      </c>
      <c r="B147" s="324">
        <v>3363</v>
      </c>
      <c r="C147" s="205">
        <v>7.9</v>
      </c>
      <c r="D147" s="227">
        <v>2073</v>
      </c>
      <c r="E147" s="205">
        <v>8.4</v>
      </c>
    </row>
    <row r="148" spans="1:5" ht="15" thickBot="1" x14ac:dyDescent="0.4"/>
    <row r="149" spans="1:5" ht="15" thickBot="1" x14ac:dyDescent="0.4">
      <c r="A149" s="40" t="s">
        <v>151</v>
      </c>
      <c r="B149" s="151"/>
      <c r="C149" s="151"/>
      <c r="D149" s="151"/>
      <c r="E149" s="152"/>
    </row>
    <row r="150" spans="1:5" ht="21.5" thickBot="1" x14ac:dyDescent="0.4">
      <c r="A150" s="412" t="s">
        <v>113</v>
      </c>
      <c r="B150" s="274" t="s">
        <v>115</v>
      </c>
      <c r="C150" s="308" t="s">
        <v>116</v>
      </c>
      <c r="D150" s="308" t="s">
        <v>117</v>
      </c>
      <c r="E150" s="308" t="s">
        <v>118</v>
      </c>
    </row>
    <row r="151" spans="1:5" ht="15" thickBot="1" x14ac:dyDescent="0.4">
      <c r="A151" s="449" t="s">
        <v>217</v>
      </c>
      <c r="B151" s="324">
        <v>19109</v>
      </c>
      <c r="C151" s="205">
        <v>12.7</v>
      </c>
      <c r="D151" s="227">
        <v>12191</v>
      </c>
      <c r="E151" s="205">
        <v>13.2</v>
      </c>
    </row>
    <row r="152" spans="1:5" x14ac:dyDescent="0.35">
      <c r="A152" s="195"/>
    </row>
    <row r="153" spans="1:5" x14ac:dyDescent="0.35">
      <c r="A153" s="195"/>
    </row>
  </sheetData>
  <sheetProtection algorithmName="SHA-512" hashValue="uqQSeRlpgOyDuGA1dE0pdFtyjDNXMHj7Ch8lgXpqzbRiAXtSoTA18Mey3btX7VJor2OdOcvBCGTSFJf2sNorbg==" saltValue="kDZ4fJB2ka+KZSZ+Y/LaTA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FY21-22</vt:lpstr>
      <vt:lpstr>FY20-21</vt:lpstr>
      <vt:lpstr>FY19-20</vt:lpstr>
      <vt:lpstr>DRAFT - FY19-20</vt:lpstr>
      <vt:lpstr>FY18-19</vt:lpstr>
      <vt:lpstr>FY17-18</vt:lpstr>
      <vt:lpstr>FY16-17</vt:lpstr>
      <vt:lpstr>FY15-16</vt:lpstr>
    </vt:vector>
  </TitlesOfParts>
  <Company>University of Colorado Boulder</Company>
  <LinksUpToDate>false</LinksUpToDate>
  <SharedDoc>false</SharedDoc>
  <HyperlinkBase>www.colorado.edu/bfp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 Boulder Info Card</dc:title>
  <dc:creator>CU Boulder Budget &amp; Fiscal Planning</dc:creator>
  <cp:keywords>Management information figures and rates</cp:keywords>
  <dc:description>Explore campus info cards for student, financial, research and employee data at a glance.</dc:description>
  <cp:lastModifiedBy>Hanna Webster</cp:lastModifiedBy>
  <dcterms:created xsi:type="dcterms:W3CDTF">2018-02-06T21:07:37Z</dcterms:created>
  <dcterms:modified xsi:type="dcterms:W3CDTF">2022-10-20T22:02:36Z</dcterms:modified>
  <cp:category>Budget, Finance, Higher Education</cp:category>
</cp:coreProperties>
</file>