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Web site\web source documents\current funds budget\"/>
    </mc:Choice>
  </mc:AlternateContent>
  <xr:revisionPtr revIDLastSave="0" documentId="13_ncr:1_{139A9EE1-5AC3-4A95-8BE3-4489C9A903EF}" xr6:coauthVersionLast="47" xr6:coauthVersionMax="47" xr10:uidLastSave="{00000000-0000-0000-0000-000000000000}"/>
  <bookViews>
    <workbookView xWindow="-28920" yWindow="-6015" windowWidth="29040" windowHeight="15720" xr2:uid="{00000000-000D-0000-FFFF-FFFF00000000}"/>
  </bookViews>
  <sheets>
    <sheet name="FY25-26" sheetId="24" r:id="rId1"/>
    <sheet name="FY24-25" sheetId="23" r:id="rId2"/>
    <sheet name="FY23-24" sheetId="21" r:id="rId3"/>
    <sheet name="FY22-23" sheetId="20" r:id="rId4"/>
    <sheet name="FY21-22" sheetId="19" r:id="rId5"/>
    <sheet name="FY20-21" sheetId="18" r:id="rId6"/>
    <sheet name="FY19-20" sheetId="16" r:id="rId7"/>
    <sheet name="FY18-19" sheetId="15" r:id="rId8"/>
    <sheet name="FY17-18" sheetId="6" r:id="rId9"/>
    <sheet name="FY16-17" sheetId="7" r:id="rId10"/>
    <sheet name="FY15-16" sheetId="8" r:id="rId11"/>
    <sheet name="FY14-15" sheetId="9" r:id="rId12"/>
    <sheet name="FY13-14" sheetId="10" r:id="rId13"/>
    <sheet name="FY12-13" sheetId="11" r:id="rId14"/>
    <sheet name="FY11-12" sheetId="12" r:id="rId15"/>
    <sheet name="FY10-11" sheetId="13" r:id="rId16"/>
    <sheet name="FY09-10" sheetId="14" r:id="rId17"/>
    <sheet name="BFP_Use" sheetId="17" state="hidden" r:id="rId18"/>
  </sheets>
  <externalReferences>
    <externalReference r:id="rId19"/>
  </externalReferences>
  <definedNames>
    <definedName name="_AMO_UniqueIdentifier" hidden="1">"'acc1e002-9ecb-40d3-87aa-6dac8a4a0db4'"</definedName>
    <definedName name="cb">[1]controls!$B$7</definedName>
    <definedName name="OK" localSheetId="1">#REF!</definedName>
    <definedName name="OK">#REF!</definedName>
    <definedName name="_xlnm.Print_Area" localSheetId="8">'FY17-18'!$A$1:$G$60</definedName>
    <definedName name="_xlnm.Print_Area" localSheetId="1">'FY24-25'!$A$1:$G$63</definedName>
    <definedName name="QRY_FTETOTAL" localSheetId="1">#REF!</definedName>
    <definedName name="QRY_FTETOTAL">#REF!</definedName>
    <definedName name="what" localSheetId="1">#REF!</definedName>
    <definedName name="wha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24" l="1"/>
  <c r="E62" i="24"/>
  <c r="D62" i="24"/>
  <c r="C62" i="24"/>
  <c r="B62" i="24"/>
  <c r="G61" i="24"/>
  <c r="G60" i="24"/>
  <c r="G62" i="24" s="1"/>
  <c r="F57" i="24"/>
  <c r="E57" i="24"/>
  <c r="D57" i="24"/>
  <c r="C57" i="24"/>
  <c r="B57" i="24"/>
  <c r="G56" i="24"/>
  <c r="G55" i="24"/>
  <c r="G54" i="24"/>
  <c r="G57" i="24" s="1"/>
  <c r="F50" i="24"/>
  <c r="F63" i="24" s="1"/>
  <c r="E50" i="24"/>
  <c r="E63" i="24" s="1"/>
  <c r="D50" i="24"/>
  <c r="D63" i="24" s="1"/>
  <c r="C50" i="24"/>
  <c r="C63" i="24" s="1"/>
  <c r="B50" i="24"/>
  <c r="B63" i="24" s="1"/>
  <c r="G49" i="24"/>
  <c r="G47" i="24"/>
  <c r="G46" i="24"/>
  <c r="G45" i="24"/>
  <c r="G44" i="24"/>
  <c r="G43" i="24"/>
  <c r="G42" i="24"/>
  <c r="G41" i="24"/>
  <c r="G40" i="24"/>
  <c r="G39" i="24"/>
  <c r="G50" i="24" s="1"/>
  <c r="G63" i="24" s="1"/>
  <c r="E35" i="24"/>
  <c r="E64" i="24" s="1"/>
  <c r="D35" i="24"/>
  <c r="D64" i="24" s="1"/>
  <c r="C35" i="24"/>
  <c r="C64" i="24" s="1"/>
  <c r="G34" i="24"/>
  <c r="G32" i="24"/>
  <c r="G29" i="24"/>
  <c r="G28" i="24"/>
  <c r="G27" i="24"/>
  <c r="F26" i="24"/>
  <c r="E26" i="24"/>
  <c r="D26" i="24"/>
  <c r="C26" i="24"/>
  <c r="B26" i="24"/>
  <c r="G25" i="24"/>
  <c r="G24" i="24"/>
  <c r="G23" i="24"/>
  <c r="G22" i="24"/>
  <c r="G26" i="24" s="1"/>
  <c r="G20" i="24"/>
  <c r="F19" i="24"/>
  <c r="F35" i="24" s="1"/>
  <c r="E19" i="24"/>
  <c r="D19" i="24"/>
  <c r="C19" i="24"/>
  <c r="B19" i="24"/>
  <c r="B35" i="24" s="1"/>
  <c r="B64" i="24" s="1"/>
  <c r="G17" i="24"/>
  <c r="G16" i="24"/>
  <c r="G15" i="24"/>
  <c r="G14" i="24"/>
  <c r="G12" i="24"/>
  <c r="G11" i="24"/>
  <c r="G10" i="24"/>
  <c r="G19" i="24" s="1"/>
  <c r="G35" i="24" l="1"/>
  <c r="G64" i="24" s="1"/>
  <c r="F64" i="24"/>
  <c r="F57" i="16" l="1"/>
  <c r="E57" i="16"/>
  <c r="D57" i="16"/>
  <c r="C57" i="16"/>
  <c r="B57" i="16"/>
  <c r="G56" i="16"/>
  <c r="G55" i="16"/>
  <c r="G57" i="16" s="1"/>
  <c r="F52" i="16"/>
  <c r="E52" i="16"/>
  <c r="D52" i="16"/>
  <c r="C52" i="16"/>
  <c r="B52" i="16"/>
  <c r="G51" i="16"/>
  <c r="G50" i="16"/>
  <c r="G49" i="16"/>
  <c r="G52" i="16" s="1"/>
  <c r="F45" i="16"/>
  <c r="E45" i="16"/>
  <c r="E58" i="16" s="1"/>
  <c r="D45" i="16"/>
  <c r="D58" i="16" s="1"/>
  <c r="C45" i="16"/>
  <c r="B45" i="16"/>
  <c r="B58" i="16" s="1"/>
  <c r="G44" i="16"/>
  <c r="G43" i="16"/>
  <c r="G42" i="16"/>
  <c r="G41" i="16"/>
  <c r="G40" i="16"/>
  <c r="G39" i="16"/>
  <c r="G38" i="16"/>
  <c r="G37" i="16"/>
  <c r="G36" i="16"/>
  <c r="G35" i="16"/>
  <c r="G34" i="16"/>
  <c r="G29" i="16"/>
  <c r="G28" i="16"/>
  <c r="G27" i="16"/>
  <c r="G25" i="16"/>
  <c r="G24" i="16"/>
  <c r="G23" i="16"/>
  <c r="G22" i="16"/>
  <c r="F21" i="16"/>
  <c r="E21" i="16"/>
  <c r="D21" i="16"/>
  <c r="C21" i="16"/>
  <c r="B21" i="16"/>
  <c r="G20" i="16"/>
  <c r="G19" i="16"/>
  <c r="G18" i="16"/>
  <c r="G17" i="16"/>
  <c r="G15" i="16"/>
  <c r="F14" i="16"/>
  <c r="E14" i="16"/>
  <c r="D14" i="16"/>
  <c r="C14" i="16"/>
  <c r="C30" i="16" s="1"/>
  <c r="C60" i="16" s="1"/>
  <c r="B14" i="16"/>
  <c r="B30" i="16" s="1"/>
  <c r="B60" i="16" s="1"/>
  <c r="G13" i="16"/>
  <c r="G12" i="16"/>
  <c r="G11" i="16"/>
  <c r="G10" i="16"/>
  <c r="G9" i="16"/>
  <c r="F58" i="16" l="1"/>
  <c r="D30" i="16"/>
  <c r="D60" i="16" s="1"/>
  <c r="G45" i="16"/>
  <c r="G58" i="16" s="1"/>
  <c r="G21" i="16"/>
  <c r="C58" i="16"/>
  <c r="G14" i="16"/>
  <c r="G30" i="16" s="1"/>
  <c r="G60" i="16" s="1"/>
  <c r="E30" i="16"/>
  <c r="E60" i="16" s="1"/>
  <c r="F30" i="16"/>
  <c r="F60" i="16" s="1"/>
  <c r="F57" i="15"/>
  <c r="E57" i="15"/>
  <c r="D57" i="15"/>
  <c r="C57" i="15"/>
  <c r="B57" i="15"/>
  <c r="G56" i="15"/>
  <c r="G55" i="15"/>
  <c r="F52" i="15"/>
  <c r="E52" i="15"/>
  <c r="D52" i="15"/>
  <c r="C52" i="15"/>
  <c r="B52" i="15"/>
  <c r="G51" i="15"/>
  <c r="G50" i="15"/>
  <c r="G49" i="15"/>
  <c r="F45" i="15"/>
  <c r="F58" i="15" s="1"/>
  <c r="E45" i="15"/>
  <c r="D45" i="15"/>
  <c r="C45" i="15"/>
  <c r="B45" i="15"/>
  <c r="G44" i="15"/>
  <c r="G43" i="15"/>
  <c r="G42" i="15"/>
  <c r="G41" i="15"/>
  <c r="G40" i="15"/>
  <c r="G39" i="15"/>
  <c r="G38" i="15"/>
  <c r="G37" i="15"/>
  <c r="G36" i="15"/>
  <c r="G35" i="15"/>
  <c r="G34" i="15"/>
  <c r="G29" i="15"/>
  <c r="G28" i="15"/>
  <c r="G27" i="15"/>
  <c r="G25" i="15"/>
  <c r="G24" i="15"/>
  <c r="G23" i="15"/>
  <c r="G22" i="15"/>
  <c r="F21" i="15"/>
  <c r="E21" i="15"/>
  <c r="D21" i="15"/>
  <c r="C21" i="15"/>
  <c r="B21" i="15"/>
  <c r="G20" i="15"/>
  <c r="G19" i="15"/>
  <c r="G18" i="15"/>
  <c r="G17" i="15"/>
  <c r="G15" i="15"/>
  <c r="F14" i="15"/>
  <c r="E14" i="15"/>
  <c r="D14" i="15"/>
  <c r="D30" i="15" s="1"/>
  <c r="D60" i="15" s="1"/>
  <c r="C14" i="15"/>
  <c r="C30" i="15" s="1"/>
  <c r="C60" i="15" s="1"/>
  <c r="B14" i="15"/>
  <c r="G13" i="15"/>
  <c r="G12" i="15"/>
  <c r="G11" i="15"/>
  <c r="G10" i="15"/>
  <c r="G9" i="15"/>
  <c r="G52" i="15" l="1"/>
  <c r="G57" i="15"/>
  <c r="B58" i="15"/>
  <c r="E30" i="15"/>
  <c r="E60" i="15" s="1"/>
  <c r="G14" i="15"/>
  <c r="D58" i="15"/>
  <c r="F30" i="15"/>
  <c r="F60" i="15" s="1"/>
  <c r="E58" i="15"/>
  <c r="G45" i="15"/>
  <c r="G58" i="15" s="1"/>
  <c r="G21" i="15"/>
  <c r="C58" i="15"/>
  <c r="B30" i="15"/>
  <c r="B60" i="15" s="1"/>
  <c r="C53" i="13"/>
  <c r="F57" i="14"/>
  <c r="D57" i="14"/>
  <c r="C57" i="14"/>
  <c r="B57" i="14"/>
  <c r="E56" i="14"/>
  <c r="E55" i="14"/>
  <c r="F52" i="14"/>
  <c r="D52" i="14"/>
  <c r="C52" i="14"/>
  <c r="B52" i="14"/>
  <c r="E51" i="14"/>
  <c r="E50" i="14"/>
  <c r="E49" i="14"/>
  <c r="F45" i="14"/>
  <c r="D45" i="14"/>
  <c r="C45" i="14"/>
  <c r="B45" i="14"/>
  <c r="E44" i="14"/>
  <c r="E43" i="14"/>
  <c r="E42" i="14"/>
  <c r="E41" i="14"/>
  <c r="E40" i="14"/>
  <c r="E39" i="14"/>
  <c r="E38" i="14"/>
  <c r="E37" i="14"/>
  <c r="E36" i="14"/>
  <c r="E35" i="14"/>
  <c r="E34" i="14"/>
  <c r="E29" i="14"/>
  <c r="E28" i="14"/>
  <c r="E27" i="14"/>
  <c r="E25" i="14"/>
  <c r="E24" i="14"/>
  <c r="E23" i="14"/>
  <c r="E22" i="14"/>
  <c r="F21" i="14"/>
  <c r="D21" i="14"/>
  <c r="C21" i="14"/>
  <c r="B21" i="14"/>
  <c r="E20" i="14"/>
  <c r="E19" i="14"/>
  <c r="E18" i="14"/>
  <c r="E17" i="14"/>
  <c r="E15" i="14"/>
  <c r="F14" i="14"/>
  <c r="D14" i="14"/>
  <c r="C14" i="14"/>
  <c r="B14" i="14"/>
  <c r="E13" i="14"/>
  <c r="E12" i="14"/>
  <c r="E11" i="14"/>
  <c r="E10" i="14"/>
  <c r="E9" i="14"/>
  <c r="B30" i="14" l="1"/>
  <c r="C30" i="14"/>
  <c r="G30" i="15"/>
  <c r="G60" i="15" s="1"/>
  <c r="E57" i="14"/>
  <c r="C58" i="14"/>
  <c r="F30" i="14"/>
  <c r="B58" i="14"/>
  <c r="E21" i="14"/>
  <c r="E14" i="14"/>
  <c r="D58" i="14"/>
  <c r="F58" i="14"/>
  <c r="E45" i="14"/>
  <c r="B60" i="14"/>
  <c r="E52" i="14"/>
  <c r="D30" i="14"/>
  <c r="D58" i="13"/>
  <c r="C58" i="13"/>
  <c r="B58" i="13"/>
  <c r="F57" i="13"/>
  <c r="F58" i="13" s="1"/>
  <c r="E57" i="13"/>
  <c r="E56" i="13"/>
  <c r="F53" i="13"/>
  <c r="D53" i="13"/>
  <c r="B53" i="13"/>
  <c r="E53" i="13" s="1"/>
  <c r="E52" i="13"/>
  <c r="E51" i="13"/>
  <c r="E50" i="13"/>
  <c r="D46" i="13"/>
  <c r="C46" i="13"/>
  <c r="B46" i="13"/>
  <c r="E45" i="13"/>
  <c r="E44" i="13"/>
  <c r="E43" i="13"/>
  <c r="F42" i="13"/>
  <c r="F46" i="13" s="1"/>
  <c r="E42" i="13"/>
  <c r="E41" i="13"/>
  <c r="E40" i="13"/>
  <c r="E39" i="13"/>
  <c r="E38" i="13"/>
  <c r="E37" i="13"/>
  <c r="E36" i="13"/>
  <c r="E35" i="13"/>
  <c r="E30" i="13"/>
  <c r="E29" i="13"/>
  <c r="E28" i="13"/>
  <c r="E26" i="13"/>
  <c r="E25" i="13"/>
  <c r="E24" i="13"/>
  <c r="D23" i="13"/>
  <c r="F22" i="13"/>
  <c r="F31" i="13" s="1"/>
  <c r="C22" i="13"/>
  <c r="B22" i="13"/>
  <c r="E21" i="13"/>
  <c r="E20" i="13"/>
  <c r="E19" i="13"/>
  <c r="E18" i="13"/>
  <c r="D17" i="13"/>
  <c r="D22" i="13" s="1"/>
  <c r="E16" i="13"/>
  <c r="E15" i="13"/>
  <c r="F14" i="13"/>
  <c r="D14" i="13"/>
  <c r="C14" i="13"/>
  <c r="B13" i="13"/>
  <c r="B14" i="13" s="1"/>
  <c r="E12" i="13"/>
  <c r="E11" i="13"/>
  <c r="E10" i="13"/>
  <c r="E9" i="13"/>
  <c r="D58" i="12"/>
  <c r="B58" i="12"/>
  <c r="C57" i="12"/>
  <c r="E57" i="12" s="1"/>
  <c r="E56" i="12"/>
  <c r="D53" i="12"/>
  <c r="C53" i="12"/>
  <c r="B53" i="12"/>
  <c r="E52" i="12"/>
  <c r="E51" i="12"/>
  <c r="E50" i="12"/>
  <c r="D46" i="12"/>
  <c r="B46" i="12"/>
  <c r="E45" i="12"/>
  <c r="E44" i="12"/>
  <c r="C43" i="12"/>
  <c r="C46" i="12" s="1"/>
  <c r="E42" i="12"/>
  <c r="E41" i="12"/>
  <c r="E40" i="12"/>
  <c r="E39" i="12"/>
  <c r="E38" i="12"/>
  <c r="E37" i="12"/>
  <c r="E36" i="12"/>
  <c r="E35" i="12"/>
  <c r="E30" i="12"/>
  <c r="E29" i="12"/>
  <c r="C28" i="12"/>
  <c r="E26" i="12"/>
  <c r="C25" i="12"/>
  <c r="E25" i="12" s="1"/>
  <c r="E24" i="12"/>
  <c r="D23" i="12"/>
  <c r="E23" i="12" s="1"/>
  <c r="C22" i="12"/>
  <c r="B22" i="12"/>
  <c r="E21" i="12"/>
  <c r="E20" i="12"/>
  <c r="E19" i="12"/>
  <c r="E18" i="12"/>
  <c r="D17" i="12"/>
  <c r="E17" i="12" s="1"/>
  <c r="E15" i="12"/>
  <c r="D14" i="12"/>
  <c r="C13" i="12"/>
  <c r="C14" i="12" s="1"/>
  <c r="B13" i="12"/>
  <c r="B14" i="12" s="1"/>
  <c r="E12" i="12"/>
  <c r="E11" i="12"/>
  <c r="E10" i="12"/>
  <c r="E9" i="12"/>
  <c r="D57" i="11"/>
  <c r="C57" i="11"/>
  <c r="B57" i="11"/>
  <c r="E57" i="11" s="1"/>
  <c r="E56" i="11"/>
  <c r="E55" i="11"/>
  <c r="D52" i="11"/>
  <c r="B52" i="11"/>
  <c r="E51" i="11"/>
  <c r="E50" i="11"/>
  <c r="C49" i="11"/>
  <c r="C52" i="11" s="1"/>
  <c r="D45" i="11"/>
  <c r="C45" i="11"/>
  <c r="E44" i="11"/>
  <c r="E43" i="11"/>
  <c r="E42" i="11"/>
  <c r="B41" i="11"/>
  <c r="E41" i="11" s="1"/>
  <c r="B40" i="11"/>
  <c r="E39" i="11"/>
  <c r="E38" i="11"/>
  <c r="E37" i="11"/>
  <c r="E36" i="11"/>
  <c r="E35" i="11"/>
  <c r="E34" i="11"/>
  <c r="B29" i="11"/>
  <c r="E29" i="11" s="1"/>
  <c r="E28" i="11"/>
  <c r="E27" i="11"/>
  <c r="E25" i="11"/>
  <c r="E24" i="11"/>
  <c r="E23" i="11"/>
  <c r="D22" i="11"/>
  <c r="E22" i="11" s="1"/>
  <c r="C21" i="11"/>
  <c r="B20" i="11"/>
  <c r="E20" i="11" s="1"/>
  <c r="E19" i="11"/>
  <c r="E18" i="11"/>
  <c r="D17" i="11"/>
  <c r="E17" i="11" s="1"/>
  <c r="E15" i="11"/>
  <c r="D14" i="11"/>
  <c r="B14" i="11"/>
  <c r="C13" i="11"/>
  <c r="C14" i="11" s="1"/>
  <c r="E12" i="11"/>
  <c r="E11" i="11"/>
  <c r="B10" i="11"/>
  <c r="E10" i="11" s="1"/>
  <c r="E9" i="11"/>
  <c r="F57" i="10"/>
  <c r="D57" i="10"/>
  <c r="D58" i="10" s="1"/>
  <c r="C57" i="10"/>
  <c r="B57" i="10"/>
  <c r="E56" i="10"/>
  <c r="E55" i="10"/>
  <c r="F52" i="10"/>
  <c r="D52" i="10"/>
  <c r="C52" i="10"/>
  <c r="B52" i="10"/>
  <c r="E52" i="10" s="1"/>
  <c r="E51" i="10"/>
  <c r="E50" i="10"/>
  <c r="E49" i="10"/>
  <c r="F45" i="10"/>
  <c r="D45" i="10"/>
  <c r="C45" i="10"/>
  <c r="E44" i="10"/>
  <c r="E43" i="10"/>
  <c r="E42" i="10"/>
  <c r="B41" i="10"/>
  <c r="E41" i="10" s="1"/>
  <c r="B40" i="10"/>
  <c r="E39" i="10"/>
  <c r="E38" i="10"/>
  <c r="E37" i="10"/>
  <c r="E36" i="10"/>
  <c r="E35" i="10"/>
  <c r="E34" i="10"/>
  <c r="E29" i="10"/>
  <c r="E28" i="10"/>
  <c r="E27" i="10"/>
  <c r="E25" i="10"/>
  <c r="E24" i="10"/>
  <c r="E23" i="10"/>
  <c r="D22" i="10"/>
  <c r="E22" i="10" s="1"/>
  <c r="F21" i="10"/>
  <c r="D21" i="10"/>
  <c r="C21" i="10"/>
  <c r="B21" i="10"/>
  <c r="E20" i="10"/>
  <c r="E19" i="10"/>
  <c r="E18" i="10"/>
  <c r="E17" i="10"/>
  <c r="E15" i="10"/>
  <c r="F14" i="10"/>
  <c r="D14" i="10"/>
  <c r="B14" i="10"/>
  <c r="E14" i="10" s="1"/>
  <c r="C13" i="10"/>
  <c r="C14" i="10" s="1"/>
  <c r="C30" i="10" s="1"/>
  <c r="E12" i="10"/>
  <c r="E11" i="10"/>
  <c r="E10" i="10"/>
  <c r="E9" i="10"/>
  <c r="E57" i="9"/>
  <c r="D57" i="9"/>
  <c r="C57" i="9"/>
  <c r="B57" i="9"/>
  <c r="F56" i="9"/>
  <c r="G56" i="9" s="1"/>
  <c r="G55" i="9"/>
  <c r="F52" i="9"/>
  <c r="E52" i="9"/>
  <c r="D52" i="9"/>
  <c r="C52" i="9"/>
  <c r="B52" i="9"/>
  <c r="G51" i="9"/>
  <c r="G50" i="9"/>
  <c r="G49" i="9"/>
  <c r="E45" i="9"/>
  <c r="E58" i="9" s="1"/>
  <c r="C45" i="9"/>
  <c r="C58" i="9" s="1"/>
  <c r="B45" i="9"/>
  <c r="B58" i="9" s="1"/>
  <c r="G44" i="9"/>
  <c r="G43" i="9"/>
  <c r="G42" i="9"/>
  <c r="G41" i="9"/>
  <c r="G40" i="9"/>
  <c r="F39" i="9"/>
  <c r="F45" i="9" s="1"/>
  <c r="G38" i="9"/>
  <c r="G37" i="9"/>
  <c r="G36" i="9"/>
  <c r="G35" i="9"/>
  <c r="D34" i="9"/>
  <c r="G34" i="9" s="1"/>
  <c r="G29" i="9"/>
  <c r="G28" i="9"/>
  <c r="G27" i="9"/>
  <c r="G25" i="9"/>
  <c r="G24" i="9"/>
  <c r="G23" i="9"/>
  <c r="G22" i="9"/>
  <c r="F21" i="9"/>
  <c r="E21" i="9"/>
  <c r="D21" i="9"/>
  <c r="C21" i="9"/>
  <c r="B21" i="9"/>
  <c r="G20" i="9"/>
  <c r="G19" i="9"/>
  <c r="G18" i="9"/>
  <c r="G17" i="9"/>
  <c r="G15" i="9"/>
  <c r="F14" i="9"/>
  <c r="F30" i="9" s="1"/>
  <c r="E14" i="9"/>
  <c r="E30" i="9" s="1"/>
  <c r="D14" i="9"/>
  <c r="C14" i="9"/>
  <c r="B14" i="9"/>
  <c r="B30" i="9" s="1"/>
  <c r="G13" i="9"/>
  <c r="G12" i="9"/>
  <c r="G11" i="9"/>
  <c r="G10" i="9"/>
  <c r="G9" i="9"/>
  <c r="F57" i="8"/>
  <c r="E57" i="8"/>
  <c r="D57" i="8"/>
  <c r="C57" i="8"/>
  <c r="B57" i="8"/>
  <c r="G56" i="8"/>
  <c r="G55" i="8"/>
  <c r="F52" i="8"/>
  <c r="E52" i="8"/>
  <c r="D52" i="8"/>
  <c r="C52" i="8"/>
  <c r="B52" i="8"/>
  <c r="G51" i="8"/>
  <c r="G50" i="8"/>
  <c r="G49" i="8"/>
  <c r="F45" i="8"/>
  <c r="E45" i="8"/>
  <c r="E58" i="8" s="1"/>
  <c r="D45" i="8"/>
  <c r="D58" i="8" s="1"/>
  <c r="C45" i="8"/>
  <c r="C58" i="8" s="1"/>
  <c r="B45" i="8"/>
  <c r="B58" i="8" s="1"/>
  <c r="G44" i="8"/>
  <c r="G43" i="8"/>
  <c r="G42" i="8"/>
  <c r="G41" i="8"/>
  <c r="G40" i="8"/>
  <c r="G39" i="8"/>
  <c r="G38" i="8"/>
  <c r="G37" i="8"/>
  <c r="G36" i="8"/>
  <c r="G35" i="8"/>
  <c r="G34" i="8"/>
  <c r="G29" i="8"/>
  <c r="G28" i="8"/>
  <c r="G27" i="8"/>
  <c r="G25" i="8"/>
  <c r="G24" i="8"/>
  <c r="G23" i="8"/>
  <c r="G22" i="8"/>
  <c r="F21" i="8"/>
  <c r="E21" i="8"/>
  <c r="D21" i="8"/>
  <c r="C21" i="8"/>
  <c r="B21" i="8"/>
  <c r="G20" i="8"/>
  <c r="G19" i="8"/>
  <c r="G18" i="8"/>
  <c r="G17" i="8"/>
  <c r="G15" i="8"/>
  <c r="F14" i="8"/>
  <c r="E14" i="8"/>
  <c r="D14" i="8"/>
  <c r="C14" i="8"/>
  <c r="B14" i="8"/>
  <c r="B30" i="8" s="1"/>
  <c r="G13" i="8"/>
  <c r="G12" i="8"/>
  <c r="G11" i="8"/>
  <c r="G10" i="8"/>
  <c r="G9" i="8"/>
  <c r="F57" i="7"/>
  <c r="E57" i="7"/>
  <c r="D57" i="7"/>
  <c r="C57" i="7"/>
  <c r="B57" i="7"/>
  <c r="G56" i="7"/>
  <c r="G55" i="7"/>
  <c r="F52" i="7"/>
  <c r="E52" i="7"/>
  <c r="D52" i="7"/>
  <c r="C52" i="7"/>
  <c r="B52" i="7"/>
  <c r="G51" i="7"/>
  <c r="G50" i="7"/>
  <c r="G49" i="7"/>
  <c r="F45" i="7"/>
  <c r="F58" i="7" s="1"/>
  <c r="E45" i="7"/>
  <c r="E58" i="7" s="1"/>
  <c r="D45" i="7"/>
  <c r="D58" i="7" s="1"/>
  <c r="C45" i="7"/>
  <c r="C58" i="7" s="1"/>
  <c r="B45" i="7"/>
  <c r="B58" i="7" s="1"/>
  <c r="G44" i="7"/>
  <c r="G43" i="7"/>
  <c r="G42" i="7"/>
  <c r="G41" i="7"/>
  <c r="G40" i="7"/>
  <c r="G39" i="7"/>
  <c r="G38" i="7"/>
  <c r="G37" i="7"/>
  <c r="G36" i="7"/>
  <c r="G35" i="7"/>
  <c r="G34" i="7"/>
  <c r="G29" i="7"/>
  <c r="G28" i="7"/>
  <c r="G27" i="7"/>
  <c r="G25" i="7"/>
  <c r="G24" i="7"/>
  <c r="G23" i="7"/>
  <c r="G22" i="7"/>
  <c r="F21" i="7"/>
  <c r="E21" i="7"/>
  <c r="D21" i="7"/>
  <c r="C21" i="7"/>
  <c r="B21" i="7"/>
  <c r="G20" i="7"/>
  <c r="G19" i="7"/>
  <c r="G18" i="7"/>
  <c r="G17" i="7"/>
  <c r="G15" i="7"/>
  <c r="F14" i="7"/>
  <c r="E14" i="7"/>
  <c r="D14" i="7"/>
  <c r="D30" i="7" s="1"/>
  <c r="C14" i="7"/>
  <c r="B14" i="7"/>
  <c r="G13" i="7"/>
  <c r="G12" i="7"/>
  <c r="G11" i="7"/>
  <c r="G10" i="7"/>
  <c r="G9" i="7"/>
  <c r="G21" i="8" l="1"/>
  <c r="C30" i="9"/>
  <c r="E57" i="10"/>
  <c r="F58" i="8"/>
  <c r="D30" i="9"/>
  <c r="C58" i="10"/>
  <c r="C60" i="10" s="1"/>
  <c r="E14" i="11"/>
  <c r="E14" i="13"/>
  <c r="E58" i="14"/>
  <c r="E14" i="12"/>
  <c r="C31" i="13"/>
  <c r="D30" i="8"/>
  <c r="E21" i="10"/>
  <c r="E30" i="10" s="1"/>
  <c r="F58" i="10"/>
  <c r="E52" i="11"/>
  <c r="E58" i="13"/>
  <c r="C60" i="14"/>
  <c r="B45" i="10"/>
  <c r="B45" i="11"/>
  <c r="E53" i="12"/>
  <c r="C59" i="13"/>
  <c r="E13" i="11"/>
  <c r="B21" i="11"/>
  <c r="E13" i="12"/>
  <c r="B60" i="8"/>
  <c r="E40" i="11"/>
  <c r="D58" i="11"/>
  <c r="E17" i="13"/>
  <c r="C30" i="8"/>
  <c r="C60" i="8" s="1"/>
  <c r="C31" i="12"/>
  <c r="D59" i="13"/>
  <c r="G21" i="7"/>
  <c r="G14" i="9"/>
  <c r="G39" i="9"/>
  <c r="G45" i="9" s="1"/>
  <c r="D45" i="9"/>
  <c r="D58" i="9" s="1"/>
  <c r="D60" i="14"/>
  <c r="E30" i="8"/>
  <c r="E60" i="8" s="1"/>
  <c r="G57" i="8"/>
  <c r="F57" i="9"/>
  <c r="F58" i="9" s="1"/>
  <c r="D30" i="10"/>
  <c r="D60" i="10" s="1"/>
  <c r="C58" i="12"/>
  <c r="C59" i="12" s="1"/>
  <c r="B59" i="13"/>
  <c r="F30" i="8"/>
  <c r="F60" i="8" s="1"/>
  <c r="G58" i="8"/>
  <c r="G52" i="8"/>
  <c r="G21" i="9"/>
  <c r="G52" i="9"/>
  <c r="G57" i="9"/>
  <c r="F30" i="10"/>
  <c r="E46" i="12"/>
  <c r="D59" i="12"/>
  <c r="F60" i="14"/>
  <c r="E30" i="14"/>
  <c r="E60" i="14" s="1"/>
  <c r="F59" i="13"/>
  <c r="F61" i="13" s="1"/>
  <c r="D31" i="13"/>
  <c r="D61" i="13" s="1"/>
  <c r="E22" i="13"/>
  <c r="B31" i="13"/>
  <c r="E46" i="13"/>
  <c r="E13" i="13"/>
  <c r="E23" i="13"/>
  <c r="B59" i="12"/>
  <c r="D22" i="12"/>
  <c r="E22" i="12" s="1"/>
  <c r="B31" i="12"/>
  <c r="E28" i="12"/>
  <c r="E43" i="12"/>
  <c r="E45" i="11"/>
  <c r="B58" i="11"/>
  <c r="C58" i="11"/>
  <c r="C30" i="11"/>
  <c r="B30" i="11"/>
  <c r="D21" i="11"/>
  <c r="D30" i="11" s="1"/>
  <c r="E49" i="11"/>
  <c r="B58" i="10"/>
  <c r="E45" i="10"/>
  <c r="E13" i="10"/>
  <c r="B30" i="10"/>
  <c r="B60" i="10" s="1"/>
  <c r="E40" i="10"/>
  <c r="G30" i="9"/>
  <c r="D60" i="8"/>
  <c r="G14" i="8"/>
  <c r="G45" i="8"/>
  <c r="G57" i="7"/>
  <c r="C30" i="7"/>
  <c r="C60" i="7" s="1"/>
  <c r="E30" i="7"/>
  <c r="E60" i="7" s="1"/>
  <c r="B30" i="7"/>
  <c r="B60" i="7" s="1"/>
  <c r="G14" i="7"/>
  <c r="G52" i="7"/>
  <c r="D60" i="7"/>
  <c r="G58" i="7"/>
  <c r="F30" i="7"/>
  <c r="F60" i="7" s="1"/>
  <c r="G45" i="7"/>
  <c r="G58" i="9" l="1"/>
  <c r="C61" i="13"/>
  <c r="E58" i="10"/>
  <c r="F60" i="10"/>
  <c r="G30" i="8"/>
  <c r="G60" i="8"/>
  <c r="D60" i="11"/>
  <c r="E59" i="12"/>
  <c r="C61" i="12"/>
  <c r="E58" i="12"/>
  <c r="E59" i="13"/>
  <c r="B61" i="13"/>
  <c r="E31" i="13"/>
  <c r="E61" i="13" s="1"/>
  <c r="B61" i="12"/>
  <c r="D31" i="12"/>
  <c r="D61" i="12" s="1"/>
  <c r="E58" i="11"/>
  <c r="B60" i="11"/>
  <c r="C60" i="11"/>
  <c r="E21" i="11"/>
  <c r="E30" i="11" s="1"/>
  <c r="E60" i="10"/>
  <c r="G60" i="7"/>
  <c r="G30" i="7"/>
  <c r="E60" i="11" l="1"/>
  <c r="E31" i="12"/>
  <c r="E61" i="12" s="1"/>
</calcChain>
</file>

<file path=xl/sharedStrings.xml><?xml version="1.0" encoding="utf-8"?>
<sst xmlns="http://schemas.openxmlformats.org/spreadsheetml/2006/main" count="1162" uniqueCount="228">
  <si>
    <t>University of Colorado</t>
  </si>
  <si>
    <t>Description</t>
  </si>
  <si>
    <t>Education &amp; General Fund</t>
  </si>
  <si>
    <t>Auxiliary &amp; 
Self-Funded Activities</t>
  </si>
  <si>
    <t>Revenues</t>
  </si>
  <si>
    <t>Student Tuition and Fees</t>
  </si>
  <si>
    <t>Resident Tuition - COF</t>
  </si>
  <si>
    <t>Resident Tuition - Student Share</t>
  </si>
  <si>
    <t>Non-Resident Tuition</t>
  </si>
  <si>
    <t>Other tuition - Continuing Education</t>
  </si>
  <si>
    <t>Student fees</t>
  </si>
  <si>
    <t>Subtotal - Student Tuition and Fees</t>
  </si>
  <si>
    <t>Investment and Interest Income</t>
  </si>
  <si>
    <t>Grants and Contracts</t>
  </si>
  <si>
    <t>Federal Grants &amp; Contracts</t>
  </si>
  <si>
    <t>State and Local Grants &amp; Contracts</t>
  </si>
  <si>
    <t>Subtotal - Grants &amp; Contracts</t>
  </si>
  <si>
    <t>Private/other gifts, grants and contracts</t>
  </si>
  <si>
    <t>Auxiliary Operating Revenues</t>
  </si>
  <si>
    <t>Health Services</t>
  </si>
  <si>
    <t>Other Revenues:</t>
  </si>
  <si>
    <t>Indirect Cost Reimbursement</t>
  </si>
  <si>
    <t>Denver AHEC Library Funding</t>
  </si>
  <si>
    <t>Other Sources</t>
  </si>
  <si>
    <t>TOTAL REVENUES</t>
  </si>
  <si>
    <t>Expenditures</t>
  </si>
  <si>
    <t>Educational &amp; General:</t>
  </si>
  <si>
    <t>Instruction</t>
  </si>
  <si>
    <t>Research</t>
  </si>
  <si>
    <t>Public Service</t>
  </si>
  <si>
    <t>Academic Support</t>
  </si>
  <si>
    <t>Student Services</t>
  </si>
  <si>
    <t>Institutional Support</t>
  </si>
  <si>
    <t>Operations of Plant</t>
  </si>
  <si>
    <t>Scholarships &amp; Fellowships</t>
  </si>
  <si>
    <t>Auxiliary operating expenditures</t>
  </si>
  <si>
    <t>Other</t>
  </si>
  <si>
    <t>TOTAL EXPENDITURES</t>
  </si>
  <si>
    <t>Transfers Between Funds</t>
  </si>
  <si>
    <t>Mandatory Transfers</t>
  </si>
  <si>
    <t>Principal and interest</t>
  </si>
  <si>
    <t>Renewals &amp; replacements</t>
  </si>
  <si>
    <t>Matching funds/Other</t>
  </si>
  <si>
    <t>Subtotal -- Mandatory Transfers</t>
  </si>
  <si>
    <t>Voluntary Transfers &amp; Other</t>
  </si>
  <si>
    <t>Restricted receipts to be expended in future years</t>
  </si>
  <si>
    <t>Subtotal Voluntary Transfers</t>
  </si>
  <si>
    <t>TOTAL EXPENDITURES &amp; TRANSFERS</t>
  </si>
  <si>
    <t>Net Increase (Decrease) in Fund Balances</t>
  </si>
  <si>
    <t>Boulder Campus</t>
  </si>
  <si>
    <r>
      <t>Tobacco Funding</t>
    </r>
    <r>
      <rPr>
        <sz val="10"/>
        <rFont val="Arial"/>
        <family val="2"/>
      </rPr>
      <t xml:space="preserve"> </t>
    </r>
  </si>
  <si>
    <t>Fee for Service Contract</t>
  </si>
  <si>
    <t>Sales &amp; Services of educational activities</t>
  </si>
  <si>
    <t>FY 2017-18 Current Funds Budget</t>
  </si>
  <si>
    <t xml:space="preserve">FY 16-17               Revised Total Current Funds </t>
  </si>
  <si>
    <t xml:space="preserve">FY 16-17            June Estimate Total Current Funds </t>
  </si>
  <si>
    <t>FY 2017-18 Education &amp; General Fund</t>
  </si>
  <si>
    <t>FY 2017-18 Auxiliary &amp; 
Self-Funded Activities</t>
  </si>
  <si>
    <t>FY 2017-18        Total Current Funds Budget</t>
  </si>
  <si>
    <t>Tobacco Funding</t>
  </si>
  <si>
    <t>Sales &amp; Services of educational departments</t>
  </si>
  <si>
    <t>Notes:</t>
  </si>
  <si>
    <t xml:space="preserve">    1) This schedule does not include revenue or expenses associated with the Direct Lending Program.   Direct Lending is reported outside of the current funds.</t>
  </si>
  <si>
    <t xml:space="preserve">     For FY2015, the Direct Lending amount is estimated to be $132M and $133M in FY2016.  Pell and Work Study financial aid are in the Restricted Fund.</t>
  </si>
  <si>
    <t>2) Restricted fund revenues exclude funding for research capital projects and indirect cost recoveries, the latter estimated to be $83M in FY2015 and $86M in FY2016.</t>
  </si>
  <si>
    <t>3) Internal service revenue/expense activity is excluded from this schedule.</t>
  </si>
  <si>
    <t xml:space="preserve">4) All Auxiliary tuition for Continuing Education is classified as "Other Tuition" on this schedule. </t>
  </si>
  <si>
    <t>5) Scholarship allowance, fixed assets and other GASB-related adjustments are not included in the above figures.</t>
  </si>
  <si>
    <t>6) The financial aid budget in the General Fund, including Esteemed Scholars, is estimated to be $62M in FY2015 and $68M in FY2016. Actual financial aid activity occurs in multiple expenditure categories.</t>
  </si>
  <si>
    <t xml:space="preserve">    7) Activity budgeted in expense purpose codes occasionally may be expensed in other expense purpose codes.</t>
  </si>
  <si>
    <t>8) Advancement activities of $11M are reflected in the restricted fund Institutional Support for FY2015 and FY2016.</t>
  </si>
  <si>
    <t>FY 2016-17 Current Funds Budget</t>
  </si>
  <si>
    <t>FY 2015-16 Current Funds Budget</t>
  </si>
  <si>
    <t xml:space="preserve">FY 15-16            June Estimate Total Current Funds </t>
  </si>
  <si>
    <t>FY 2016-17 Education &amp; General Fund</t>
  </si>
  <si>
    <t>FY 2016-17 Auxiliary &amp; 
Self-Funded Activities</t>
  </si>
  <si>
    <t>FY 2016-17 Restricted Fund</t>
  </si>
  <si>
    <t>FY 2016-17        Total Current Funds Budget</t>
  </si>
  <si>
    <t xml:space="preserve">FY 14-15            June Estimate Total Current Funds </t>
  </si>
  <si>
    <t>FY 2015-16 Education &amp; General Fund</t>
  </si>
  <si>
    <t>FY 2015-16 Auxiliary &amp; 
Self-Funded Activities</t>
  </si>
  <si>
    <t>FY 2015-16        Total Current Funds Budget</t>
  </si>
  <si>
    <t xml:space="preserve">FY 13-14            June Estimate Total Current Funds </t>
  </si>
  <si>
    <t>FY 2014-15 Current Funds Budget</t>
  </si>
  <si>
    <t>FY 2017-18 Restricted    Fund</t>
  </si>
  <si>
    <t>FY 2015-16 Restricted         Fund</t>
  </si>
  <si>
    <t xml:space="preserve">FY 14-15             Original Total Current Funds </t>
  </si>
  <si>
    <t>FY 14-15     Auxiliary &amp; 
Self-Funded Activities</t>
  </si>
  <si>
    <t>FY 14-15  Restricted         Fund</t>
  </si>
  <si>
    <t>FY 14-15            Total Current Funds Budget</t>
  </si>
  <si>
    <t xml:space="preserve">FY 13-14             Original Total Current Funds </t>
  </si>
  <si>
    <t xml:space="preserve">FY 15-16              Original Total Current Funds </t>
  </si>
  <si>
    <t>Restricted to be expended in future years</t>
  </si>
  <si>
    <t xml:space="preserve">     For FY2014, the Direct Lending amount is estimated to be $134M and $138M in FY2015.  Pell and Work Study financial aid are in the Restricted Fund.</t>
  </si>
  <si>
    <t>2) Restricted fund revenues exclude funding for research capital projects and indirect cost recoveries, the latter estimated to be $76M in FY2014 and $78M in FY2015.</t>
  </si>
  <si>
    <t>6) FY2014 budget was reclassed across expense categories to better reflect actual expense activity.</t>
  </si>
  <si>
    <t>7) The financial aid budget in the General Fund, including Esteemed Scholars, is estimated to be $55M in FY2014 and $59M in FY2015. Actual financial aid activity occurs in multiple expenditure categories.</t>
  </si>
  <si>
    <t xml:space="preserve">    8) Activity budgeted in expense purpose codes occasionally may be expensed in other expense purpose codes.</t>
  </si>
  <si>
    <t>9) FY2015 Gift revenues exclude capital gifts for Intercollegiate Athletics.</t>
  </si>
  <si>
    <t>10) Advancement activities of $9M are reflected in the restricted fund Institutional Support for FY2014 and FY2015.</t>
  </si>
  <si>
    <t>FY 2013-14 Current Funds Budget</t>
  </si>
  <si>
    <t>FY 2012-13 Current Funds Budget</t>
  </si>
  <si>
    <t>FY 2011-12 Current Funds Budget</t>
  </si>
  <si>
    <t>FY 2010-11 Current Funds Budget</t>
  </si>
  <si>
    <t>FY 2009-10 Current Funds Budget</t>
  </si>
  <si>
    <t xml:space="preserve">     For FY 2012-13, the Direct Lending amount is estimated to be $148M and $149M in FY 2013-14.  Pell and Work Study financial aid are in the Restricted Fund.</t>
  </si>
  <si>
    <t>2) Restricted fund revenues exclude funding for research capital projects and indirect cost recoveries, the latter estimated to be $78M in FY 2012-13 and $77M in FY 2013-14.</t>
  </si>
  <si>
    <t>6) The financial aid budget in the General Fund is estimated to be $50.8M in FY 2012-13 and $55.6M in FY 2013-14. Actual financial aid activity occurs in multiple expenditure categories.</t>
  </si>
  <si>
    <t>8) FY 2012-13 Private Gift revenues and Mandatory Transfers each include one-time $20.75M for debt service on the Jenny Smoly Carothers Biotechnology Building.</t>
  </si>
  <si>
    <t>Restricted
Fund</t>
  </si>
  <si>
    <t>Total Current Funds</t>
  </si>
  <si>
    <t>Updated: 6/9/2016</t>
  </si>
  <si>
    <t>1) This schedule does not include revenue or expenses associated with the Direct Lending Program.   Direct Lending is reported outside of the current funds.</t>
  </si>
  <si>
    <t xml:space="preserve">    For FY2012, the Direct Lending amount is estimated to be $164M and $172M in FY2013.  Pell and Work Study financial aid are in the Restricted Fund.</t>
  </si>
  <si>
    <t>2) Restricted fund revenues exclude funding for research capital projects and indirect cost recoveries, the latter estimated to be $79M in FY2012 and $78M in FY2013.</t>
  </si>
  <si>
    <t>6) The scholarship continuing budget in the General Fund is estimated to be $49M in FY2012 and $51M in FY2013. Actual scholarship activity occurs in multiple expenditure categories.</t>
  </si>
  <si>
    <t>7) Activity budgeted in certain EPCs may be expensed in other EPCs.</t>
  </si>
  <si>
    <r>
      <t>Notes</t>
    </r>
    <r>
      <rPr>
        <sz val="12"/>
        <rFont val="Arial"/>
        <family val="2"/>
      </rPr>
      <t>:</t>
    </r>
  </si>
  <si>
    <t>FY12 Est.     Actuals Total Current Funds</t>
  </si>
  <si>
    <t>FY11 Est.     Actuals Total Current Funds</t>
  </si>
  <si>
    <t>FY13 Est.     Actuals Total Current Funds</t>
  </si>
  <si>
    <t>FY10 Est.      Actuals Total Current Funds</t>
  </si>
  <si>
    <t>FY09 Est.       Actuals Total Current Funds</t>
  </si>
  <si>
    <t xml:space="preserve">American Recovery and Reinvestment  </t>
  </si>
  <si>
    <t>Notes:
1) This schedule does not include revenue or expenses associated with the Direct Lending Program.   Direct Lending is reported outside of the current funds.
     For FY2011, the Direct Lending amount is estimated to be $166M and $173M in FY2012.  Pell and Work Study financial aid are in the Restricted Fund.
2) Restricted fund revenues exclude funding for capital research projects and indirect cost recoveries, the latter estimated to be $78M in FY2011 and $76M in FY2012.
3) Internal service revenue/expense activity is excluded from this schedule.
4) All Auxiliary tuition for Continuing Education is classified as "Other Tuition" on this schedule. 
5) Scholarship allowance, fixed assets and other GASB-related adjustments are not included in the above figures.
6) The scholarship continuing budget in the General Fund is estimated to be $41.7M in FY2011 and $44.4M in FY2012. Actual scholarship activity occurs in multiple expenditure
     categories.
7) This schedule includes federal America Recovery and Reinvestment (ARRA) funding for both operating and research enterprise activities.</t>
  </si>
  <si>
    <t xml:space="preserve">     For FY2011, the Direct Lending amount is estimated to be $166M and $173M in FY2012.  Pell and Work Study financial aid are in the Restricted Fund.</t>
  </si>
  <si>
    <t>2) Restricted fund revenues exclude funding for capital research projects and indirect cost recoveries, the latter estimated to be $78M in FY2011 and $76M in FY2012.</t>
  </si>
  <si>
    <t>6) The scholarship continuing budget in the General Fund is estimated to be $41.7M in FY2011 and $44.4M in FY2012. Actual scholarship activity occurs in multiple expenditure</t>
  </si>
  <si>
    <t xml:space="preserve">     categories.</t>
  </si>
  <si>
    <t>7) This schedule includes federal America Recovery and Reinvestment (ARRA) funding for both operating and research enterprise activities.</t>
  </si>
  <si>
    <t>State Appropriated Funding</t>
  </si>
  <si>
    <t>For FY2010, the Direct Lending amount is estimated to be $154M and $162M in FY2011.  Pell and Work Study financial aid are in the Restricted Fund.</t>
  </si>
  <si>
    <t xml:space="preserve">2) This schedule removes Restricted Fund revenue equal to the indirect costs associated with research activities ($70.6M in FY2010 and $71.2M in FY2011). </t>
  </si>
  <si>
    <t xml:space="preserve">3) Revenue associated with research activity indirect costs is reflected only in the General Fund and Auxiliary Fund. </t>
  </si>
  <si>
    <t>4) Internal service revenue/expense activity is excluded from this schedule.</t>
  </si>
  <si>
    <t xml:space="preserve">5) All Auxiliary tuition for Continuing Education is classified as "Other Tuition" on this schedule. </t>
  </si>
  <si>
    <t>6) Scholarship allowance, fixed assets and other GASB-related adjustments are not included in the above figures.</t>
  </si>
  <si>
    <t>7) The scholarship continuing budget in the General Fund is estimated to be $39.0M in FY2010 and $41.7M in FY2011. Actual scholarship activity occurs in multiple expenditure categories.</t>
  </si>
  <si>
    <t>8) This schedule includes federal America Recovery and Reinvestment (ARRA) funding for both operating and research enterprise activities.  For FY10, ARRA for operating activities is $50.8M</t>
  </si>
  <si>
    <t>and ARRA for research activities is $19.7M.  For FY11, ARRA for operating activities is $15.5M and ARRA for research activities is $28.4M.</t>
  </si>
  <si>
    <t>For FY2008, the Direct Lending amount is estimated to be $113M and $118M in FY2009.  Pell and Work Study financial aid are in the Restricted Fund.</t>
  </si>
  <si>
    <t xml:space="preserve">This schedule removes Restricted Fund revenue equal to the indirect costs associated with research activities ($55.2M in FY2008 and $55.5M in FY2009). </t>
  </si>
  <si>
    <t xml:space="preserve">2) Revenue associated with research activity indirect costs is reflected only in the General Fund and Auxiliary Fund. </t>
  </si>
  <si>
    <t xml:space="preserve">3) State financial aid of $7.3M for FY2008 and an estimated $8.2M in FY2009 is included within state and local grants and contracts. </t>
  </si>
  <si>
    <t>7)  The scholarship continuing budget in the General Fund is estimated to be $30.8M in FY2008 and $35.4M in FY2009; however, actual scholarship activity occurs in multiple expenditure categories.</t>
  </si>
  <si>
    <t>8) FY2008 gift revenue and expense in restricted Operations of Plant excludes one-time $10.5M resulting from the capital campaign for the Wolf Law building.</t>
  </si>
  <si>
    <t xml:space="preserve">FY 17-18            June Estimate Total Current Funds </t>
  </si>
  <si>
    <t>FY 2018-19 Education &amp; General Fund</t>
  </si>
  <si>
    <t>FY 14-15   Education &amp; General Fund</t>
  </si>
  <si>
    <t xml:space="preserve">FY 17-18               Original Total Current Funds </t>
  </si>
  <si>
    <r>
      <t>Tobacco Funding</t>
    </r>
    <r>
      <rPr>
        <sz val="10"/>
        <rFont val="Arial"/>
        <family val="2"/>
      </rPr>
      <t xml:space="preserve"> &lt;1&gt;</t>
    </r>
  </si>
  <si>
    <r>
      <t xml:space="preserve">Fee for Service Contract </t>
    </r>
    <r>
      <rPr>
        <sz val="10"/>
        <rFont val="Arial"/>
        <family val="2"/>
      </rPr>
      <t>&lt;2&gt;</t>
    </r>
  </si>
  <si>
    <t>FY 2018-19 Current Funds Budget</t>
  </si>
  <si>
    <t>FY 2018-19 Auxiliary &amp; 
Self-Funded Activities</t>
  </si>
  <si>
    <t>FY 2018-19 Restricted    Fund</t>
  </si>
  <si>
    <t>FY 2018-19        Total Current Funds Budget</t>
  </si>
  <si>
    <t>FY 2019-20 Current Funds Budget</t>
  </si>
  <si>
    <t xml:space="preserve">FY 2018-19             Original Total Current Funds </t>
  </si>
  <si>
    <t xml:space="preserve">FY 2018-19           June Estimate Total Current Funds </t>
  </si>
  <si>
    <t>FY 2019-20 Education &amp; General Fund</t>
  </si>
  <si>
    <t>FY 2019-20 Auxiliary &amp; 
Self-Funded Activities</t>
  </si>
  <si>
    <t>FY 2019-20 Restricted    Fund</t>
  </si>
  <si>
    <t>FY 2019-20     Total Current Funds Budget</t>
  </si>
  <si>
    <t>P:\Web site\web source documents\current funds budget\currentfundsbudgetCombined.xlsx</t>
  </si>
  <si>
    <t>FY 2019-20</t>
  </si>
  <si>
    <t>FY 2020-21</t>
  </si>
  <si>
    <t xml:space="preserve">Original Total Current Funds </t>
  </si>
  <si>
    <t xml:space="preserve">June Estimate Total Current Funds </t>
  </si>
  <si>
    <t>Restricted Fund</t>
  </si>
  <si>
    <t>Total Current Funds Budget</t>
  </si>
  <si>
    <t>Tobacco Funding &lt;1&gt;</t>
  </si>
  <si>
    <t>Fee for Service Contract &lt;2&gt;</t>
  </si>
  <si>
    <t>CARES Act - Higher Education Relief Fund (Student Share) &lt;1&gt;</t>
  </si>
  <si>
    <t>CARES Act - Higher Education Relief Fund (Institution Share) &lt;1&gt;</t>
  </si>
  <si>
    <t>CARES Act - Coronavirus Relief Fund &lt;1&gt;</t>
  </si>
  <si>
    <t>Net Increase (Decrease) in Fund Balances 
   CARES Act - Higher Education Relief Fund (Student Share) &lt;1&gt;</t>
  </si>
  <si>
    <t>Net Increase (Decrease) in Fund Balances 
   CARES Act - Higher Education Relief Fund (Institutional Share) &lt;1&gt;</t>
  </si>
  <si>
    <t>Net Increase (Decrease) in Fund Balances 
   CARES Act - Coronavirus Relief Fund &lt;1&gt;</t>
  </si>
  <si>
    <t>Net Increase (Decrease) in Fund Balances (Total) &lt;2&gt; &lt;3&gt;</t>
  </si>
  <si>
    <t xml:space="preserve">1) Creates rows for CARES Act revenue by type (see rows 21-23); rows for expenditures (see rows 47-49); and variance lines (see rows 65-67) </t>
  </si>
  <si>
    <t>2) If increase varies from the sum of CARES Act funds, include footnote explaining budget variance</t>
  </si>
  <si>
    <t>3) Combined CARES act expenditures will reflect budget compared to prior year fund balance. Coronavirus relief expenditures should net out. IF ANY HERF funds are not utilized in FY 2020-21, they would be carried forward.</t>
  </si>
  <si>
    <t>FY 2020-21 Current Funds Budget</t>
  </si>
  <si>
    <t>FY 2021-22</t>
  </si>
  <si>
    <t xml:space="preserve">Fee for Service Contract </t>
  </si>
  <si>
    <t>CARES Act - HEERF I (Student Share)</t>
  </si>
  <si>
    <t>CARES Act - HEERF I (Institutional Share)</t>
  </si>
  <si>
    <t>CRRSSA - HEERF II (Student Share)</t>
  </si>
  <si>
    <t>CRRSSA - HEERF II (Institutional Share)</t>
  </si>
  <si>
    <t>ARP - HEERF III (Student Share)</t>
  </si>
  <si>
    <t>ARP - HEERF III (Institutional Share)</t>
  </si>
  <si>
    <r>
      <t xml:space="preserve">CARES Act - Coronavirus Relief Fund </t>
    </r>
    <r>
      <rPr>
        <sz val="10"/>
        <rFont val="Arial"/>
        <family val="2"/>
      </rPr>
      <t>&lt;5&gt;</t>
    </r>
  </si>
  <si>
    <t xml:space="preserve"> FY 2021-22 Current Funds Budget</t>
  </si>
  <si>
    <t>FY 2022-23</t>
  </si>
  <si>
    <r>
      <t xml:space="preserve">CARES Act - Coronavirus Relief Fund </t>
    </r>
    <r>
      <rPr>
        <sz val="10"/>
        <rFont val="Arial"/>
        <family val="2"/>
      </rPr>
      <t>&lt;5&gt;</t>
    </r>
  </si>
  <si>
    <t>FY 2022-23 Current Funds Budget</t>
  </si>
  <si>
    <t>FY 2023-24</t>
  </si>
  <si>
    <t>Resident Tuition</t>
  </si>
  <si>
    <t>UG Resident Tuition - Student Share</t>
  </si>
  <si>
    <t>Graduate Tuition</t>
  </si>
  <si>
    <t>Undergraduate Tuition</t>
  </si>
  <si>
    <t>Other Tuition - Continuing Education</t>
  </si>
  <si>
    <t>Student Fees</t>
  </si>
  <si>
    <t>Over/(Under)</t>
  </si>
  <si>
    <t>FY 2023-24 Current Funds Budget</t>
  </si>
  <si>
    <t>FY 2024-25</t>
  </si>
  <si>
    <t xml:space="preserve">Resident Tuition </t>
  </si>
  <si>
    <t>UndergraduateTuition - Student Share</t>
  </si>
  <si>
    <t>Graduate</t>
  </si>
  <si>
    <t>Undergraduate</t>
  </si>
  <si>
    <t>Accountable Student Fees</t>
  </si>
  <si>
    <r>
      <t>Tobacco Funding</t>
    </r>
    <r>
      <rPr>
        <sz val="10"/>
        <rFont val="Arial"/>
        <family val="2"/>
      </rPr>
      <t xml:space="preserve"> </t>
    </r>
  </si>
  <si>
    <r>
      <t>Marijuana Tax Cash Fund</t>
    </r>
    <r>
      <rPr>
        <sz val="10"/>
        <rFont val="Arial"/>
        <family val="2"/>
      </rPr>
      <t xml:space="preserve"> </t>
    </r>
  </si>
  <si>
    <t>Private/Other Gifts, Grants and Contracts</t>
  </si>
  <si>
    <t>Sales &amp; Services of Educational Departments</t>
  </si>
  <si>
    <t>Other Revenues</t>
  </si>
  <si>
    <t xml:space="preserve">  Other Sources</t>
  </si>
  <si>
    <t>Educational &amp; General</t>
  </si>
  <si>
    <t>Auxiliary Operating Expenditures</t>
  </si>
  <si>
    <t>Principal and Interest</t>
  </si>
  <si>
    <t>Renewals &amp; Replacements</t>
  </si>
  <si>
    <t>Matching Funds/Other</t>
  </si>
  <si>
    <t>Subtotal - Mandatory Transfers</t>
  </si>
  <si>
    <t>Restricted Receipts to be Expended in Future Years</t>
  </si>
  <si>
    <t>Subtotal - Voluntary Transfers</t>
  </si>
  <si>
    <t>FY 2024-25 Current Funds Budget</t>
  </si>
  <si>
    <t>FY 2025-26</t>
  </si>
  <si>
    <t>Table A:  FY 2025-26 Current Funds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</si>
</sst>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409]#,##0_);[Red]\([$$-409]#,##0\)"/>
    <numFmt numFmtId="165" formatCode="0.0%"/>
    <numFmt numFmtId="166" formatCode="_(&quot;$&quot;* #,##0_);_(&quot;$&quot;* \(#,##0\);_(&quot;$&quot;* &quot;-&quot;??_);_(@_)"/>
    <numFmt numFmtId="167" formatCode="&quot;$&quot;#,##0"/>
    <numFmt numFmtId="168" formatCode="[$$-409]#,##0"/>
    <numFmt numFmtId="169" formatCode="[$$-409]#,##0_);\([$$-409]#,##0\)"/>
    <numFmt numFmtId="170" formatCode="_(* #,##0_);_(* \(#,##0\);_(* &quot;-&quot;??_);_(@_)"/>
    <numFmt numFmtId="171" formatCode="&quot;$&quot;#,##0.00"/>
  </numFmts>
  <fonts count="47" x14ac:knownFonts="1">
    <font>
      <sz val="10"/>
      <name val="Arial"/>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b/>
      <i/>
      <sz val="12"/>
      <name val="Arial"/>
      <family val="2"/>
    </font>
    <font>
      <sz val="10"/>
      <name val="Arial"/>
      <family val="2"/>
    </font>
    <font>
      <sz val="8.5"/>
      <name val="Arial"/>
      <family val="2"/>
    </font>
    <font>
      <sz val="11"/>
      <name val="Arial"/>
      <family val="2"/>
    </font>
    <font>
      <b/>
      <i/>
      <sz val="8"/>
      <name val="Arial"/>
      <family val="2"/>
    </font>
    <font>
      <b/>
      <sz val="11"/>
      <name val="Arial"/>
      <family val="2"/>
    </font>
    <font>
      <u/>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12"/>
      <color rgb="FF000000"/>
      <name val="Arial"/>
      <family val="2"/>
    </font>
    <font>
      <sz val="10"/>
      <name val="Arial"/>
      <family val="2"/>
    </font>
    <font>
      <b/>
      <sz val="12"/>
      <color theme="1"/>
      <name val="Arial"/>
      <family val="2"/>
    </font>
    <font>
      <b/>
      <i/>
      <sz val="12"/>
      <color theme="1"/>
      <name val="Arial"/>
      <family val="2"/>
    </font>
    <font>
      <sz val="12"/>
      <color theme="1"/>
      <name val="Arial"/>
      <family val="2"/>
    </font>
    <font>
      <sz val="11"/>
      <color theme="1"/>
      <name val="Arial"/>
      <family val="2"/>
    </font>
    <font>
      <sz val="8"/>
      <color theme="1"/>
      <name val="Arial"/>
      <family val="2"/>
    </font>
    <font>
      <sz val="8.5"/>
      <color theme="1"/>
      <name val="Arial"/>
      <family val="2"/>
    </font>
    <font>
      <sz val="11"/>
      <color rgb="FFFF0000"/>
      <name val="Calibri"/>
      <family val="2"/>
      <scheme val="minor"/>
    </font>
    <font>
      <b/>
      <i/>
      <sz val="12"/>
      <color rgb="FFFF0000"/>
      <name val="Arial"/>
      <family val="2"/>
    </font>
    <font>
      <sz val="10"/>
      <color theme="1"/>
      <name val="Arial"/>
      <family val="2"/>
    </font>
    <font>
      <i/>
      <sz val="12"/>
      <color theme="1"/>
      <name val="Arial"/>
      <family val="2"/>
    </font>
    <font>
      <i/>
      <sz val="12"/>
      <name val="Arial"/>
      <family val="2"/>
    </font>
    <font>
      <sz val="10"/>
      <name val="Arial"/>
    </font>
  </fonts>
  <fills count="26">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bottom style="thin">
        <color indexed="64"/>
      </bottom>
      <diagonal/>
    </border>
    <border>
      <left/>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top style="double">
        <color indexed="64"/>
      </top>
      <bottom/>
      <diagonal/>
    </border>
  </borders>
  <cellStyleXfs count="69">
    <xf numFmtId="0" fontId="0" fillId="0" borderId="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5" fillId="0" borderId="0" applyFont="0" applyFill="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7" applyNumberFormat="0" applyAlignment="0" applyProtection="0"/>
    <xf numFmtId="0" fontId="19" fillId="22" borderId="28" applyNumberFormat="0" applyAlignment="0" applyProtection="0"/>
    <xf numFmtId="43" fontId="9"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29" applyNumberFormat="0" applyFill="0" applyAlignment="0" applyProtection="0"/>
    <xf numFmtId="0" fontId="23" fillId="0" borderId="30" applyNumberFormat="0" applyFill="0" applyAlignment="0" applyProtection="0"/>
    <xf numFmtId="0" fontId="24" fillId="0" borderId="31" applyNumberFormat="0" applyFill="0" applyAlignment="0" applyProtection="0"/>
    <xf numFmtId="0" fontId="24" fillId="0" borderId="0" applyNumberFormat="0" applyFill="0" applyBorder="0" applyAlignment="0" applyProtection="0"/>
    <xf numFmtId="0" fontId="25" fillId="8" borderId="27" applyNumberFormat="0" applyAlignment="0" applyProtection="0"/>
    <xf numFmtId="0" fontId="26" fillId="0" borderId="32" applyNumberFormat="0" applyFill="0" applyAlignment="0" applyProtection="0"/>
    <xf numFmtId="0" fontId="27" fillId="23" borderId="0" applyNumberFormat="0" applyBorder="0" applyAlignment="0" applyProtection="0"/>
    <xf numFmtId="0" fontId="9" fillId="24" borderId="33" applyNumberFormat="0" applyFont="0" applyAlignment="0" applyProtection="0"/>
    <xf numFmtId="0" fontId="28" fillId="21" borderId="34" applyNumberFormat="0" applyAlignment="0" applyProtection="0"/>
    <xf numFmtId="0" fontId="29" fillId="0" borderId="0" applyNumberFormat="0" applyFill="0" applyBorder="0" applyAlignment="0" applyProtection="0"/>
    <xf numFmtId="0" fontId="30" fillId="0" borderId="35" applyNumberFormat="0" applyFill="0" applyAlignment="0" applyProtection="0"/>
    <xf numFmtId="0" fontId="31" fillId="0" borderId="0" applyNumberForma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44" fontId="34" fillId="0" borderId="0" applyFont="0" applyFill="0" applyBorder="0" applyAlignment="0" applyProtection="0"/>
    <xf numFmtId="0" fontId="4" fillId="0" borderId="0"/>
    <xf numFmtId="43" fontId="4" fillId="0" borderId="0" applyFont="0" applyFill="0" applyBorder="0" applyAlignment="0" applyProtection="0"/>
    <xf numFmtId="0" fontId="9" fillId="0" borderId="0"/>
    <xf numFmtId="9" fontId="4" fillId="0" borderId="0" applyFont="0" applyFill="0" applyBorder="0" applyAlignment="0" applyProtection="0"/>
    <xf numFmtId="0" fontId="3" fillId="0" borderId="0"/>
    <xf numFmtId="44" fontId="15" fillId="0" borderId="0" applyFont="0" applyFill="0" applyBorder="0" applyAlignment="0" applyProtection="0"/>
    <xf numFmtId="44" fontId="9" fillId="0" borderId="0" applyFont="0" applyFill="0" applyBorder="0" applyAlignment="0" applyProtection="0"/>
    <xf numFmtId="0" fontId="2" fillId="0" borderId="0"/>
    <xf numFmtId="9" fontId="46" fillId="0" borderId="0" applyFont="0" applyFill="0" applyBorder="0" applyAlignment="0" applyProtection="0"/>
  </cellStyleXfs>
  <cellXfs count="645">
    <xf numFmtId="0" fontId="0" fillId="0" borderId="0" xfId="0"/>
    <xf numFmtId="164" fontId="7" fillId="0" borderId="0" xfId="0" applyNumberFormat="1" applyFont="1"/>
    <xf numFmtId="164" fontId="6" fillId="0" borderId="0" xfId="0" applyNumberFormat="1" applyFont="1" applyAlignment="1">
      <alignment horizontal="center"/>
    </xf>
    <xf numFmtId="164" fontId="6" fillId="0" borderId="6" xfId="0" applyNumberFormat="1" applyFont="1" applyBorder="1"/>
    <xf numFmtId="164" fontId="7" fillId="0" borderId="6" xfId="0" applyNumberFormat="1" applyFont="1" applyBorder="1"/>
    <xf numFmtId="164" fontId="7" fillId="0" borderId="6" xfId="0" applyNumberFormat="1" applyFont="1" applyBorder="1" applyAlignment="1">
      <alignment horizontal="left" indent="1"/>
    </xf>
    <xf numFmtId="164" fontId="7" fillId="0" borderId="9" xfId="0" applyNumberFormat="1" applyFont="1" applyBorder="1" applyAlignment="1">
      <alignment horizontal="left" indent="1"/>
    </xf>
    <xf numFmtId="164" fontId="6" fillId="0" borderId="10" xfId="0" applyNumberFormat="1" applyFont="1" applyBorder="1" applyAlignment="1">
      <alignment horizontal="right"/>
    </xf>
    <xf numFmtId="164" fontId="6" fillId="0" borderId="0" xfId="0" applyNumberFormat="1" applyFont="1"/>
    <xf numFmtId="165" fontId="7" fillId="0" borderId="0" xfId="2" applyNumberFormat="1" applyFont="1"/>
    <xf numFmtId="9" fontId="7" fillId="0" borderId="0" xfId="2" applyFont="1"/>
    <xf numFmtId="164" fontId="7" fillId="0" borderId="13" xfId="0" applyNumberFormat="1" applyFont="1" applyBorder="1" applyAlignment="1">
      <alignment horizontal="left" indent="1"/>
    </xf>
    <xf numFmtId="164" fontId="6" fillId="0" borderId="15" xfId="0" applyNumberFormat="1" applyFont="1" applyBorder="1"/>
    <xf numFmtId="164" fontId="7" fillId="0" borderId="13" xfId="0" applyNumberFormat="1" applyFont="1" applyBorder="1"/>
    <xf numFmtId="164" fontId="7" fillId="0" borderId="10" xfId="0" applyNumberFormat="1" applyFont="1" applyBorder="1" applyAlignment="1">
      <alignment horizontal="right"/>
    </xf>
    <xf numFmtId="164" fontId="7" fillId="0" borderId="20" xfId="0" applyNumberFormat="1" applyFont="1" applyBorder="1" applyAlignment="1">
      <alignment horizontal="right"/>
    </xf>
    <xf numFmtId="164" fontId="6" fillId="0" borderId="9" xfId="0" applyNumberFormat="1" applyFont="1" applyBorder="1"/>
    <xf numFmtId="164" fontId="7" fillId="0" borderId="4" xfId="0" applyNumberFormat="1" applyFont="1" applyBorder="1"/>
    <xf numFmtId="166" fontId="6" fillId="0" borderId="0" xfId="0" applyNumberFormat="1" applyFont="1" applyAlignment="1">
      <alignment horizontal="left"/>
    </xf>
    <xf numFmtId="164" fontId="11" fillId="0" borderId="0" xfId="0" applyNumberFormat="1" applyFont="1"/>
    <xf numFmtId="166" fontId="8" fillId="0" borderId="0" xfId="0" applyNumberFormat="1" applyFont="1" applyAlignment="1">
      <alignment horizontal="left"/>
    </xf>
    <xf numFmtId="166" fontId="8" fillId="0" borderId="0" xfId="0" applyNumberFormat="1" applyFont="1" applyAlignment="1">
      <alignment horizontal="right"/>
    </xf>
    <xf numFmtId="166" fontId="6" fillId="0" borderId="0" xfId="0" applyNumberFormat="1" applyFont="1" applyAlignment="1">
      <alignment horizontal="center" wrapText="1"/>
    </xf>
    <xf numFmtId="164" fontId="13" fillId="0" borderId="0" xfId="0" applyNumberFormat="1" applyFont="1" applyAlignment="1">
      <alignment horizontal="center"/>
    </xf>
    <xf numFmtId="166" fontId="7" fillId="0" borderId="0" xfId="0" applyNumberFormat="1" applyFont="1" applyAlignment="1">
      <alignment horizontal="right" wrapText="1"/>
    </xf>
    <xf numFmtId="42" fontId="7" fillId="0" borderId="0" xfId="0" applyNumberFormat="1" applyFont="1"/>
    <xf numFmtId="165" fontId="7" fillId="0" borderId="0" xfId="2" applyNumberFormat="1" applyFont="1" applyFill="1" applyBorder="1" applyAlignment="1"/>
    <xf numFmtId="165" fontId="11" fillId="0" borderId="0" xfId="2" applyNumberFormat="1" applyFont="1" applyFill="1" applyBorder="1" applyAlignment="1"/>
    <xf numFmtId="164" fontId="13" fillId="0" borderId="0" xfId="0" applyNumberFormat="1" applyFont="1"/>
    <xf numFmtId="42" fontId="7" fillId="0" borderId="7" xfId="0" applyNumberFormat="1" applyFont="1" applyBorder="1"/>
    <xf numFmtId="0" fontId="7" fillId="0" borderId="0" xfId="0" applyFont="1"/>
    <xf numFmtId="42" fontId="7" fillId="0" borderId="6" xfId="0" applyNumberFormat="1" applyFont="1" applyBorder="1"/>
    <xf numFmtId="42" fontId="6" fillId="0" borderId="7" xfId="0" applyNumberFormat="1" applyFont="1" applyBorder="1"/>
    <xf numFmtId="164" fontId="11" fillId="0" borderId="0" xfId="0" applyNumberFormat="1" applyFont="1" applyAlignment="1">
      <alignment horizontal="left" indent="2"/>
    </xf>
    <xf numFmtId="166" fontId="7" fillId="0" borderId="0" xfId="0" applyNumberFormat="1" applyFont="1" applyAlignment="1">
      <alignment wrapText="1"/>
    </xf>
    <xf numFmtId="164" fontId="9" fillId="0" borderId="0" xfId="0" applyNumberFormat="1" applyFont="1"/>
    <xf numFmtId="0" fontId="10" fillId="0" borderId="0" xfId="0" applyFont="1" applyAlignment="1">
      <alignment horizontal="left"/>
    </xf>
    <xf numFmtId="37" fontId="11" fillId="0" borderId="0" xfId="0" applyNumberFormat="1" applyFont="1" applyAlignment="1">
      <alignment horizontal="right"/>
    </xf>
    <xf numFmtId="166" fontId="6" fillId="2" borderId="5" xfId="0" applyNumberFormat="1" applyFont="1" applyFill="1" applyBorder="1" applyAlignment="1">
      <alignment horizontal="center" vertical="top" wrapText="1"/>
    </xf>
    <xf numFmtId="166" fontId="6" fillId="2" borderId="1" xfId="0" applyNumberFormat="1" applyFont="1" applyFill="1" applyBorder="1" applyAlignment="1">
      <alignment horizontal="center" vertical="top" wrapText="1"/>
    </xf>
    <xf numFmtId="166" fontId="6" fillId="2" borderId="3" xfId="0" applyNumberFormat="1" applyFont="1" applyFill="1" applyBorder="1" applyAlignment="1">
      <alignment horizontal="center" vertical="top" wrapText="1"/>
    </xf>
    <xf numFmtId="164" fontId="7" fillId="25" borderId="0" xfId="0" applyNumberFormat="1" applyFont="1" applyFill="1"/>
    <xf numFmtId="164" fontId="6" fillId="0" borderId="6" xfId="1" applyNumberFormat="1" applyFont="1" applyBorder="1"/>
    <xf numFmtId="164" fontId="7" fillId="0" borderId="6" xfId="1" applyNumberFormat="1" applyFont="1" applyBorder="1"/>
    <xf numFmtId="164" fontId="7" fillId="0" borderId="6" xfId="1" applyNumberFormat="1" applyFont="1" applyBorder="1" applyAlignment="1">
      <alignment horizontal="left" indent="1"/>
    </xf>
    <xf numFmtId="164" fontId="7" fillId="0" borderId="7" xfId="0" applyNumberFormat="1" applyFont="1" applyBorder="1" applyAlignment="1">
      <alignment wrapText="1"/>
    </xf>
    <xf numFmtId="164" fontId="7" fillId="0" borderId="6" xfId="0" applyNumberFormat="1" applyFont="1" applyBorder="1" applyAlignment="1">
      <alignment wrapText="1"/>
    </xf>
    <xf numFmtId="164" fontId="7" fillId="0" borderId="0" xfId="0" applyNumberFormat="1" applyFont="1" applyAlignment="1">
      <alignment wrapText="1"/>
    </xf>
    <xf numFmtId="164" fontId="7" fillId="0" borderId="9" xfId="1" applyNumberFormat="1" applyFont="1" applyBorder="1" applyAlignment="1">
      <alignment horizontal="left" indent="1"/>
    </xf>
    <xf numFmtId="164" fontId="6" fillId="0" borderId="10" xfId="1" applyNumberFormat="1" applyFont="1" applyBorder="1" applyAlignment="1">
      <alignment horizontal="right"/>
    </xf>
    <xf numFmtId="164" fontId="7" fillId="0" borderId="13" xfId="1" applyNumberFormat="1" applyFont="1" applyBorder="1" applyAlignment="1">
      <alignment horizontal="left" indent="1"/>
    </xf>
    <xf numFmtId="164" fontId="6" fillId="0" borderId="15" xfId="1" applyNumberFormat="1" applyFont="1" applyBorder="1"/>
    <xf numFmtId="164" fontId="7" fillId="0" borderId="13" xfId="1" applyNumberFormat="1" applyFont="1" applyBorder="1"/>
    <xf numFmtId="164" fontId="7" fillId="0" borderId="10" xfId="1" applyNumberFormat="1" applyFont="1" applyBorder="1" applyAlignment="1">
      <alignment horizontal="right"/>
    </xf>
    <xf numFmtId="164" fontId="7" fillId="0" borderId="20" xfId="1" applyNumberFormat="1" applyFont="1" applyBorder="1" applyAlignment="1">
      <alignment horizontal="right"/>
    </xf>
    <xf numFmtId="164" fontId="6" fillId="0" borderId="9" xfId="1" applyNumberFormat="1" applyFont="1" applyBorder="1"/>
    <xf numFmtId="164" fontId="7" fillId="0" borderId="4" xfId="1" applyNumberFormat="1" applyFont="1" applyBorder="1"/>
    <xf numFmtId="164" fontId="7" fillId="0" borderId="0" xfId="1" applyNumberFormat="1" applyFont="1"/>
    <xf numFmtId="164" fontId="14" fillId="0" borderId="0" xfId="1" applyNumberFormat="1" applyFont="1"/>
    <xf numFmtId="0" fontId="10" fillId="0" borderId="0" xfId="1" applyFont="1" applyAlignment="1">
      <alignment horizontal="left"/>
    </xf>
    <xf numFmtId="0" fontId="10" fillId="0" borderId="0" xfId="1" applyFont="1" applyAlignment="1">
      <alignment horizontal="left" indent="1"/>
    </xf>
    <xf numFmtId="14" fontId="7" fillId="0" borderId="0" xfId="1" applyNumberFormat="1" applyFont="1" applyAlignment="1">
      <alignment horizontal="left"/>
    </xf>
    <xf numFmtId="164" fontId="6" fillId="2" borderId="5" xfId="0" applyNumberFormat="1" applyFont="1" applyFill="1" applyBorder="1" applyAlignment="1">
      <alignment vertical="center"/>
    </xf>
    <xf numFmtId="0" fontId="9" fillId="0" borderId="0" xfId="0" applyFont="1"/>
    <xf numFmtId="0" fontId="9" fillId="25" borderId="0" xfId="0" applyFont="1" applyFill="1"/>
    <xf numFmtId="0" fontId="6" fillId="25" borderId="0" xfId="0" applyFont="1" applyFill="1" applyAlignment="1">
      <alignment horizontal="left"/>
    </xf>
    <xf numFmtId="0" fontId="8" fillId="25" borderId="0" xfId="0" applyFont="1" applyFill="1" applyAlignment="1">
      <alignment horizontal="left"/>
    </xf>
    <xf numFmtId="164" fontId="8" fillId="25" borderId="0" xfId="0" applyNumberFormat="1" applyFont="1" applyFill="1" applyAlignment="1">
      <alignment horizontal="center"/>
    </xf>
    <xf numFmtId="0" fontId="0" fillId="25" borderId="0" xfId="0" applyFill="1"/>
    <xf numFmtId="0" fontId="32" fillId="0" borderId="0" xfId="0" applyFont="1" applyAlignment="1">
      <alignment horizontal="left"/>
    </xf>
    <xf numFmtId="0" fontId="32" fillId="0" borderId="0" xfId="0" applyFont="1" applyAlignment="1">
      <alignment horizontal="left" indent="1"/>
    </xf>
    <xf numFmtId="164" fontId="7" fillId="0" borderId="8" xfId="0" applyNumberFormat="1" applyFont="1" applyBorder="1" applyAlignment="1">
      <alignment wrapText="1"/>
    </xf>
    <xf numFmtId="164" fontId="14" fillId="0" borderId="0" xfId="0" applyNumberFormat="1" applyFont="1"/>
    <xf numFmtId="164" fontId="9" fillId="0" borderId="0" xfId="3" applyNumberFormat="1"/>
    <xf numFmtId="0" fontId="32" fillId="0" borderId="0" xfId="3" applyFont="1" applyAlignment="1">
      <alignment horizontal="left"/>
    </xf>
    <xf numFmtId="0" fontId="32" fillId="0" borderId="0" xfId="3" applyFont="1" applyAlignment="1">
      <alignment horizontal="left" indent="1"/>
    </xf>
    <xf numFmtId="164" fontId="6" fillId="2" borderId="1" xfId="0" applyNumberFormat="1" applyFont="1" applyFill="1" applyBorder="1" applyAlignment="1">
      <alignment vertical="center"/>
    </xf>
    <xf numFmtId="164" fontId="6" fillId="0" borderId="6" xfId="3" applyNumberFormat="1" applyFont="1" applyBorder="1"/>
    <xf numFmtId="164" fontId="7" fillId="0" borderId="6" xfId="3" applyNumberFormat="1" applyFont="1" applyBorder="1"/>
    <xf numFmtId="164" fontId="7" fillId="0" borderId="6" xfId="3" applyNumberFormat="1" applyFont="1" applyBorder="1" applyAlignment="1">
      <alignment horizontal="left" indent="1"/>
    </xf>
    <xf numFmtId="164" fontId="7" fillId="0" borderId="9" xfId="3" applyNumberFormat="1" applyFont="1" applyBorder="1" applyAlignment="1">
      <alignment horizontal="left" indent="1"/>
    </xf>
    <xf numFmtId="164" fontId="6" fillId="0" borderId="10" xfId="3" applyNumberFormat="1" applyFont="1" applyBorder="1" applyAlignment="1">
      <alignment horizontal="right"/>
    </xf>
    <xf numFmtId="164" fontId="7" fillId="0" borderId="13" xfId="3" applyNumberFormat="1" applyFont="1" applyBorder="1" applyAlignment="1">
      <alignment horizontal="left" indent="1"/>
    </xf>
    <xf numFmtId="164" fontId="6" fillId="2" borderId="15" xfId="3" applyNumberFormat="1" applyFont="1" applyFill="1" applyBorder="1"/>
    <xf numFmtId="164" fontId="7" fillId="0" borderId="13" xfId="3" applyNumberFormat="1" applyFont="1" applyBorder="1"/>
    <xf numFmtId="164" fontId="7" fillId="0" borderId="10" xfId="3" applyNumberFormat="1" applyFont="1" applyBorder="1" applyAlignment="1">
      <alignment horizontal="right"/>
    </xf>
    <xf numFmtId="164" fontId="7" fillId="0" borderId="20" xfId="3" applyNumberFormat="1" applyFont="1" applyBorder="1" applyAlignment="1">
      <alignment horizontal="right"/>
    </xf>
    <xf numFmtId="164" fontId="6" fillId="2" borderId="9" xfId="3" applyNumberFormat="1" applyFont="1" applyFill="1" applyBorder="1"/>
    <xf numFmtId="164" fontId="7" fillId="0" borderId="4" xfId="3" applyNumberFormat="1" applyFont="1" applyBorder="1"/>
    <xf numFmtId="164" fontId="7" fillId="0" borderId="0" xfId="3" applyNumberFormat="1" applyFont="1"/>
    <xf numFmtId="164" fontId="14" fillId="0" borderId="0" xfId="3" applyNumberFormat="1" applyFont="1"/>
    <xf numFmtId="164" fontId="6" fillId="2" borderId="15" xfId="0" applyNumberFormat="1" applyFont="1" applyFill="1" applyBorder="1"/>
    <xf numFmtId="164" fontId="6" fillId="2" borderId="9" xfId="0" applyNumberFormat="1" applyFont="1" applyFill="1" applyBorder="1"/>
    <xf numFmtId="164" fontId="32" fillId="0" borderId="0" xfId="3" applyNumberFormat="1" applyFont="1" applyAlignment="1">
      <alignment vertical="top"/>
    </xf>
    <xf numFmtId="0" fontId="32" fillId="0" borderId="0" xfId="0" applyFont="1"/>
    <xf numFmtId="0" fontId="10" fillId="0" borderId="0" xfId="0" applyFont="1"/>
    <xf numFmtId="164" fontId="7" fillId="0" borderId="0" xfId="3" applyNumberFormat="1" applyFont="1" applyAlignment="1">
      <alignment vertical="top" wrapText="1"/>
    </xf>
    <xf numFmtId="164" fontId="6" fillId="2" borderId="5" xfId="0" applyNumberFormat="1" applyFont="1" applyFill="1" applyBorder="1" applyAlignment="1">
      <alignment vertical="center" wrapText="1"/>
    </xf>
    <xf numFmtId="164" fontId="6" fillId="0" borderId="7" xfId="0" applyNumberFormat="1" applyFont="1" applyBorder="1"/>
    <xf numFmtId="164" fontId="7" fillId="0" borderId="7" xfId="0" applyNumberFormat="1" applyFont="1" applyBorder="1"/>
    <xf numFmtId="42" fontId="7" fillId="0" borderId="6" xfId="0" applyNumberFormat="1" applyFont="1" applyBorder="1" applyAlignment="1">
      <alignment wrapText="1"/>
    </xf>
    <xf numFmtId="42" fontId="7" fillId="0" borderId="0" xfId="0" applyNumberFormat="1" applyFont="1" applyAlignment="1">
      <alignment wrapText="1"/>
    </xf>
    <xf numFmtId="42" fontId="7" fillId="0" borderId="7" xfId="0" applyNumberFormat="1" applyFont="1" applyBorder="1" applyAlignment="1">
      <alignment wrapText="1"/>
    </xf>
    <xf numFmtId="42" fontId="6" fillId="0" borderId="11" xfId="0" applyNumberFormat="1" applyFont="1" applyBorder="1"/>
    <xf numFmtId="42" fontId="6" fillId="0" borderId="10" xfId="0" applyNumberFormat="1" applyFont="1" applyBorder="1"/>
    <xf numFmtId="42" fontId="6" fillId="0" borderId="12" xfId="0" applyNumberFormat="1" applyFont="1" applyBorder="1"/>
    <xf numFmtId="42" fontId="6" fillId="0" borderId="38" xfId="0" applyNumberFormat="1" applyFont="1" applyBorder="1"/>
    <xf numFmtId="42" fontId="6" fillId="0" borderId="16" xfId="0" applyNumberFormat="1" applyFont="1" applyBorder="1"/>
    <xf numFmtId="42" fontId="6" fillId="0" borderId="15" xfId="0" applyNumberFormat="1" applyFont="1" applyBorder="1"/>
    <xf numFmtId="42" fontId="6" fillId="0" borderId="18" xfId="0" applyNumberFormat="1" applyFont="1" applyBorder="1"/>
    <xf numFmtId="42" fontId="6" fillId="0" borderId="25" xfId="0" applyNumberFormat="1" applyFont="1" applyBorder="1"/>
    <xf numFmtId="42" fontId="7" fillId="0" borderId="36" xfId="0" applyNumberFormat="1" applyFont="1" applyBorder="1" applyAlignment="1">
      <alignment wrapText="1"/>
    </xf>
    <xf numFmtId="42" fontId="6" fillId="0" borderId="21" xfId="0" applyNumberFormat="1" applyFont="1" applyBorder="1"/>
    <xf numFmtId="42" fontId="6" fillId="0" borderId="20" xfId="0" applyNumberFormat="1" applyFont="1" applyBorder="1"/>
    <xf numFmtId="42" fontId="6" fillId="0" borderId="40" xfId="0" applyNumberFormat="1" applyFont="1" applyBorder="1"/>
    <xf numFmtId="42" fontId="6" fillId="0" borderId="41" xfId="0" applyNumberFormat="1" applyFont="1" applyBorder="1"/>
    <xf numFmtId="42" fontId="6" fillId="0" borderId="19" xfId="0" applyNumberFormat="1" applyFont="1" applyBorder="1"/>
    <xf numFmtId="42" fontId="6" fillId="0" borderId="9" xfId="0" applyNumberFormat="1" applyFont="1" applyBorder="1"/>
    <xf numFmtId="42" fontId="6" fillId="0" borderId="26" xfId="0" applyNumberFormat="1" applyFont="1" applyBorder="1"/>
    <xf numFmtId="42" fontId="7" fillId="0" borderId="37" xfId="0" applyNumberFormat="1" applyFont="1" applyBorder="1"/>
    <xf numFmtId="42" fontId="7" fillId="0" borderId="22" xfId="0" applyNumberFormat="1" applyFont="1" applyBorder="1"/>
    <xf numFmtId="42" fontId="7" fillId="0" borderId="4" xfId="0" applyNumberFormat="1" applyFont="1" applyBorder="1"/>
    <xf numFmtId="42" fontId="7" fillId="0" borderId="23" xfId="0" applyNumberFormat="1" applyFont="1" applyBorder="1"/>
    <xf numFmtId="42" fontId="7" fillId="0" borderId="24" xfId="0" applyNumberFormat="1" applyFont="1" applyBorder="1"/>
    <xf numFmtId="44" fontId="7" fillId="25" borderId="0" xfId="59" applyFont="1" applyFill="1"/>
    <xf numFmtId="44" fontId="6" fillId="25" borderId="0" xfId="59" applyFont="1" applyFill="1" applyAlignment="1">
      <alignment horizontal="centerContinuous"/>
    </xf>
    <xf numFmtId="44" fontId="8" fillId="25" borderId="0" xfId="59" applyFont="1" applyFill="1" applyAlignment="1">
      <alignment horizontal="centerContinuous"/>
    </xf>
    <xf numFmtId="44" fontId="12" fillId="25" borderId="0" xfId="59" applyFont="1" applyFill="1" applyAlignment="1">
      <alignment horizontal="center"/>
    </xf>
    <xf numFmtId="44" fontId="6" fillId="2" borderId="5" xfId="59" applyFont="1" applyFill="1" applyBorder="1" applyAlignment="1">
      <alignment horizontal="center" vertical="top" wrapText="1"/>
    </xf>
    <xf numFmtId="44" fontId="6" fillId="0" borderId="7" xfId="59" applyFont="1" applyBorder="1" applyAlignment="1">
      <alignment horizontal="right"/>
    </xf>
    <xf numFmtId="44" fontId="7" fillId="0" borderId="7" xfId="59" applyFont="1" applyBorder="1" applyAlignment="1">
      <alignment horizontal="right"/>
    </xf>
    <xf numFmtId="44" fontId="7" fillId="0" borderId="7" xfId="59" applyFont="1" applyBorder="1" applyAlignment="1"/>
    <xf numFmtId="44" fontId="6" fillId="0" borderId="11" xfId="59" applyFont="1" applyBorder="1" applyAlignment="1"/>
    <xf numFmtId="44" fontId="6" fillId="0" borderId="16" xfId="59" applyFont="1" applyBorder="1" applyAlignment="1"/>
    <xf numFmtId="44" fontId="6" fillId="0" borderId="7" xfId="59" applyFont="1" applyBorder="1" applyAlignment="1"/>
    <xf numFmtId="44" fontId="6" fillId="0" borderId="21" xfId="59" applyFont="1" applyBorder="1" applyAlignment="1"/>
    <xf numFmtId="44" fontId="6" fillId="0" borderId="19" xfId="59" applyFont="1" applyBorder="1" applyAlignment="1"/>
    <xf numFmtId="44" fontId="7" fillId="0" borderId="22" xfId="59" applyFont="1" applyBorder="1"/>
    <xf numFmtId="44" fontId="7" fillId="0" borderId="0" xfId="59" applyFont="1" applyBorder="1"/>
    <xf numFmtId="44" fontId="7" fillId="0" borderId="0" xfId="59" applyFont="1"/>
    <xf numFmtId="44" fontId="14" fillId="0" borderId="0" xfId="59" applyFont="1"/>
    <xf numFmtId="44" fontId="10" fillId="0" borderId="0" xfId="59" applyFont="1" applyAlignment="1">
      <alignment horizontal="left"/>
    </xf>
    <xf numFmtId="44" fontId="7" fillId="0" borderId="0" xfId="59" applyFont="1" applyBorder="1" applyAlignment="1">
      <alignment horizontal="right"/>
    </xf>
    <xf numFmtId="44" fontId="7" fillId="25" borderId="0" xfId="59" applyFont="1" applyFill="1" applyAlignment="1">
      <alignment wrapText="1"/>
    </xf>
    <xf numFmtId="44" fontId="6" fillId="25" borderId="0" xfId="59" applyFont="1" applyFill="1" applyAlignment="1">
      <alignment horizontal="center"/>
    </xf>
    <xf numFmtId="44" fontId="8" fillId="25" borderId="0" xfId="59" applyFont="1" applyFill="1" applyAlignment="1">
      <alignment horizontal="center"/>
    </xf>
    <xf numFmtId="44" fontId="8" fillId="25" borderId="0" xfId="59" applyFont="1" applyFill="1" applyAlignment="1">
      <alignment horizontal="right"/>
    </xf>
    <xf numFmtId="44" fontId="6" fillId="2" borderId="1" xfId="59" applyFont="1" applyFill="1" applyBorder="1" applyAlignment="1">
      <alignment horizontal="center" vertical="top" wrapText="1"/>
    </xf>
    <xf numFmtId="44" fontId="6" fillId="2" borderId="3" xfId="59" applyFont="1" applyFill="1" applyBorder="1" applyAlignment="1">
      <alignment horizontal="center" vertical="top" wrapText="1"/>
    </xf>
    <xf numFmtId="44" fontId="7" fillId="0" borderId="7" xfId="59" applyFont="1" applyBorder="1" applyAlignment="1">
      <alignment wrapText="1"/>
    </xf>
    <xf numFmtId="44" fontId="7" fillId="0" borderId="6" xfId="59" applyFont="1" applyBorder="1" applyAlignment="1">
      <alignment horizontal="right" wrapText="1"/>
    </xf>
    <xf numFmtId="44" fontId="7" fillId="0" borderId="0" xfId="59" applyFont="1" applyBorder="1" applyAlignment="1">
      <alignment horizontal="right" wrapText="1"/>
    </xf>
    <xf numFmtId="44" fontId="7" fillId="0" borderId="8" xfId="59" applyFont="1" applyBorder="1" applyAlignment="1">
      <alignment horizontal="right" wrapText="1"/>
    </xf>
    <xf numFmtId="44" fontId="7" fillId="0" borderId="7" xfId="59" applyFont="1" applyBorder="1" applyAlignment="1">
      <alignment horizontal="right" wrapText="1"/>
    </xf>
    <xf numFmtId="44" fontId="7" fillId="0" borderId="0" xfId="59" applyFont="1" applyBorder="1" applyAlignment="1"/>
    <xf numFmtId="44" fontId="6" fillId="0" borderId="10" xfId="59" applyFont="1" applyBorder="1" applyAlignment="1"/>
    <xf numFmtId="44" fontId="6" fillId="0" borderId="12" xfId="59" applyFont="1" applyBorder="1" applyAlignment="1"/>
    <xf numFmtId="44" fontId="7" fillId="0" borderId="0" xfId="59" applyFont="1" applyFill="1" applyBorder="1" applyAlignment="1"/>
    <xf numFmtId="44" fontId="6" fillId="0" borderId="15" xfId="59" applyFont="1" applyBorder="1" applyAlignment="1"/>
    <xf numFmtId="44" fontId="6" fillId="0" borderId="18" xfId="59" applyFont="1" applyBorder="1" applyAlignment="1"/>
    <xf numFmtId="44" fontId="6" fillId="0" borderId="25" xfId="59" applyFont="1" applyBorder="1" applyAlignment="1"/>
    <xf numFmtId="44" fontId="7" fillId="0" borderId="6" xfId="59" applyFont="1" applyBorder="1" applyAlignment="1"/>
    <xf numFmtId="44" fontId="7" fillId="0" borderId="14" xfId="59" applyFont="1" applyBorder="1" applyAlignment="1"/>
    <xf numFmtId="44" fontId="6" fillId="0" borderId="17" xfId="59" applyFont="1" applyBorder="1" applyAlignment="1"/>
    <xf numFmtId="44" fontId="7" fillId="0" borderId="17" xfId="59" applyFont="1" applyBorder="1" applyAlignment="1"/>
    <xf numFmtId="44" fontId="7" fillId="0" borderId="9" xfId="59" applyFont="1" applyBorder="1" applyAlignment="1"/>
    <xf numFmtId="44" fontId="7" fillId="0" borderId="26" xfId="59" applyFont="1" applyBorder="1" applyAlignment="1"/>
    <xf numFmtId="44" fontId="7" fillId="0" borderId="13" xfId="59" applyFont="1" applyBorder="1" applyAlignment="1"/>
    <xf numFmtId="44" fontId="6" fillId="0" borderId="14" xfId="59" applyFont="1" applyBorder="1" applyAlignment="1"/>
    <xf numFmtId="44" fontId="6" fillId="0" borderId="9" xfId="59" applyFont="1" applyBorder="1" applyAlignment="1"/>
    <xf numFmtId="44" fontId="6" fillId="0" borderId="26" xfId="59" applyFont="1" applyBorder="1" applyAlignment="1"/>
    <xf numFmtId="44" fontId="7" fillId="0" borderId="4" xfId="59" applyFont="1" applyBorder="1"/>
    <xf numFmtId="44" fontId="7" fillId="0" borderId="23" xfId="59" applyFont="1" applyBorder="1"/>
    <xf numFmtId="44" fontId="7" fillId="0" borderId="24" xfId="59" applyFont="1" applyBorder="1"/>
    <xf numFmtId="44" fontId="7" fillId="0" borderId="0" xfId="59" applyFont="1" applyBorder="1" applyAlignment="1">
      <alignment wrapText="1"/>
    </xf>
    <xf numFmtId="44" fontId="7" fillId="0" borderId="0" xfId="59" applyFont="1" applyAlignment="1">
      <alignment wrapText="1"/>
    </xf>
    <xf numFmtId="44" fontId="9" fillId="25" borderId="0" xfId="59" applyFont="1" applyFill="1"/>
    <xf numFmtId="44" fontId="6" fillId="2" borderId="2" xfId="59" applyFont="1" applyFill="1" applyBorder="1" applyAlignment="1">
      <alignment horizontal="center" vertical="top" wrapText="1"/>
    </xf>
    <xf numFmtId="44" fontId="6" fillId="0" borderId="7" xfId="59" applyFont="1" applyBorder="1"/>
    <xf numFmtId="44" fontId="7" fillId="0" borderId="6" xfId="59" applyFont="1" applyBorder="1" applyAlignment="1">
      <alignment wrapText="1"/>
    </xf>
    <xf numFmtId="44" fontId="7" fillId="0" borderId="8" xfId="59" applyFont="1" applyBorder="1" applyAlignment="1">
      <alignment wrapText="1"/>
    </xf>
    <xf numFmtId="44" fontId="7" fillId="0" borderId="7" xfId="59" applyFont="1" applyBorder="1"/>
    <xf numFmtId="44" fontId="7" fillId="0" borderId="6" xfId="59" applyFont="1" applyFill="1" applyBorder="1" applyAlignment="1">
      <alignment wrapText="1"/>
    </xf>
    <xf numFmtId="44" fontId="6" fillId="0" borderId="11" xfId="59" applyFont="1" applyBorder="1" applyAlignment="1">
      <alignment wrapText="1"/>
    </xf>
    <xf numFmtId="44" fontId="6" fillId="0" borderId="10" xfId="59" applyFont="1" applyBorder="1" applyAlignment="1">
      <alignment wrapText="1"/>
    </xf>
    <xf numFmtId="44" fontId="6" fillId="0" borderId="12" xfId="59" applyFont="1" applyBorder="1" applyAlignment="1">
      <alignment wrapText="1"/>
    </xf>
    <xf numFmtId="44" fontId="7" fillId="0" borderId="11" xfId="59" applyFont="1" applyBorder="1" applyAlignment="1">
      <alignment wrapText="1"/>
    </xf>
    <xf numFmtId="44" fontId="7" fillId="0" borderId="0" xfId="59" applyFont="1" applyFill="1" applyBorder="1" applyAlignment="1">
      <alignment wrapText="1"/>
    </xf>
    <xf numFmtId="44" fontId="7" fillId="0" borderId="7" xfId="59" applyFont="1" applyFill="1" applyBorder="1" applyAlignment="1">
      <alignment wrapText="1"/>
    </xf>
    <xf numFmtId="44" fontId="6" fillId="0" borderId="10" xfId="59" applyFont="1" applyFill="1" applyBorder="1" applyAlignment="1">
      <alignment wrapText="1"/>
    </xf>
    <xf numFmtId="44" fontId="6" fillId="0" borderId="12" xfId="59" applyFont="1" applyFill="1" applyBorder="1" applyAlignment="1">
      <alignment wrapText="1"/>
    </xf>
    <xf numFmtId="44" fontId="7" fillId="0" borderId="11" xfId="59" applyFont="1" applyFill="1" applyBorder="1" applyAlignment="1">
      <alignment wrapText="1"/>
    </xf>
    <xf numFmtId="44" fontId="7" fillId="0" borderId="14" xfId="59" applyFont="1" applyFill="1" applyBorder="1" applyAlignment="1">
      <alignment wrapText="1"/>
    </xf>
    <xf numFmtId="44" fontId="6" fillId="0" borderId="16" xfId="59" applyFont="1" applyBorder="1" applyAlignment="1">
      <alignment wrapText="1"/>
    </xf>
    <xf numFmtId="44" fontId="6" fillId="0" borderId="15" xfId="59" applyFont="1" applyFill="1" applyBorder="1" applyAlignment="1">
      <alignment wrapText="1"/>
    </xf>
    <xf numFmtId="44" fontId="6" fillId="0" borderId="17" xfId="59" applyFont="1" applyFill="1" applyBorder="1" applyAlignment="1">
      <alignment wrapText="1"/>
    </xf>
    <xf numFmtId="44" fontId="6" fillId="0" borderId="18" xfId="59" applyFont="1" applyFill="1" applyBorder="1" applyAlignment="1">
      <alignment wrapText="1"/>
    </xf>
    <xf numFmtId="44" fontId="7" fillId="0" borderId="16" xfId="59" applyFont="1" applyFill="1" applyBorder="1" applyAlignment="1">
      <alignment wrapText="1"/>
    </xf>
    <xf numFmtId="44" fontId="7" fillId="0" borderId="14" xfId="59" applyFont="1" applyBorder="1" applyAlignment="1">
      <alignment wrapText="1"/>
    </xf>
    <xf numFmtId="44" fontId="7" fillId="0" borderId="36" xfId="59" applyFont="1" applyBorder="1" applyAlignment="1">
      <alignment wrapText="1"/>
    </xf>
    <xf numFmtId="44" fontId="6" fillId="0" borderId="15" xfId="59" applyFont="1" applyBorder="1" applyAlignment="1">
      <alignment wrapText="1"/>
    </xf>
    <xf numFmtId="44" fontId="6" fillId="0" borderId="17" xfId="59" applyFont="1" applyBorder="1" applyAlignment="1">
      <alignment wrapText="1"/>
    </xf>
    <xf numFmtId="44" fontId="6" fillId="0" borderId="18" xfId="59" applyFont="1" applyBorder="1" applyAlignment="1">
      <alignment wrapText="1"/>
    </xf>
    <xf numFmtId="44" fontId="7" fillId="0" borderId="16" xfId="59" applyFont="1" applyBorder="1" applyAlignment="1">
      <alignment wrapText="1"/>
    </xf>
    <xf numFmtId="44" fontId="7" fillId="0" borderId="17" xfId="59" applyFont="1" applyBorder="1" applyAlignment="1">
      <alignment wrapText="1"/>
    </xf>
    <xf numFmtId="44" fontId="7" fillId="0" borderId="10" xfId="59" applyFont="1" applyBorder="1" applyAlignment="1">
      <alignment wrapText="1"/>
    </xf>
    <xf numFmtId="44" fontId="7" fillId="0" borderId="12" xfId="59" applyFont="1" applyBorder="1" applyAlignment="1">
      <alignment wrapText="1"/>
    </xf>
    <xf numFmtId="44" fontId="7" fillId="0" borderId="19" xfId="59" applyFont="1" applyBorder="1" applyAlignment="1">
      <alignment wrapText="1"/>
    </xf>
    <xf numFmtId="44" fontId="7" fillId="0" borderId="9" xfId="59" applyFont="1" applyBorder="1" applyAlignment="1">
      <alignment wrapText="1"/>
    </xf>
    <xf numFmtId="44" fontId="7" fillId="0" borderId="21" xfId="59" applyFont="1" applyBorder="1" applyAlignment="1">
      <alignment wrapText="1"/>
    </xf>
    <xf numFmtId="44" fontId="7" fillId="0" borderId="13" xfId="59" applyFont="1" applyBorder="1" applyAlignment="1">
      <alignment wrapText="1"/>
    </xf>
    <xf numFmtId="44" fontId="6" fillId="0" borderId="19" xfId="59" applyFont="1" applyBorder="1"/>
    <xf numFmtId="44" fontId="7" fillId="0" borderId="22" xfId="59" applyFont="1" applyBorder="1" applyAlignment="1">
      <alignment wrapText="1"/>
    </xf>
    <xf numFmtId="44" fontId="7" fillId="0" borderId="4" xfId="59" applyFont="1" applyBorder="1" applyAlignment="1">
      <alignment wrapText="1"/>
    </xf>
    <xf numFmtId="44" fontId="7" fillId="0" borderId="23" xfId="59" applyFont="1" applyBorder="1" applyAlignment="1">
      <alignment wrapText="1"/>
    </xf>
    <xf numFmtId="44" fontId="10" fillId="0" borderId="0" xfId="59" applyFont="1" applyFill="1" applyAlignment="1">
      <alignment horizontal="left" indent="1"/>
    </xf>
    <xf numFmtId="44" fontId="9" fillId="0" borderId="0" xfId="59" applyFont="1"/>
    <xf numFmtId="44" fontId="6" fillId="0" borderId="11" xfId="59" applyFont="1" applyBorder="1" applyAlignment="1">
      <alignment horizontal="right"/>
    </xf>
    <xf numFmtId="44" fontId="6" fillId="0" borderId="19" xfId="59" applyFont="1" applyBorder="1" applyAlignment="1">
      <alignment wrapText="1"/>
    </xf>
    <xf numFmtId="44" fontId="6" fillId="0" borderId="9" xfId="59" applyFont="1" applyBorder="1" applyAlignment="1">
      <alignment wrapText="1"/>
    </xf>
    <xf numFmtId="44" fontId="0" fillId="0" borderId="0" xfId="59" applyFont="1"/>
    <xf numFmtId="44" fontId="0" fillId="25" borderId="0" xfId="59" applyFont="1" applyFill="1"/>
    <xf numFmtId="44" fontId="7" fillId="0" borderId="36" xfId="59" applyFont="1" applyFill="1" applyBorder="1" applyAlignment="1">
      <alignment wrapText="1"/>
    </xf>
    <xf numFmtId="44" fontId="7" fillId="0" borderId="11" xfId="59" applyFont="1" applyBorder="1" applyAlignment="1"/>
    <xf numFmtId="44" fontId="7" fillId="0" borderId="19" xfId="59" applyFont="1" applyBorder="1" applyAlignment="1"/>
    <xf numFmtId="44" fontId="7" fillId="0" borderId="21" xfId="59" applyFont="1" applyBorder="1" applyAlignment="1"/>
    <xf numFmtId="44" fontId="7" fillId="0" borderId="0" xfId="59" applyFont="1" applyAlignment="1"/>
    <xf numFmtId="44" fontId="14" fillId="0" borderId="0" xfId="59" applyFont="1" applyAlignment="1"/>
    <xf numFmtId="44" fontId="9" fillId="0" borderId="0" xfId="59" applyFont="1" applyAlignment="1"/>
    <xf numFmtId="44" fontId="9" fillId="0" borderId="0" xfId="59" applyFont="1" applyAlignment="1">
      <alignment horizontal="left"/>
    </xf>
    <xf numFmtId="44" fontId="9" fillId="0" borderId="0" xfId="59" applyFont="1" applyAlignment="1">
      <alignment wrapText="1"/>
    </xf>
    <xf numFmtId="44" fontId="9" fillId="0" borderId="0" xfId="59" applyFont="1" applyFill="1" applyAlignment="1"/>
    <xf numFmtId="44" fontId="9" fillId="0" borderId="0" xfId="59" applyFont="1" applyFill="1" applyAlignment="1">
      <alignment horizontal="left" indent="1"/>
    </xf>
    <xf numFmtId="44" fontId="7" fillId="0" borderId="37" xfId="59" applyFont="1" applyBorder="1" applyAlignment="1">
      <alignment wrapText="1"/>
    </xf>
    <xf numFmtId="44" fontId="6" fillId="0" borderId="38" xfId="59" applyFont="1" applyBorder="1" applyAlignment="1">
      <alignment wrapText="1"/>
    </xf>
    <xf numFmtId="44" fontId="7" fillId="0" borderId="37" xfId="59" applyFont="1" applyFill="1" applyBorder="1" applyAlignment="1">
      <alignment wrapText="1"/>
    </xf>
    <xf numFmtId="44" fontId="7" fillId="0" borderId="39" xfId="59" applyFont="1" applyFill="1" applyBorder="1" applyAlignment="1">
      <alignment wrapText="1"/>
    </xf>
    <xf numFmtId="44" fontId="6" fillId="2" borderId="15" xfId="59" applyFont="1" applyFill="1" applyBorder="1" applyAlignment="1">
      <alignment wrapText="1"/>
    </xf>
    <xf numFmtId="44" fontId="6" fillId="2" borderId="18" xfId="59" applyFont="1" applyFill="1" applyBorder="1" applyAlignment="1">
      <alignment wrapText="1"/>
    </xf>
    <xf numFmtId="44" fontId="6" fillId="2" borderId="25" xfId="59" applyFont="1" applyFill="1" applyBorder="1" applyAlignment="1">
      <alignment wrapText="1"/>
    </xf>
    <xf numFmtId="44" fontId="7" fillId="0" borderId="39" xfId="59" applyFont="1" applyBorder="1" applyAlignment="1">
      <alignment wrapText="1"/>
    </xf>
    <xf numFmtId="44" fontId="7" fillId="0" borderId="26" xfId="59" applyFont="1" applyBorder="1" applyAlignment="1">
      <alignment wrapText="1"/>
    </xf>
    <xf numFmtId="44" fontId="7" fillId="0" borderId="38" xfId="59" applyFont="1" applyBorder="1" applyAlignment="1">
      <alignment wrapText="1"/>
    </xf>
    <xf numFmtId="44" fontId="7" fillId="0" borderId="20" xfId="59" applyFont="1" applyBorder="1" applyAlignment="1">
      <alignment wrapText="1"/>
    </xf>
    <xf numFmtId="44" fontId="7" fillId="0" borderId="40" xfId="59" applyFont="1" applyBorder="1" applyAlignment="1">
      <alignment wrapText="1"/>
    </xf>
    <xf numFmtId="44" fontId="7" fillId="0" borderId="41" xfId="59" applyFont="1" applyBorder="1" applyAlignment="1">
      <alignment wrapText="1"/>
    </xf>
    <xf numFmtId="44" fontId="6" fillId="2" borderId="9" xfId="59" applyFont="1" applyFill="1" applyBorder="1" applyAlignment="1">
      <alignment wrapText="1"/>
    </xf>
    <xf numFmtId="44" fontId="6" fillId="2" borderId="17" xfId="59" applyFont="1" applyFill="1" applyBorder="1" applyAlignment="1">
      <alignment wrapText="1"/>
    </xf>
    <xf numFmtId="44" fontId="6" fillId="2" borderId="26" xfId="59" applyFont="1" applyFill="1" applyBorder="1" applyAlignment="1">
      <alignment wrapText="1"/>
    </xf>
    <xf numFmtId="44" fontId="7" fillId="0" borderId="24" xfId="59" applyFont="1" applyBorder="1" applyAlignment="1">
      <alignment wrapText="1"/>
    </xf>
    <xf numFmtId="44" fontId="9" fillId="0" borderId="0" xfId="59" applyFont="1" applyFill="1" applyAlignment="1">
      <alignment wrapText="1"/>
    </xf>
    <xf numFmtId="44" fontId="7" fillId="0" borderId="42" xfId="59" applyFont="1" applyBorder="1" applyAlignment="1">
      <alignment wrapText="1"/>
    </xf>
    <xf numFmtId="44" fontId="7" fillId="0" borderId="43" xfId="59" applyFont="1" applyBorder="1" applyAlignment="1">
      <alignment wrapText="1"/>
    </xf>
    <xf numFmtId="44" fontId="7" fillId="0" borderId="42" xfId="59" applyFont="1" applyFill="1" applyBorder="1" applyAlignment="1">
      <alignment wrapText="1"/>
    </xf>
    <xf numFmtId="44" fontId="7" fillId="0" borderId="44" xfId="59" applyFont="1" applyFill="1" applyBorder="1" applyAlignment="1">
      <alignment wrapText="1"/>
    </xf>
    <xf numFmtId="44" fontId="7" fillId="0" borderId="45" xfId="59" applyFont="1" applyBorder="1" applyAlignment="1">
      <alignment wrapText="1"/>
    </xf>
    <xf numFmtId="44" fontId="6" fillId="0" borderId="46" xfId="59" applyFont="1" applyFill="1" applyBorder="1" applyAlignment="1">
      <alignment wrapText="1"/>
    </xf>
    <xf numFmtId="44" fontId="6" fillId="0" borderId="47" xfId="59" applyFont="1" applyBorder="1" applyAlignment="1">
      <alignment wrapText="1"/>
    </xf>
    <xf numFmtId="44" fontId="33" fillId="0" borderId="45" xfId="59" applyFont="1" applyBorder="1" applyAlignment="1">
      <alignment wrapText="1"/>
    </xf>
    <xf numFmtId="44" fontId="6" fillId="0" borderId="46" xfId="59" applyFont="1" applyBorder="1" applyAlignment="1">
      <alignment wrapText="1"/>
    </xf>
    <xf numFmtId="44" fontId="7" fillId="0" borderId="43" xfId="59" applyFont="1" applyFill="1" applyBorder="1" applyAlignment="1">
      <alignment wrapText="1"/>
    </xf>
    <xf numFmtId="44" fontId="7" fillId="0" borderId="48" xfId="59" applyFont="1" applyBorder="1" applyAlignment="1">
      <alignment wrapText="1"/>
    </xf>
    <xf numFmtId="44" fontId="7" fillId="0" borderId="49" xfId="59" applyFont="1" applyFill="1" applyBorder="1" applyAlignment="1">
      <alignment wrapText="1"/>
    </xf>
    <xf numFmtId="44" fontId="6" fillId="2" borderId="50" xfId="59" applyFont="1" applyFill="1" applyBorder="1" applyAlignment="1">
      <alignment wrapText="1"/>
    </xf>
    <xf numFmtId="44" fontId="6" fillId="2" borderId="51" xfId="59" applyFont="1" applyFill="1" applyBorder="1" applyAlignment="1">
      <alignment wrapText="1"/>
    </xf>
    <xf numFmtId="44" fontId="7" fillId="0" borderId="49" xfId="59" applyFont="1" applyBorder="1" applyAlignment="1">
      <alignment wrapText="1"/>
    </xf>
    <xf numFmtId="44" fontId="7" fillId="0" borderId="44" xfId="59" applyFont="1" applyBorder="1" applyAlignment="1">
      <alignment wrapText="1"/>
    </xf>
    <xf numFmtId="44" fontId="7" fillId="0" borderId="46" xfId="59" applyFont="1" applyBorder="1" applyAlignment="1">
      <alignment wrapText="1"/>
    </xf>
    <xf numFmtId="44" fontId="7" fillId="0" borderId="47" xfId="59" applyFont="1" applyBorder="1" applyAlignment="1">
      <alignment wrapText="1"/>
    </xf>
    <xf numFmtId="44" fontId="7" fillId="0" borderId="52" xfId="59" applyFont="1" applyBorder="1" applyAlignment="1">
      <alignment wrapText="1"/>
    </xf>
    <xf numFmtId="44" fontId="7" fillId="0" borderId="53" xfId="59" applyFont="1" applyBorder="1" applyAlignment="1">
      <alignment wrapText="1"/>
    </xf>
    <xf numFmtId="44" fontId="6" fillId="2" borderId="44" xfId="59" applyFont="1" applyFill="1" applyBorder="1" applyAlignment="1">
      <alignment wrapText="1"/>
    </xf>
    <xf numFmtId="44" fontId="6" fillId="2" borderId="45" xfId="59" applyFont="1" applyFill="1" applyBorder="1" applyAlignment="1">
      <alignment wrapText="1"/>
    </xf>
    <xf numFmtId="44" fontId="7" fillId="0" borderId="54" xfId="59" applyFont="1" applyBorder="1" applyAlignment="1">
      <alignment wrapText="1"/>
    </xf>
    <xf numFmtId="44" fontId="7" fillId="0" borderId="55" xfId="59" applyFont="1" applyBorder="1" applyAlignment="1">
      <alignment wrapText="1"/>
    </xf>
    <xf numFmtId="44" fontId="7" fillId="0" borderId="56" xfId="59" applyFont="1" applyBorder="1" applyAlignment="1">
      <alignment wrapText="1"/>
    </xf>
    <xf numFmtId="44" fontId="0" fillId="0" borderId="0" xfId="59" applyFont="1" applyAlignment="1">
      <alignment wrapText="1"/>
    </xf>
    <xf numFmtId="44" fontId="0" fillId="0" borderId="0" xfId="59" applyFont="1" applyFill="1" applyAlignment="1">
      <alignment wrapText="1"/>
    </xf>
    <xf numFmtId="44" fontId="7" fillId="0" borderId="43" xfId="59" applyFont="1" applyBorder="1"/>
    <xf numFmtId="44" fontId="33" fillId="0" borderId="45" xfId="59" applyFont="1" applyBorder="1"/>
    <xf numFmtId="44" fontId="7" fillId="0" borderId="0" xfId="59" applyFont="1" applyAlignment="1">
      <alignment vertical="top" wrapText="1"/>
    </xf>
    <xf numFmtId="44" fontId="32" fillId="0" borderId="0" xfId="59" applyFont="1" applyAlignment="1">
      <alignment vertical="top"/>
    </xf>
    <xf numFmtId="44" fontId="6" fillId="2" borderId="44" xfId="59" applyFont="1" applyFill="1" applyBorder="1"/>
    <xf numFmtId="44" fontId="6" fillId="2" borderId="17" xfId="59" applyFont="1" applyFill="1" applyBorder="1"/>
    <xf numFmtId="44" fontId="6" fillId="2" borderId="57" xfId="59" applyFont="1" applyFill="1" applyBorder="1"/>
    <xf numFmtId="44" fontId="6" fillId="2" borderId="25" xfId="59" applyFont="1" applyFill="1" applyBorder="1"/>
    <xf numFmtId="44" fontId="10" fillId="0" borderId="0" xfId="59" applyFont="1" applyFill="1" applyAlignment="1"/>
    <xf numFmtId="44" fontId="6" fillId="2" borderId="50" xfId="59" applyFont="1" applyFill="1" applyBorder="1"/>
    <xf numFmtId="44" fontId="6" fillId="2" borderId="18" xfId="59" applyFont="1" applyFill="1" applyBorder="1"/>
    <xf numFmtId="44" fontId="6" fillId="2" borderId="51" xfId="59" applyFont="1" applyFill="1" applyBorder="1"/>
    <xf numFmtId="44" fontId="32" fillId="0" borderId="0" xfId="59" applyFont="1" applyAlignment="1"/>
    <xf numFmtId="44" fontId="32" fillId="0" borderId="0" xfId="59" applyFont="1" applyFill="1" applyAlignment="1"/>
    <xf numFmtId="164" fontId="7" fillId="0" borderId="0" xfId="0" applyNumberFormat="1" applyFont="1" applyAlignment="1">
      <alignment horizontal="left" indent="1"/>
    </xf>
    <xf numFmtId="164" fontId="7" fillId="0" borderId="17" xfId="0" applyNumberFormat="1" applyFont="1" applyBorder="1" applyAlignment="1">
      <alignment horizontal="left" indent="1"/>
    </xf>
    <xf numFmtId="164" fontId="6" fillId="0" borderId="12" xfId="0" applyNumberFormat="1" applyFont="1" applyBorder="1" applyAlignment="1">
      <alignment horizontal="right"/>
    </xf>
    <xf numFmtId="164" fontId="7" fillId="0" borderId="14" xfId="0" applyNumberFormat="1" applyFont="1" applyBorder="1" applyAlignment="1">
      <alignment horizontal="left" indent="1"/>
    </xf>
    <xf numFmtId="164" fontId="6" fillId="0" borderId="18" xfId="0" applyNumberFormat="1" applyFont="1" applyBorder="1"/>
    <xf numFmtId="164" fontId="7" fillId="0" borderId="14" xfId="0" applyNumberFormat="1" applyFont="1" applyBorder="1"/>
    <xf numFmtId="164" fontId="7" fillId="0" borderId="12" xfId="0" applyNumberFormat="1" applyFont="1" applyBorder="1" applyAlignment="1">
      <alignment horizontal="right"/>
    </xf>
    <xf numFmtId="164" fontId="7" fillId="0" borderId="40" xfId="0" applyNumberFormat="1" applyFont="1" applyBorder="1" applyAlignment="1">
      <alignment horizontal="right"/>
    </xf>
    <xf numFmtId="164" fontId="6" fillId="0" borderId="17" xfId="0" applyNumberFormat="1" applyFont="1" applyBorder="1"/>
    <xf numFmtId="164" fontId="7" fillId="0" borderId="58" xfId="0" applyNumberFormat="1" applyFont="1" applyBorder="1" applyAlignment="1">
      <alignment wrapText="1"/>
    </xf>
    <xf numFmtId="42" fontId="7" fillId="0" borderId="13" xfId="0" applyNumberFormat="1" applyFont="1" applyBorder="1" applyAlignment="1">
      <alignment wrapText="1"/>
    </xf>
    <xf numFmtId="164" fontId="6" fillId="2" borderId="24" xfId="0" applyNumberFormat="1" applyFont="1" applyFill="1" applyBorder="1" applyAlignment="1">
      <alignment vertical="center" wrapText="1"/>
    </xf>
    <xf numFmtId="166" fontId="6" fillId="2" borderId="22" xfId="0" applyNumberFormat="1" applyFont="1" applyFill="1" applyBorder="1" applyAlignment="1">
      <alignment horizontal="center" vertical="top" wrapText="1"/>
    </xf>
    <xf numFmtId="166" fontId="6" fillId="2" borderId="4" xfId="0" applyNumberFormat="1" applyFont="1" applyFill="1" applyBorder="1" applyAlignment="1">
      <alignment horizontal="center" vertical="top" wrapText="1"/>
    </xf>
    <xf numFmtId="166" fontId="6" fillId="2" borderId="23" xfId="0" applyNumberFormat="1" applyFont="1" applyFill="1" applyBorder="1" applyAlignment="1">
      <alignment horizontal="center" vertical="top" wrapText="1"/>
    </xf>
    <xf numFmtId="42" fontId="37" fillId="0" borderId="6" xfId="0" applyNumberFormat="1" applyFont="1" applyBorder="1" applyAlignment="1">
      <alignment wrapText="1"/>
    </xf>
    <xf numFmtId="42" fontId="35" fillId="0" borderId="10" xfId="0" applyNumberFormat="1" applyFont="1" applyBorder="1"/>
    <xf numFmtId="42" fontId="37" fillId="0" borderId="7" xfId="0" applyNumberFormat="1" applyFont="1" applyBorder="1"/>
    <xf numFmtId="42" fontId="37" fillId="0" borderId="0" xfId="0" applyNumberFormat="1" applyFont="1" applyAlignment="1">
      <alignment wrapText="1"/>
    </xf>
    <xf numFmtId="42" fontId="35" fillId="0" borderId="16" xfId="0" applyNumberFormat="1" applyFont="1" applyBorder="1"/>
    <xf numFmtId="42" fontId="37" fillId="0" borderId="7" xfId="0" applyNumberFormat="1" applyFont="1" applyBorder="1" applyAlignment="1">
      <alignment wrapText="1"/>
    </xf>
    <xf numFmtId="42" fontId="35" fillId="0" borderId="7" xfId="0" applyNumberFormat="1" applyFont="1" applyBorder="1"/>
    <xf numFmtId="167" fontId="37" fillId="0" borderId="22" xfId="48" applyNumberFormat="1" applyFont="1" applyFill="1" applyBorder="1" applyAlignment="1"/>
    <xf numFmtId="167" fontId="37" fillId="0" borderId="4" xfId="48" applyNumberFormat="1" applyFont="1" applyFill="1" applyBorder="1" applyAlignment="1"/>
    <xf numFmtId="167" fontId="37" fillId="0" borderId="59" xfId="48" applyNumberFormat="1" applyFont="1" applyFill="1" applyBorder="1" applyAlignment="1"/>
    <xf numFmtId="167" fontId="37" fillId="0" borderId="24" xfId="48" applyNumberFormat="1" applyFont="1" applyFill="1" applyBorder="1" applyAlignment="1"/>
    <xf numFmtId="0" fontId="37" fillId="0" borderId="0" xfId="0" applyFont="1" applyAlignment="1">
      <alignment horizontal="center"/>
    </xf>
    <xf numFmtId="166" fontId="38" fillId="0" borderId="0" xfId="48" applyNumberFormat="1" applyFont="1" applyFill="1" applyAlignment="1">
      <alignment horizontal="right"/>
    </xf>
    <xf numFmtId="165" fontId="39" fillId="0" borderId="0" xfId="2" applyNumberFormat="1" applyFont="1" applyFill="1" applyAlignment="1">
      <alignment horizontal="right" indent="1"/>
    </xf>
    <xf numFmtId="0" fontId="40" fillId="0" borderId="0" xfId="0" applyFont="1" applyAlignment="1">
      <alignment horizontal="left" indent="1"/>
    </xf>
    <xf numFmtId="0" fontId="35" fillId="0" borderId="0" xfId="0" applyFont="1" applyAlignment="1">
      <alignment horizontal="centerContinuous"/>
    </xf>
    <xf numFmtId="0" fontId="36" fillId="0" borderId="0" xfId="0" applyFont="1" applyAlignment="1">
      <alignment horizontal="centerContinuous"/>
    </xf>
    <xf numFmtId="164" fontId="36" fillId="0" borderId="0" xfId="0" applyNumberFormat="1" applyFont="1" applyAlignment="1">
      <alignment horizontal="center"/>
    </xf>
    <xf numFmtId="164" fontId="35" fillId="0" borderId="5" xfId="0" applyNumberFormat="1" applyFont="1" applyBorder="1" applyAlignment="1">
      <alignment horizontal="center" wrapText="1"/>
    </xf>
    <xf numFmtId="164" fontId="35" fillId="0" borderId="1" xfId="0" applyNumberFormat="1" applyFont="1" applyBorder="1" applyAlignment="1">
      <alignment horizontal="center" wrapText="1"/>
    </xf>
    <xf numFmtId="164" fontId="35" fillId="0" borderId="3" xfId="0" applyNumberFormat="1" applyFont="1" applyBorder="1" applyAlignment="1">
      <alignment horizontal="center" wrapText="1"/>
    </xf>
    <xf numFmtId="164" fontId="35" fillId="0" borderId="6" xfId="0" applyNumberFormat="1" applyFont="1" applyBorder="1"/>
    <xf numFmtId="164" fontId="35" fillId="0" borderId="7" xfId="0" applyNumberFormat="1" applyFont="1" applyBorder="1"/>
    <xf numFmtId="164" fontId="37" fillId="0" borderId="7" xfId="0" applyNumberFormat="1" applyFont="1" applyBorder="1" applyAlignment="1">
      <alignment wrapText="1"/>
    </xf>
    <xf numFmtId="164" fontId="37" fillId="0" borderId="6" xfId="0" applyNumberFormat="1" applyFont="1" applyBorder="1" applyAlignment="1">
      <alignment wrapText="1"/>
    </xf>
    <xf numFmtId="164" fontId="37" fillId="0" borderId="0" xfId="0" applyNumberFormat="1" applyFont="1" applyAlignment="1">
      <alignment wrapText="1"/>
    </xf>
    <xf numFmtId="164" fontId="37" fillId="0" borderId="8" xfId="0" applyNumberFormat="1" applyFont="1" applyBorder="1" applyAlignment="1">
      <alignment wrapText="1"/>
    </xf>
    <xf numFmtId="164" fontId="37" fillId="0" borderId="6" xfId="0" applyNumberFormat="1" applyFont="1" applyBorder="1"/>
    <xf numFmtId="164" fontId="37" fillId="0" borderId="7" xfId="0" applyNumberFormat="1" applyFont="1" applyBorder="1"/>
    <xf numFmtId="164" fontId="37" fillId="0" borderId="6" xfId="0" applyNumberFormat="1" applyFont="1" applyBorder="1" applyAlignment="1">
      <alignment horizontal="left" indent="1"/>
    </xf>
    <xf numFmtId="164" fontId="37" fillId="0" borderId="9" xfId="0" applyNumberFormat="1" applyFont="1" applyBorder="1" applyAlignment="1">
      <alignment horizontal="left" indent="1"/>
    </xf>
    <xf numFmtId="164" fontId="35" fillId="0" borderId="10" xfId="0" applyNumberFormat="1" applyFont="1" applyBorder="1" applyAlignment="1">
      <alignment horizontal="right"/>
    </xf>
    <xf numFmtId="42" fontId="35" fillId="0" borderId="11" xfId="0" applyNumberFormat="1" applyFont="1" applyBorder="1"/>
    <xf numFmtId="42" fontId="35" fillId="0" borderId="12" xfId="0" applyNumberFormat="1" applyFont="1" applyBorder="1"/>
    <xf numFmtId="42" fontId="35" fillId="0" borderId="38" xfId="0" applyNumberFormat="1" applyFont="1" applyBorder="1"/>
    <xf numFmtId="164" fontId="37" fillId="0" borderId="7" xfId="0" applyNumberFormat="1" applyFont="1" applyBorder="1" applyAlignment="1">
      <alignment horizontal="left" indent="1"/>
    </xf>
    <xf numFmtId="164" fontId="37" fillId="0" borderId="13" xfId="0" applyNumberFormat="1" applyFont="1" applyBorder="1" applyAlignment="1">
      <alignment horizontal="left" indent="1"/>
    </xf>
    <xf numFmtId="164" fontId="35" fillId="0" borderId="15" xfId="0" applyNumberFormat="1" applyFont="1" applyBorder="1"/>
    <xf numFmtId="42" fontId="35" fillId="0" borderId="15" xfId="0" applyNumberFormat="1" applyFont="1" applyBorder="1"/>
    <xf numFmtId="42" fontId="35" fillId="0" borderId="18" xfId="0" applyNumberFormat="1" applyFont="1" applyBorder="1"/>
    <xf numFmtId="42" fontId="35" fillId="0" borderId="25" xfId="0" applyNumberFormat="1" applyFont="1" applyBorder="1"/>
    <xf numFmtId="164" fontId="37" fillId="0" borderId="13" xfId="0" applyNumberFormat="1" applyFont="1" applyBorder="1"/>
    <xf numFmtId="164" fontId="37" fillId="0" borderId="10" xfId="0" applyNumberFormat="1" applyFont="1" applyBorder="1" applyAlignment="1">
      <alignment horizontal="right"/>
    </xf>
    <xf numFmtId="164" fontId="37" fillId="0" borderId="20" xfId="0" applyNumberFormat="1" applyFont="1" applyBorder="1" applyAlignment="1">
      <alignment horizontal="right"/>
    </xf>
    <xf numFmtId="42" fontId="35" fillId="0" borderId="21" xfId="0" applyNumberFormat="1" applyFont="1" applyBorder="1"/>
    <xf numFmtId="42" fontId="35" fillId="0" borderId="20" xfId="0" applyNumberFormat="1" applyFont="1" applyBorder="1"/>
    <xf numFmtId="42" fontId="35" fillId="0" borderId="40" xfId="0" applyNumberFormat="1" applyFont="1" applyBorder="1"/>
    <xf numFmtId="42" fontId="35" fillId="0" borderId="41" xfId="0" applyNumberFormat="1" applyFont="1" applyBorder="1"/>
    <xf numFmtId="164" fontId="35" fillId="0" borderId="9" xfId="0" applyNumberFormat="1" applyFont="1" applyBorder="1"/>
    <xf numFmtId="42" fontId="35" fillId="0" borderId="19" xfId="0" applyNumberFormat="1" applyFont="1" applyBorder="1"/>
    <xf numFmtId="42" fontId="35" fillId="0" borderId="9" xfId="0" applyNumberFormat="1" applyFont="1" applyBorder="1"/>
    <xf numFmtId="42" fontId="35" fillId="0" borderId="26" xfId="0" applyNumberFormat="1" applyFont="1" applyBorder="1"/>
    <xf numFmtId="42" fontId="35" fillId="0" borderId="6" xfId="0" applyNumberFormat="1" applyFont="1" applyBorder="1"/>
    <xf numFmtId="42" fontId="35" fillId="0" borderId="0" xfId="0" applyNumberFormat="1" applyFont="1"/>
    <xf numFmtId="42" fontId="35" fillId="0" borderId="37" xfId="0" applyNumberFormat="1" applyFont="1" applyBorder="1"/>
    <xf numFmtId="42" fontId="37" fillId="0" borderId="7" xfId="48" applyNumberFormat="1" applyFont="1" applyFill="1" applyBorder="1" applyAlignment="1">
      <alignment vertical="center"/>
    </xf>
    <xf numFmtId="42" fontId="37" fillId="0" borderId="6" xfId="48" applyNumberFormat="1" applyFont="1" applyFill="1" applyBorder="1" applyAlignment="1">
      <alignment vertical="center"/>
    </xf>
    <xf numFmtId="42" fontId="37" fillId="0" borderId="0" xfId="48" applyNumberFormat="1" applyFont="1" applyFill="1" applyBorder="1" applyAlignment="1">
      <alignment vertical="center"/>
    </xf>
    <xf numFmtId="42" fontId="37" fillId="0" borderId="37" xfId="48" applyNumberFormat="1" applyFont="1" applyFill="1" applyBorder="1" applyAlignment="1">
      <alignment vertical="center"/>
    </xf>
    <xf numFmtId="164" fontId="37" fillId="0" borderId="9" xfId="0" applyNumberFormat="1" applyFont="1" applyBorder="1" applyAlignment="1">
      <alignment wrapText="1"/>
    </xf>
    <xf numFmtId="42" fontId="37" fillId="0" borderId="9" xfId="0" applyNumberFormat="1" applyFont="1" applyBorder="1"/>
    <xf numFmtId="42" fontId="37" fillId="0" borderId="19" xfId="48" applyNumberFormat="1" applyFont="1" applyFill="1" applyBorder="1" applyAlignment="1">
      <alignment vertical="center"/>
    </xf>
    <xf numFmtId="42" fontId="37" fillId="0" borderId="9" xfId="48" applyNumberFormat="1" applyFont="1" applyFill="1" applyBorder="1" applyAlignment="1">
      <alignment vertical="center"/>
    </xf>
    <xf numFmtId="42" fontId="37" fillId="0" borderId="17" xfId="48" applyNumberFormat="1" applyFont="1" applyFill="1" applyBorder="1" applyAlignment="1">
      <alignment vertical="center"/>
    </xf>
    <xf numFmtId="42" fontId="37" fillId="0" borderId="26" xfId="48" applyNumberFormat="1" applyFont="1" applyFill="1" applyBorder="1" applyAlignment="1">
      <alignment vertical="center"/>
    </xf>
    <xf numFmtId="164" fontId="37" fillId="0" borderId="4" xfId="0" applyNumberFormat="1" applyFont="1" applyBorder="1"/>
    <xf numFmtId="42" fontId="37" fillId="0" borderId="22" xfId="0" applyNumberFormat="1" applyFont="1" applyBorder="1"/>
    <xf numFmtId="164" fontId="37" fillId="0" borderId="0" xfId="0" applyNumberFormat="1" applyFont="1"/>
    <xf numFmtId="168" fontId="37" fillId="0" borderId="0" xfId="0" applyNumberFormat="1" applyFont="1" applyAlignment="1">
      <alignment wrapText="1"/>
    </xf>
    <xf numFmtId="164" fontId="37" fillId="0" borderId="0" xfId="3" applyNumberFormat="1" applyFont="1" applyAlignment="1">
      <alignment horizontal="left" vertical="center" wrapText="1"/>
    </xf>
    <xf numFmtId="166" fontId="38" fillId="0" borderId="0" xfId="48" applyNumberFormat="1" applyFont="1" applyFill="1" applyAlignment="1">
      <alignment wrapText="1"/>
    </xf>
    <xf numFmtId="166" fontId="38" fillId="0" borderId="0" xfId="48" applyNumberFormat="1" applyFont="1" applyFill="1" applyAlignment="1"/>
    <xf numFmtId="167" fontId="37" fillId="0" borderId="0" xfId="48" applyNumberFormat="1" applyFont="1" applyFill="1" applyBorder="1" applyAlignment="1">
      <alignment horizontal="left" vertical="center" wrapText="1"/>
    </xf>
    <xf numFmtId="37" fontId="37" fillId="0" borderId="0" xfId="2" applyNumberFormat="1" applyFont="1" applyFill="1" applyAlignment="1">
      <alignment wrapText="1"/>
    </xf>
    <xf numFmtId="169" fontId="37" fillId="0" borderId="0" xfId="0" applyNumberFormat="1" applyFont="1"/>
    <xf numFmtId="167" fontId="39" fillId="0" borderId="0" xfId="0" applyNumberFormat="1" applyFont="1" applyAlignment="1">
      <alignment horizontal="right"/>
    </xf>
    <xf numFmtId="0" fontId="35" fillId="0" borderId="0" xfId="60" applyFont="1" applyAlignment="1">
      <alignment horizontal="centerContinuous"/>
    </xf>
    <xf numFmtId="0" fontId="4" fillId="0" borderId="0" xfId="60"/>
    <xf numFmtId="0" fontId="36" fillId="0" borderId="0" xfId="60" applyFont="1" applyAlignment="1">
      <alignment horizontal="centerContinuous"/>
    </xf>
    <xf numFmtId="164" fontId="36" fillId="0" borderId="0" xfId="60" applyNumberFormat="1" applyFont="1" applyAlignment="1">
      <alignment horizontal="center"/>
    </xf>
    <xf numFmtId="164" fontId="42" fillId="0" borderId="0" xfId="60" applyNumberFormat="1" applyFont="1" applyAlignment="1">
      <alignment horizontal="center"/>
    </xf>
    <xf numFmtId="164" fontId="35" fillId="0" borderId="5" xfId="60" applyNumberFormat="1" applyFont="1" applyBorder="1" applyAlignment="1">
      <alignment horizontal="center" wrapText="1"/>
    </xf>
    <xf numFmtId="164" fontId="35" fillId="0" borderId="1" xfId="60" applyNumberFormat="1" applyFont="1" applyBorder="1" applyAlignment="1">
      <alignment horizontal="center" wrapText="1"/>
    </xf>
    <xf numFmtId="164" fontId="35" fillId="0" borderId="3" xfId="60" applyNumberFormat="1" applyFont="1" applyBorder="1" applyAlignment="1">
      <alignment horizontal="center" wrapText="1"/>
    </xf>
    <xf numFmtId="164" fontId="35" fillId="0" borderId="6" xfId="60" applyNumberFormat="1" applyFont="1" applyBorder="1"/>
    <xf numFmtId="164" fontId="35" fillId="0" borderId="7" xfId="60" applyNumberFormat="1" applyFont="1" applyBorder="1"/>
    <xf numFmtId="164" fontId="37" fillId="0" borderId="7" xfId="60" applyNumberFormat="1" applyFont="1" applyBorder="1" applyAlignment="1">
      <alignment wrapText="1"/>
    </xf>
    <xf numFmtId="164" fontId="37" fillId="0" borderId="6" xfId="60" applyNumberFormat="1" applyFont="1" applyBorder="1" applyAlignment="1">
      <alignment wrapText="1"/>
    </xf>
    <xf numFmtId="164" fontId="37" fillId="0" borderId="0" xfId="60" applyNumberFormat="1" applyFont="1" applyAlignment="1">
      <alignment wrapText="1"/>
    </xf>
    <xf numFmtId="164" fontId="37" fillId="0" borderId="8" xfId="60" applyNumberFormat="1" applyFont="1" applyBorder="1" applyAlignment="1">
      <alignment wrapText="1"/>
    </xf>
    <xf numFmtId="164" fontId="37" fillId="0" borderId="6" xfId="60" applyNumberFormat="1" applyFont="1" applyBorder="1"/>
    <xf numFmtId="167" fontId="37" fillId="0" borderId="7" xfId="60" applyNumberFormat="1" applyFont="1" applyBorder="1"/>
    <xf numFmtId="167" fontId="37" fillId="0" borderId="7" xfId="60" applyNumberFormat="1" applyFont="1" applyBorder="1" applyAlignment="1">
      <alignment wrapText="1"/>
    </xf>
    <xf numFmtId="167" fontId="37" fillId="0" borderId="6" xfId="60" applyNumberFormat="1" applyFont="1" applyBorder="1" applyAlignment="1">
      <alignment wrapText="1"/>
    </xf>
    <xf numFmtId="167" fontId="37" fillId="0" borderId="0" xfId="60" applyNumberFormat="1" applyFont="1" applyAlignment="1">
      <alignment wrapText="1"/>
    </xf>
    <xf numFmtId="164" fontId="37" fillId="0" borderId="6" xfId="60" applyNumberFormat="1" applyFont="1" applyBorder="1" applyAlignment="1">
      <alignment horizontal="left" indent="1"/>
    </xf>
    <xf numFmtId="167" fontId="37" fillId="0" borderId="60" xfId="60" applyNumberFormat="1" applyFont="1" applyBorder="1" applyAlignment="1">
      <alignment wrapText="1"/>
    </xf>
    <xf numFmtId="167" fontId="4" fillId="0" borderId="0" xfId="60" applyNumberFormat="1"/>
    <xf numFmtId="164" fontId="37" fillId="0" borderId="9" xfId="60" applyNumberFormat="1" applyFont="1" applyBorder="1" applyAlignment="1">
      <alignment horizontal="left" indent="1"/>
    </xf>
    <xf numFmtId="170" fontId="0" fillId="0" borderId="0" xfId="61" applyNumberFormat="1" applyFont="1" applyFill="1"/>
    <xf numFmtId="164" fontId="35" fillId="0" borderId="10" xfId="60" applyNumberFormat="1" applyFont="1" applyBorder="1" applyAlignment="1">
      <alignment horizontal="right"/>
    </xf>
    <xf numFmtId="167" fontId="35" fillId="0" borderId="11" xfId="60" applyNumberFormat="1" applyFont="1" applyBorder="1"/>
    <xf numFmtId="167" fontId="35" fillId="0" borderId="10" xfId="60" applyNumberFormat="1" applyFont="1" applyBorder="1"/>
    <xf numFmtId="167" fontId="35" fillId="0" borderId="61" xfId="60" applyNumberFormat="1" applyFont="1" applyBorder="1"/>
    <xf numFmtId="167" fontId="35" fillId="0" borderId="12" xfId="60" applyNumberFormat="1" applyFont="1" applyBorder="1"/>
    <xf numFmtId="164" fontId="37" fillId="0" borderId="7" xfId="60" applyNumberFormat="1" applyFont="1" applyBorder="1" applyAlignment="1">
      <alignment horizontal="left" indent="1"/>
    </xf>
    <xf numFmtId="164" fontId="7" fillId="0" borderId="7" xfId="62" applyNumberFormat="1" applyFont="1" applyBorder="1" applyAlignment="1">
      <alignment horizontal="left" indent="1"/>
    </xf>
    <xf numFmtId="0" fontId="41" fillId="0" borderId="0" xfId="60" applyFont="1"/>
    <xf numFmtId="9" fontId="0" fillId="0" borderId="0" xfId="63" applyFont="1" applyFill="1"/>
    <xf numFmtId="164" fontId="37" fillId="0" borderId="13" xfId="60" applyNumberFormat="1" applyFont="1" applyBorder="1" applyAlignment="1">
      <alignment horizontal="left" indent="1"/>
    </xf>
    <xf numFmtId="164" fontId="35" fillId="0" borderId="15" xfId="60" applyNumberFormat="1" applyFont="1" applyBorder="1"/>
    <xf numFmtId="167" fontId="35" fillId="0" borderId="16" xfId="60" applyNumberFormat="1" applyFont="1" applyBorder="1"/>
    <xf numFmtId="167" fontId="35" fillId="0" borderId="15" xfId="60" applyNumberFormat="1" applyFont="1" applyBorder="1"/>
    <xf numFmtId="167" fontId="35" fillId="0" borderId="62" xfId="60" applyNumberFormat="1" applyFont="1" applyBorder="1"/>
    <xf numFmtId="167" fontId="35" fillId="0" borderId="18" xfId="60" applyNumberFormat="1" applyFont="1" applyBorder="1"/>
    <xf numFmtId="171" fontId="4" fillId="0" borderId="0" xfId="60" applyNumberFormat="1"/>
    <xf numFmtId="167" fontId="35" fillId="0" borderId="7" xfId="60" applyNumberFormat="1" applyFont="1" applyBorder="1"/>
    <xf numFmtId="164" fontId="37" fillId="0" borderId="10" xfId="60" applyNumberFormat="1" applyFont="1" applyBorder="1" applyAlignment="1">
      <alignment horizontal="right"/>
    </xf>
    <xf numFmtId="164" fontId="37" fillId="0" borderId="20" xfId="60" applyNumberFormat="1" applyFont="1" applyBorder="1" applyAlignment="1">
      <alignment horizontal="right"/>
    </xf>
    <xf numFmtId="167" fontId="35" fillId="0" borderId="21" xfId="60" applyNumberFormat="1" applyFont="1" applyBorder="1"/>
    <xf numFmtId="167" fontId="35" fillId="0" borderId="20" xfId="60" applyNumberFormat="1" applyFont="1" applyBorder="1"/>
    <xf numFmtId="167" fontId="35" fillId="0" borderId="63" xfId="60" applyNumberFormat="1" applyFont="1" applyBorder="1"/>
    <xf numFmtId="167" fontId="35" fillId="0" borderId="40" xfId="60" applyNumberFormat="1" applyFont="1" applyBorder="1"/>
    <xf numFmtId="164" fontId="35" fillId="0" borderId="9" xfId="60" applyNumberFormat="1" applyFont="1" applyBorder="1"/>
    <xf numFmtId="167" fontId="35" fillId="0" borderId="19" xfId="60" applyNumberFormat="1" applyFont="1" applyBorder="1"/>
    <xf numFmtId="167" fontId="35" fillId="0" borderId="9" xfId="60" applyNumberFormat="1" applyFont="1" applyBorder="1"/>
    <xf numFmtId="167" fontId="35" fillId="0" borderId="64" xfId="60" applyNumberFormat="1" applyFont="1" applyBorder="1"/>
    <xf numFmtId="167" fontId="35" fillId="0" borderId="17" xfId="60" applyNumberFormat="1" applyFont="1" applyBorder="1"/>
    <xf numFmtId="164" fontId="37" fillId="0" borderId="0" xfId="60" applyNumberFormat="1" applyFont="1"/>
    <xf numFmtId="0" fontId="35" fillId="0" borderId="0" xfId="64" applyFont="1" applyAlignment="1">
      <alignment horizontal="centerContinuous"/>
    </xf>
    <xf numFmtId="0" fontId="3" fillId="0" borderId="0" xfId="64"/>
    <xf numFmtId="0" fontId="36" fillId="0" borderId="0" xfId="64" applyFont="1" applyAlignment="1">
      <alignment horizontal="centerContinuous"/>
    </xf>
    <xf numFmtId="164" fontId="36" fillId="0" borderId="0" xfId="64" applyNumberFormat="1" applyFont="1" applyAlignment="1">
      <alignment horizontal="center"/>
    </xf>
    <xf numFmtId="164" fontId="42" fillId="0" borderId="0" xfId="64" applyNumberFormat="1" applyFont="1" applyAlignment="1">
      <alignment horizontal="center"/>
    </xf>
    <xf numFmtId="164" fontId="35" fillId="0" borderId="6" xfId="64" applyNumberFormat="1" applyFont="1" applyBorder="1"/>
    <xf numFmtId="164" fontId="37" fillId="0" borderId="0" xfId="64" applyNumberFormat="1" applyFont="1" applyAlignment="1">
      <alignment wrapText="1"/>
    </xf>
    <xf numFmtId="164" fontId="37" fillId="0" borderId="6" xfId="64" applyNumberFormat="1" applyFont="1" applyBorder="1"/>
    <xf numFmtId="167" fontId="37" fillId="0" borderId="7" xfId="64" applyNumberFormat="1" applyFont="1" applyBorder="1"/>
    <xf numFmtId="167" fontId="37" fillId="0" borderId="7" xfId="64" applyNumberFormat="1" applyFont="1" applyBorder="1" applyAlignment="1">
      <alignment wrapText="1"/>
    </xf>
    <xf numFmtId="167" fontId="37" fillId="0" borderId="6" xfId="64" applyNumberFormat="1" applyFont="1" applyBorder="1" applyAlignment="1">
      <alignment wrapText="1"/>
    </xf>
    <xf numFmtId="167" fontId="37" fillId="0" borderId="0" xfId="64" applyNumberFormat="1" applyFont="1" applyAlignment="1">
      <alignment wrapText="1"/>
    </xf>
    <xf numFmtId="167" fontId="37" fillId="0" borderId="60" xfId="64" applyNumberFormat="1" applyFont="1" applyBorder="1" applyAlignment="1">
      <alignment wrapText="1"/>
    </xf>
    <xf numFmtId="164" fontId="37" fillId="0" borderId="6" xfId="64" applyNumberFormat="1" applyFont="1" applyBorder="1" applyAlignment="1">
      <alignment horizontal="left" indent="1"/>
    </xf>
    <xf numFmtId="167" fontId="35" fillId="0" borderId="11" xfId="64" applyNumberFormat="1" applyFont="1" applyBorder="1"/>
    <xf numFmtId="167" fontId="35" fillId="0" borderId="10" xfId="64" applyNumberFormat="1" applyFont="1" applyBorder="1"/>
    <xf numFmtId="167" fontId="35" fillId="0" borderId="61" xfId="64" applyNumberFormat="1" applyFont="1" applyBorder="1"/>
    <xf numFmtId="167" fontId="35" fillId="0" borderId="12" xfId="64" applyNumberFormat="1" applyFont="1" applyBorder="1"/>
    <xf numFmtId="0" fontId="41" fillId="0" borderId="0" xfId="64" applyFont="1"/>
    <xf numFmtId="164" fontId="35" fillId="0" borderId="15" xfId="64" applyNumberFormat="1" applyFont="1" applyBorder="1"/>
    <xf numFmtId="167" fontId="35" fillId="0" borderId="16" xfId="64" applyNumberFormat="1" applyFont="1" applyBorder="1"/>
    <xf numFmtId="167" fontId="35" fillId="0" borderId="15" xfId="64" applyNumberFormat="1" applyFont="1" applyBorder="1"/>
    <xf numFmtId="167" fontId="35" fillId="0" borderId="18" xfId="64" applyNumberFormat="1" applyFont="1" applyBorder="1"/>
    <xf numFmtId="167" fontId="35" fillId="0" borderId="7" xfId="64" applyNumberFormat="1" applyFont="1" applyBorder="1"/>
    <xf numFmtId="167" fontId="35" fillId="0" borderId="62" xfId="64" applyNumberFormat="1" applyFont="1" applyBorder="1"/>
    <xf numFmtId="164" fontId="37" fillId="0" borderId="9" xfId="64" applyNumberFormat="1" applyFont="1" applyBorder="1" applyAlignment="1">
      <alignment horizontal="left" indent="1"/>
    </xf>
    <xf numFmtId="164" fontId="37" fillId="0" borderId="10" xfId="64" applyNumberFormat="1" applyFont="1" applyBorder="1" applyAlignment="1">
      <alignment horizontal="right"/>
    </xf>
    <xf numFmtId="164" fontId="37" fillId="0" borderId="20" xfId="64" applyNumberFormat="1" applyFont="1" applyBorder="1" applyAlignment="1">
      <alignment horizontal="right"/>
    </xf>
    <xf numFmtId="167" fontId="35" fillId="0" borderId="21" xfId="64" applyNumberFormat="1" applyFont="1" applyBorder="1"/>
    <xf numFmtId="167" fontId="35" fillId="0" borderId="20" xfId="64" applyNumberFormat="1" applyFont="1" applyBorder="1"/>
    <xf numFmtId="167" fontId="35" fillId="0" borderId="63" xfId="64" applyNumberFormat="1" applyFont="1" applyBorder="1"/>
    <xf numFmtId="167" fontId="35" fillId="0" borderId="40" xfId="64" applyNumberFormat="1" applyFont="1" applyBorder="1"/>
    <xf numFmtId="164" fontId="35" fillId="0" borderId="9" xfId="64" applyNumberFormat="1" applyFont="1" applyBorder="1"/>
    <xf numFmtId="167" fontId="35" fillId="0" borderId="19" xfId="64" applyNumberFormat="1" applyFont="1" applyBorder="1"/>
    <xf numFmtId="167" fontId="35" fillId="0" borderId="9" xfId="64" applyNumberFormat="1" applyFont="1" applyBorder="1"/>
    <xf numFmtId="167" fontId="35" fillId="0" borderId="64" xfId="64" applyNumberFormat="1" applyFont="1" applyBorder="1"/>
    <xf numFmtId="167" fontId="35" fillId="0" borderId="17" xfId="64" applyNumberFormat="1" applyFont="1" applyBorder="1"/>
    <xf numFmtId="164" fontId="37" fillId="0" borderId="0" xfId="64" applyNumberFormat="1" applyFont="1"/>
    <xf numFmtId="164" fontId="43" fillId="0" borderId="0" xfId="64" applyNumberFormat="1" applyFont="1" applyAlignment="1">
      <alignment vertical="center" wrapText="1"/>
    </xf>
    <xf numFmtId="164" fontId="35" fillId="0" borderId="5" xfId="64" applyNumberFormat="1" applyFont="1" applyBorder="1" applyAlignment="1">
      <alignment horizontal="center" wrapText="1"/>
    </xf>
    <xf numFmtId="164" fontId="35" fillId="0" borderId="1" xfId="64" applyNumberFormat="1" applyFont="1" applyBorder="1" applyAlignment="1">
      <alignment horizontal="center" wrapText="1"/>
    </xf>
    <xf numFmtId="164" fontId="35" fillId="0" borderId="3" xfId="64" applyNumberFormat="1" applyFont="1" applyBorder="1" applyAlignment="1">
      <alignment horizontal="center" wrapText="1"/>
    </xf>
    <xf numFmtId="164" fontId="35" fillId="0" borderId="7" xfId="64" applyNumberFormat="1" applyFont="1" applyBorder="1"/>
    <xf numFmtId="164" fontId="37" fillId="0" borderId="7" xfId="64" applyNumberFormat="1" applyFont="1" applyBorder="1" applyAlignment="1">
      <alignment wrapText="1"/>
    </xf>
    <xf numFmtId="164" fontId="37" fillId="0" borderId="6" xfId="64" applyNumberFormat="1" applyFont="1" applyBorder="1" applyAlignment="1">
      <alignment wrapText="1"/>
    </xf>
    <xf numFmtId="164" fontId="37" fillId="0" borderId="8" xfId="64" applyNumberFormat="1" applyFont="1" applyBorder="1" applyAlignment="1">
      <alignment wrapText="1"/>
    </xf>
    <xf numFmtId="164" fontId="35" fillId="0" borderId="10" xfId="64" applyNumberFormat="1" applyFont="1" applyBorder="1" applyAlignment="1">
      <alignment horizontal="right"/>
    </xf>
    <xf numFmtId="164" fontId="37" fillId="0" borderId="7" xfId="64" applyNumberFormat="1" applyFont="1" applyBorder="1" applyAlignment="1">
      <alignment horizontal="left" indent="1"/>
    </xf>
    <xf numFmtId="164" fontId="37" fillId="0" borderId="13" xfId="64" applyNumberFormat="1" applyFont="1" applyBorder="1" applyAlignment="1">
      <alignment horizontal="left" indent="1"/>
    </xf>
    <xf numFmtId="164" fontId="42" fillId="0" borderId="0" xfId="0" applyNumberFormat="1" applyFont="1" applyAlignment="1">
      <alignment horizontal="center"/>
    </xf>
    <xf numFmtId="164" fontId="35" fillId="2" borderId="1" xfId="0" applyNumberFormat="1" applyFont="1" applyFill="1" applyBorder="1" applyAlignment="1">
      <alignment horizontal="center" wrapText="1"/>
    </xf>
    <xf numFmtId="164" fontId="35" fillId="2" borderId="3" xfId="0" applyNumberFormat="1" applyFont="1" applyFill="1" applyBorder="1" applyAlignment="1">
      <alignment horizontal="center" wrapText="1"/>
    </xf>
    <xf numFmtId="164" fontId="35" fillId="2" borderId="5" xfId="0" applyNumberFormat="1" applyFont="1" applyFill="1" applyBorder="1" applyAlignment="1">
      <alignment horizontal="center" wrapText="1"/>
    </xf>
    <xf numFmtId="167" fontId="37" fillId="0" borderId="7" xfId="0" applyNumberFormat="1" applyFont="1" applyBorder="1"/>
    <xf numFmtId="167" fontId="37" fillId="0" borderId="7" xfId="0" applyNumberFormat="1" applyFont="1" applyBorder="1" applyAlignment="1">
      <alignment wrapText="1"/>
    </xf>
    <xf numFmtId="167" fontId="37" fillId="0" borderId="6" xfId="0" applyNumberFormat="1" applyFont="1" applyBorder="1" applyAlignment="1">
      <alignment wrapText="1"/>
    </xf>
    <xf numFmtId="167" fontId="37" fillId="0" borderId="0" xfId="0" applyNumberFormat="1" applyFont="1" applyAlignment="1">
      <alignment wrapText="1"/>
    </xf>
    <xf numFmtId="164" fontId="44" fillId="0" borderId="6" xfId="0" applyNumberFormat="1" applyFont="1" applyBorder="1"/>
    <xf numFmtId="167" fontId="37" fillId="0" borderId="60" xfId="0" applyNumberFormat="1" applyFont="1" applyBorder="1" applyAlignment="1">
      <alignment wrapText="1"/>
    </xf>
    <xf numFmtId="167" fontId="35" fillId="0" borderId="11" xfId="0" applyNumberFormat="1" applyFont="1" applyBorder="1"/>
    <xf numFmtId="167" fontId="35" fillId="0" borderId="10" xfId="0" applyNumberFormat="1" applyFont="1" applyBorder="1"/>
    <xf numFmtId="167" fontId="35" fillId="0" borderId="61" xfId="0" applyNumberFormat="1" applyFont="1" applyBorder="1"/>
    <xf numFmtId="167" fontId="35" fillId="0" borderId="12" xfId="0" applyNumberFormat="1" applyFont="1" applyBorder="1"/>
    <xf numFmtId="167" fontId="35" fillId="0" borderId="16" xfId="0" applyNumberFormat="1" applyFont="1" applyBorder="1"/>
    <xf numFmtId="167" fontId="35" fillId="0" borderId="15" xfId="0" applyNumberFormat="1" applyFont="1" applyBorder="1"/>
    <xf numFmtId="167" fontId="35" fillId="0" borderId="62" xfId="0" applyNumberFormat="1" applyFont="1" applyBorder="1"/>
    <xf numFmtId="167" fontId="35" fillId="0" borderId="18" xfId="0" applyNumberFormat="1" applyFont="1" applyBorder="1"/>
    <xf numFmtId="167" fontId="35" fillId="0" borderId="7" xfId="0" applyNumberFormat="1" applyFont="1" applyBorder="1"/>
    <xf numFmtId="167" fontId="35" fillId="0" borderId="21" xfId="0" applyNumberFormat="1" applyFont="1" applyBorder="1"/>
    <xf numFmtId="167" fontId="35" fillId="0" borderId="20" xfId="0" applyNumberFormat="1" applyFont="1" applyBorder="1"/>
    <xf numFmtId="167" fontId="35" fillId="0" borderId="63" xfId="0" applyNumberFormat="1" applyFont="1" applyBorder="1"/>
    <xf numFmtId="167" fontId="35" fillId="0" borderId="40" xfId="0" applyNumberFormat="1" applyFont="1" applyBorder="1"/>
    <xf numFmtId="167" fontId="35" fillId="0" borderId="19" xfId="0" applyNumberFormat="1" applyFont="1" applyBorder="1"/>
    <xf numFmtId="167" fontId="35" fillId="0" borderId="9" xfId="0" applyNumberFormat="1" applyFont="1" applyBorder="1"/>
    <xf numFmtId="167" fontId="35" fillId="0" borderId="64" xfId="0" applyNumberFormat="1" applyFont="1" applyBorder="1"/>
    <xf numFmtId="167" fontId="35" fillId="0" borderId="17" xfId="0" applyNumberFormat="1" applyFont="1" applyBorder="1"/>
    <xf numFmtId="167" fontId="37" fillId="0" borderId="4" xfId="66" applyNumberFormat="1" applyFont="1" applyFill="1" applyBorder="1" applyAlignment="1"/>
    <xf numFmtId="167" fontId="37" fillId="0" borderId="65" xfId="66" applyNumberFormat="1" applyFont="1" applyFill="1" applyBorder="1" applyAlignment="1"/>
    <xf numFmtId="167" fontId="37" fillId="0" borderId="23" xfId="66" applyNumberFormat="1" applyFont="1" applyFill="1" applyBorder="1" applyAlignment="1"/>
    <xf numFmtId="167" fontId="37" fillId="0" borderId="66" xfId="66" applyNumberFormat="1" applyFont="1" applyFill="1" applyBorder="1" applyAlignment="1"/>
    <xf numFmtId="164" fontId="43" fillId="0" borderId="0" xfId="0" applyNumberFormat="1" applyFont="1" applyAlignment="1">
      <alignment vertical="center" wrapText="1"/>
    </xf>
    <xf numFmtId="0" fontId="35" fillId="0" borderId="0" xfId="67" applyFont="1" applyAlignment="1">
      <alignment horizontal="centerContinuous"/>
    </xf>
    <xf numFmtId="0" fontId="37" fillId="0" borderId="0" xfId="67" applyFont="1"/>
    <xf numFmtId="0" fontId="36" fillId="0" borderId="0" xfId="67" applyFont="1" applyAlignment="1">
      <alignment horizontal="centerContinuous"/>
    </xf>
    <xf numFmtId="164" fontId="36" fillId="0" borderId="0" xfId="67" applyNumberFormat="1" applyFont="1" applyAlignment="1">
      <alignment horizontal="center"/>
    </xf>
    <xf numFmtId="164" fontId="42" fillId="0" borderId="0" xfId="67" applyNumberFormat="1" applyFont="1" applyAlignment="1">
      <alignment horizontal="center"/>
    </xf>
    <xf numFmtId="164" fontId="35" fillId="2" borderId="1" xfId="67" applyNumberFormat="1" applyFont="1" applyFill="1" applyBorder="1" applyAlignment="1">
      <alignment horizontal="center" wrapText="1"/>
    </xf>
    <xf numFmtId="164" fontId="35" fillId="2" borderId="3" xfId="67" applyNumberFormat="1" applyFont="1" applyFill="1" applyBorder="1" applyAlignment="1">
      <alignment horizontal="center" wrapText="1"/>
    </xf>
    <xf numFmtId="164" fontId="35" fillId="2" borderId="5" xfId="67" applyNumberFormat="1" applyFont="1" applyFill="1" applyBorder="1" applyAlignment="1">
      <alignment horizontal="center" wrapText="1"/>
    </xf>
    <xf numFmtId="164" fontId="6" fillId="0" borderId="6" xfId="3" applyNumberFormat="1" applyFont="1" applyBorder="1" applyAlignment="1">
      <alignment vertical="center"/>
    </xf>
    <xf numFmtId="5" fontId="35" fillId="0" borderId="7" xfId="67" applyNumberFormat="1" applyFont="1" applyBorder="1" applyAlignment="1">
      <alignment horizontal="right" vertical="center" indent="1"/>
    </xf>
    <xf numFmtId="5" fontId="37" fillId="0" borderId="7" xfId="67" applyNumberFormat="1" applyFont="1" applyBorder="1" applyAlignment="1">
      <alignment horizontal="right" vertical="center" wrapText="1" indent="1"/>
    </xf>
    <xf numFmtId="5" fontId="37" fillId="0" borderId="6" xfId="67" applyNumberFormat="1" applyFont="1" applyBorder="1" applyAlignment="1">
      <alignment horizontal="right" vertical="center" wrapText="1" indent="1"/>
    </xf>
    <xf numFmtId="5" fontId="37" fillId="0" borderId="0" xfId="67" applyNumberFormat="1" applyFont="1" applyAlignment="1">
      <alignment horizontal="right" vertical="center" wrapText="1" indent="1"/>
    </xf>
    <xf numFmtId="5" fontId="37" fillId="0" borderId="8" xfId="67" applyNumberFormat="1" applyFont="1" applyBorder="1" applyAlignment="1">
      <alignment horizontal="right" vertical="center" wrapText="1" indent="1"/>
    </xf>
    <xf numFmtId="164" fontId="7" fillId="0" borderId="6" xfId="3" applyNumberFormat="1" applyFont="1" applyBorder="1" applyAlignment="1">
      <alignment vertical="center"/>
    </xf>
    <xf numFmtId="5" fontId="37" fillId="0" borderId="7" xfId="67" applyNumberFormat="1" applyFont="1" applyBorder="1" applyAlignment="1">
      <alignment horizontal="right" vertical="center" indent="1"/>
    </xf>
    <xf numFmtId="164" fontId="45" fillId="0" borderId="7" xfId="3" applyNumberFormat="1" applyFont="1" applyBorder="1" applyAlignment="1">
      <alignment horizontal="left" vertical="center"/>
    </xf>
    <xf numFmtId="164" fontId="7" fillId="0" borderId="6" xfId="3" applyNumberFormat="1" applyFont="1" applyBorder="1" applyAlignment="1">
      <alignment horizontal="left" vertical="center" indent="1"/>
    </xf>
    <xf numFmtId="164" fontId="7" fillId="0" borderId="7" xfId="3" applyNumberFormat="1" applyFont="1" applyBorder="1" applyAlignment="1">
      <alignment horizontal="left" vertical="center" indent="1"/>
    </xf>
    <xf numFmtId="164" fontId="45" fillId="0" borderId="6" xfId="3" applyNumberFormat="1" applyFont="1" applyBorder="1" applyAlignment="1">
      <alignment horizontal="left" vertical="center"/>
    </xf>
    <xf numFmtId="0" fontId="7" fillId="0" borderId="7" xfId="3" applyFont="1" applyBorder="1" applyAlignment="1">
      <alignment horizontal="left" vertical="center" indent="1"/>
    </xf>
    <xf numFmtId="164" fontId="7" fillId="0" borderId="6" xfId="3" applyNumberFormat="1" applyFont="1" applyBorder="1" applyAlignment="1">
      <alignment horizontal="left" vertical="center"/>
    </xf>
    <xf numFmtId="164" fontId="7" fillId="0" borderId="7" xfId="3" applyNumberFormat="1" applyFont="1" applyBorder="1" applyAlignment="1">
      <alignment horizontal="left" vertical="center"/>
    </xf>
    <xf numFmtId="164" fontId="7" fillId="0" borderId="19" xfId="3" applyNumberFormat="1" applyFont="1" applyBorder="1" applyAlignment="1">
      <alignment horizontal="left" vertical="center"/>
    </xf>
    <xf numFmtId="5" fontId="7" fillId="0" borderId="6" xfId="66" applyNumberFormat="1" applyFont="1" applyBorder="1" applyAlignment="1">
      <alignment horizontal="right" vertical="center" indent="1"/>
    </xf>
    <xf numFmtId="5" fontId="7" fillId="0" borderId="6" xfId="66" applyNumberFormat="1" applyFont="1" applyFill="1" applyBorder="1" applyAlignment="1">
      <alignment horizontal="right" vertical="center" wrapText="1" indent="1"/>
    </xf>
    <xf numFmtId="5" fontId="7" fillId="0" borderId="0" xfId="66" applyNumberFormat="1" applyFont="1" applyFill="1" applyBorder="1" applyAlignment="1">
      <alignment horizontal="right" vertical="center" wrapText="1" indent="1"/>
    </xf>
    <xf numFmtId="5" fontId="7" fillId="0" borderId="37" xfId="66" applyNumberFormat="1" applyFont="1" applyFill="1" applyBorder="1" applyAlignment="1">
      <alignment horizontal="right" vertical="center" wrapText="1" indent="1"/>
    </xf>
    <xf numFmtId="5" fontId="7" fillId="0" borderId="7" xfId="66" applyNumberFormat="1" applyFont="1" applyFill="1" applyBorder="1" applyAlignment="1">
      <alignment horizontal="right" vertical="center" wrapText="1" indent="1"/>
    </xf>
    <xf numFmtId="164" fontId="7" fillId="0" borderId="0" xfId="3" applyNumberFormat="1" applyFont="1" applyAlignment="1">
      <alignment vertical="center"/>
    </xf>
    <xf numFmtId="164" fontId="6" fillId="0" borderId="10" xfId="3" applyNumberFormat="1" applyFont="1" applyBorder="1" applyAlignment="1">
      <alignment horizontal="right" vertical="center" indent="1"/>
    </xf>
    <xf numFmtId="5" fontId="6" fillId="0" borderId="10" xfId="66" applyNumberFormat="1" applyFont="1" applyBorder="1" applyAlignment="1">
      <alignment horizontal="right" vertical="center" indent="1"/>
    </xf>
    <xf numFmtId="5" fontId="6" fillId="0" borderId="10" xfId="66" applyNumberFormat="1" applyFont="1" applyFill="1" applyBorder="1" applyAlignment="1">
      <alignment horizontal="right" vertical="center" wrapText="1" indent="1"/>
    </xf>
    <xf numFmtId="5" fontId="6" fillId="0" borderId="12" xfId="66" applyNumberFormat="1" applyFont="1" applyFill="1" applyBorder="1" applyAlignment="1">
      <alignment horizontal="right" vertical="center" wrapText="1" indent="1"/>
    </xf>
    <xf numFmtId="5" fontId="6" fillId="0" borderId="38" xfId="66" applyNumberFormat="1" applyFont="1" applyFill="1" applyBorder="1" applyAlignment="1">
      <alignment horizontal="right" vertical="center" wrapText="1" indent="1"/>
    </xf>
    <xf numFmtId="5" fontId="6" fillId="0" borderId="11" xfId="66" applyNumberFormat="1" applyFont="1" applyFill="1" applyBorder="1" applyAlignment="1">
      <alignment horizontal="right" vertical="center" wrapText="1" indent="1"/>
    </xf>
    <xf numFmtId="164" fontId="45" fillId="0" borderId="6" xfId="3" applyNumberFormat="1" applyFont="1" applyBorder="1" applyAlignment="1">
      <alignment vertical="center"/>
    </xf>
    <xf numFmtId="0" fontId="7" fillId="0" borderId="13" xfId="3" applyFont="1" applyBorder="1" applyAlignment="1">
      <alignment vertical="center"/>
    </xf>
    <xf numFmtId="164" fontId="6" fillId="0" borderId="15" xfId="3" applyNumberFormat="1" applyFont="1" applyBorder="1" applyAlignment="1">
      <alignment vertical="center"/>
    </xf>
    <xf numFmtId="5" fontId="6" fillId="0" borderId="15" xfId="66" applyNumberFormat="1" applyFont="1" applyBorder="1" applyAlignment="1">
      <alignment horizontal="right" vertical="center" indent="1"/>
    </xf>
    <xf numFmtId="5" fontId="6" fillId="0" borderId="16" xfId="66" applyNumberFormat="1" applyFont="1" applyBorder="1" applyAlignment="1">
      <alignment horizontal="right" vertical="center" wrapText="1" indent="1"/>
    </xf>
    <xf numFmtId="164" fontId="37" fillId="0" borderId="6" xfId="67" applyNumberFormat="1" applyFont="1" applyBorder="1"/>
    <xf numFmtId="5" fontId="7" fillId="0" borderId="14" xfId="66" applyNumberFormat="1" applyFont="1" applyFill="1" applyBorder="1" applyAlignment="1">
      <alignment horizontal="right" vertical="center" wrapText="1" indent="1"/>
    </xf>
    <xf numFmtId="5" fontId="7" fillId="0" borderId="7" xfId="66" applyNumberFormat="1" applyFont="1" applyBorder="1" applyAlignment="1">
      <alignment horizontal="right" vertical="center" wrapText="1" indent="1"/>
    </xf>
    <xf numFmtId="5" fontId="6" fillId="0" borderId="15" xfId="66" applyNumberFormat="1" applyFont="1" applyFill="1" applyBorder="1" applyAlignment="1">
      <alignment horizontal="right" vertical="center" indent="1"/>
    </xf>
    <xf numFmtId="5" fontId="6" fillId="0" borderId="15" xfId="66" applyNumberFormat="1" applyFont="1" applyFill="1" applyBorder="1" applyAlignment="1">
      <alignment horizontal="right" vertical="center" wrapText="1" indent="1"/>
    </xf>
    <xf numFmtId="5" fontId="6" fillId="0" borderId="17" xfId="66" applyNumberFormat="1" applyFont="1" applyFill="1" applyBorder="1" applyAlignment="1">
      <alignment horizontal="right" vertical="center" wrapText="1" indent="1"/>
    </xf>
    <xf numFmtId="5" fontId="6" fillId="0" borderId="18" xfId="66" applyNumberFormat="1" applyFont="1" applyFill="1" applyBorder="1" applyAlignment="1">
      <alignment horizontal="right" vertical="center" wrapText="1" indent="1"/>
    </xf>
    <xf numFmtId="164" fontId="7" fillId="0" borderId="9" xfId="3" applyNumberFormat="1" applyFont="1" applyBorder="1" applyAlignment="1">
      <alignment horizontal="left" vertical="center" indent="1"/>
    </xf>
    <xf numFmtId="5" fontId="6" fillId="0" borderId="11" xfId="66" applyNumberFormat="1" applyFont="1" applyBorder="1" applyAlignment="1">
      <alignment horizontal="right" vertical="center" wrapText="1" indent="1"/>
    </xf>
    <xf numFmtId="5" fontId="37" fillId="0" borderId="9" xfId="67" applyNumberFormat="1" applyFont="1" applyBorder="1" applyAlignment="1">
      <alignment horizontal="right" vertical="center" wrapText="1" indent="1"/>
    </xf>
    <xf numFmtId="5" fontId="37" fillId="0" borderId="17" xfId="67" applyNumberFormat="1" applyFont="1" applyBorder="1" applyAlignment="1">
      <alignment horizontal="right" vertical="center" wrapText="1" indent="1"/>
    </xf>
    <xf numFmtId="164" fontId="6" fillId="0" borderId="20" xfId="3" applyNumberFormat="1" applyFont="1" applyBorder="1" applyAlignment="1">
      <alignment horizontal="right" vertical="center" indent="1"/>
    </xf>
    <xf numFmtId="5" fontId="6" fillId="0" borderId="20" xfId="66" applyNumberFormat="1" applyFont="1" applyFill="1" applyBorder="1" applyAlignment="1">
      <alignment horizontal="right" vertical="center" indent="1"/>
    </xf>
    <xf numFmtId="5" fontId="6" fillId="0" borderId="20" xfId="66" applyNumberFormat="1" applyFont="1" applyFill="1" applyBorder="1" applyAlignment="1">
      <alignment horizontal="right" vertical="center" wrapText="1" indent="1"/>
    </xf>
    <xf numFmtId="5" fontId="6" fillId="0" borderId="40" xfId="66" applyNumberFormat="1" applyFont="1" applyFill="1" applyBorder="1" applyAlignment="1">
      <alignment horizontal="right" vertical="center" wrapText="1" indent="1"/>
    </xf>
    <xf numFmtId="5" fontId="6" fillId="0" borderId="21" xfId="66" applyNumberFormat="1" applyFont="1" applyBorder="1" applyAlignment="1">
      <alignment horizontal="right" vertical="center" wrapText="1" indent="1"/>
    </xf>
    <xf numFmtId="164" fontId="6" fillId="0" borderId="16" xfId="3" applyNumberFormat="1" applyFont="1" applyBorder="1" applyAlignment="1">
      <alignment vertical="center"/>
    </xf>
    <xf numFmtId="5" fontId="6" fillId="0" borderId="9" xfId="66" applyNumberFormat="1" applyFont="1" applyFill="1" applyBorder="1" applyAlignment="1">
      <alignment horizontal="right" vertical="center" indent="1"/>
    </xf>
    <xf numFmtId="5" fontId="6" fillId="0" borderId="9" xfId="66" applyNumberFormat="1" applyFont="1" applyFill="1" applyBorder="1" applyAlignment="1">
      <alignment horizontal="right" vertical="center" wrapText="1" indent="1"/>
    </xf>
    <xf numFmtId="5" fontId="6" fillId="0" borderId="69" xfId="66" applyNumberFormat="1" applyFont="1" applyFill="1" applyBorder="1" applyAlignment="1">
      <alignment horizontal="right" vertical="center" wrapText="1" indent="1"/>
    </xf>
    <xf numFmtId="0" fontId="6" fillId="0" borderId="22" xfId="3" applyFont="1" applyBorder="1" applyAlignment="1">
      <alignment vertical="center"/>
    </xf>
    <xf numFmtId="5" fontId="7" fillId="0" borderId="4" xfId="66" applyNumberFormat="1" applyFont="1" applyFill="1" applyBorder="1" applyAlignment="1">
      <alignment horizontal="right" vertical="center" indent="1"/>
    </xf>
    <xf numFmtId="5" fontId="7" fillId="0" borderId="4" xfId="66" applyNumberFormat="1" applyFont="1" applyBorder="1" applyAlignment="1">
      <alignment horizontal="right" vertical="center" wrapText="1" indent="1"/>
    </xf>
    <xf numFmtId="5" fontId="7" fillId="0" borderId="4" xfId="66" applyNumberFormat="1" applyFont="1" applyFill="1" applyBorder="1" applyAlignment="1">
      <alignment horizontal="right" vertical="center" wrapText="1" indent="1"/>
    </xf>
    <xf numFmtId="5" fontId="7" fillId="0" borderId="59" xfId="66" applyNumberFormat="1" applyFont="1" applyBorder="1" applyAlignment="1">
      <alignment horizontal="right" vertical="center" wrapText="1" indent="1"/>
    </xf>
    <xf numFmtId="5" fontId="7" fillId="0" borderId="23" xfId="66" applyNumberFormat="1" applyFont="1" applyBorder="1" applyAlignment="1">
      <alignment horizontal="right" vertical="center" wrapText="1" indent="1"/>
    </xf>
    <xf numFmtId="5" fontId="7" fillId="0" borderId="22" xfId="66" applyNumberFormat="1" applyFont="1" applyBorder="1" applyAlignment="1">
      <alignment horizontal="right" vertical="center" wrapText="1" indent="1"/>
    </xf>
    <xf numFmtId="164" fontId="37" fillId="0" borderId="0" xfId="67" applyNumberFormat="1" applyFont="1"/>
    <xf numFmtId="168" fontId="37" fillId="0" borderId="0" xfId="67" applyNumberFormat="1" applyFont="1" applyAlignment="1">
      <alignment wrapText="1"/>
    </xf>
    <xf numFmtId="164" fontId="37" fillId="0" borderId="0" xfId="67" applyNumberFormat="1" applyFont="1" applyAlignment="1">
      <alignment wrapText="1"/>
    </xf>
    <xf numFmtId="164" fontId="37" fillId="0" borderId="0" xfId="67" applyNumberFormat="1" applyFont="1" applyAlignment="1">
      <alignment vertical="center" wrapText="1"/>
    </xf>
    <xf numFmtId="166" fontId="0" fillId="0" borderId="0" xfId="59" applyNumberFormat="1" applyFont="1" applyFill="1"/>
    <xf numFmtId="167" fontId="0" fillId="0" borderId="0" xfId="0" applyNumberFormat="1"/>
    <xf numFmtId="44" fontId="0" fillId="0" borderId="0" xfId="59" applyFont="1" applyFill="1"/>
    <xf numFmtId="167" fontId="37" fillId="0" borderId="0" xfId="67" applyNumberFormat="1" applyFont="1"/>
    <xf numFmtId="6" fontId="0" fillId="0" borderId="0" xfId="0" applyNumberFormat="1"/>
    <xf numFmtId="5" fontId="37" fillId="0" borderId="67" xfId="67" applyNumberFormat="1" applyFont="1" applyBorder="1" applyAlignment="1">
      <alignment horizontal="right" vertical="center" wrapText="1" indent="1"/>
    </xf>
    <xf numFmtId="5" fontId="37" fillId="0" borderId="68" xfId="67" applyNumberFormat="1" applyFont="1" applyBorder="1" applyAlignment="1">
      <alignment horizontal="right" vertical="center" wrapText="1" indent="1"/>
    </xf>
    <xf numFmtId="171" fontId="0" fillId="0" borderId="0" xfId="0" applyNumberFormat="1"/>
    <xf numFmtId="166" fontId="0" fillId="0" borderId="0" xfId="0" applyNumberFormat="1"/>
    <xf numFmtId="5" fontId="6" fillId="0" borderId="25" xfId="66" applyNumberFormat="1" applyFont="1" applyFill="1" applyBorder="1" applyAlignment="1">
      <alignment horizontal="right" vertical="center" wrapText="1" indent="1"/>
    </xf>
    <xf numFmtId="5" fontId="6" fillId="0" borderId="16" xfId="66" applyNumberFormat="1" applyFont="1" applyFill="1" applyBorder="1" applyAlignment="1">
      <alignment horizontal="right" vertical="center" wrapText="1" indent="1"/>
    </xf>
    <xf numFmtId="5" fontId="0" fillId="0" borderId="0" xfId="0" applyNumberFormat="1"/>
    <xf numFmtId="5" fontId="7" fillId="0" borderId="6" xfId="66" applyNumberFormat="1" applyFont="1" applyFill="1" applyBorder="1" applyAlignment="1">
      <alignment horizontal="right" vertical="center" indent="1"/>
    </xf>
    <xf numFmtId="5" fontId="6" fillId="0" borderId="10" xfId="66" applyNumberFormat="1" applyFont="1" applyFill="1" applyBorder="1" applyAlignment="1">
      <alignment horizontal="right" vertical="center" indent="1"/>
    </xf>
    <xf numFmtId="164" fontId="35" fillId="2" borderId="58" xfId="67" applyNumberFormat="1" applyFont="1" applyFill="1" applyBorder="1" applyAlignment="1">
      <alignment horizontal="center" vertical="center"/>
    </xf>
    <xf numFmtId="164" fontId="35" fillId="2" borderId="4" xfId="67" applyNumberFormat="1" applyFont="1" applyFill="1" applyBorder="1" applyAlignment="1">
      <alignment horizontal="center" vertical="center"/>
    </xf>
    <xf numFmtId="164" fontId="35" fillId="2" borderId="1" xfId="67" applyNumberFormat="1" applyFont="1" applyFill="1" applyBorder="1" applyAlignment="1">
      <alignment horizontal="center"/>
    </xf>
    <xf numFmtId="164" fontId="35" fillId="2" borderId="2" xfId="67" applyNumberFormat="1" applyFont="1" applyFill="1" applyBorder="1" applyAlignment="1">
      <alignment horizontal="center"/>
    </xf>
    <xf numFmtId="164" fontId="35" fillId="2" borderId="1" xfId="67" applyNumberFormat="1" applyFont="1" applyFill="1" applyBorder="1" applyAlignment="1">
      <alignment horizontal="center" wrapText="1"/>
    </xf>
    <xf numFmtId="164" fontId="35" fillId="2" borderId="3" xfId="67" applyNumberFormat="1" applyFont="1" applyFill="1" applyBorder="1" applyAlignment="1">
      <alignment horizontal="center" wrapText="1"/>
    </xf>
    <xf numFmtId="164" fontId="35" fillId="2" borderId="2" xfId="67" applyNumberFormat="1" applyFont="1" applyFill="1" applyBorder="1" applyAlignment="1">
      <alignment horizontal="center" wrapText="1"/>
    </xf>
    <xf numFmtId="164" fontId="35" fillId="2" borderId="58" xfId="0" applyNumberFormat="1" applyFont="1" applyFill="1" applyBorder="1" applyAlignment="1">
      <alignment horizontal="center" vertical="center"/>
    </xf>
    <xf numFmtId="164" fontId="35" fillId="2" borderId="4" xfId="0" applyNumberFormat="1" applyFont="1" applyFill="1" applyBorder="1" applyAlignment="1">
      <alignment horizontal="center" vertical="center"/>
    </xf>
    <xf numFmtId="164" fontId="35" fillId="2" borderId="1" xfId="0" applyNumberFormat="1" applyFont="1" applyFill="1" applyBorder="1" applyAlignment="1">
      <alignment horizontal="center"/>
    </xf>
    <xf numFmtId="164" fontId="35" fillId="2" borderId="2" xfId="0" applyNumberFormat="1" applyFont="1" applyFill="1" applyBorder="1" applyAlignment="1">
      <alignment horizontal="center"/>
    </xf>
    <xf numFmtId="164" fontId="35" fillId="2" borderId="1" xfId="0" applyNumberFormat="1" applyFont="1" applyFill="1" applyBorder="1" applyAlignment="1">
      <alignment horizontal="center" wrapText="1"/>
    </xf>
    <xf numFmtId="164" fontId="35" fillId="2" borderId="3" xfId="0" applyNumberFormat="1" applyFont="1" applyFill="1" applyBorder="1" applyAlignment="1">
      <alignment horizontal="center" wrapText="1"/>
    </xf>
    <xf numFmtId="164" fontId="35" fillId="2" borderId="2" xfId="0" applyNumberFormat="1" applyFont="1" applyFill="1" applyBorder="1" applyAlignment="1">
      <alignment horizontal="center" wrapText="1"/>
    </xf>
    <xf numFmtId="164" fontId="35" fillId="0" borderId="58" xfId="64" applyNumberFormat="1" applyFont="1" applyBorder="1" applyAlignment="1">
      <alignment horizontal="center" vertical="center"/>
    </xf>
    <xf numFmtId="164" fontId="35" fillId="0" borderId="4" xfId="64" applyNumberFormat="1" applyFont="1" applyBorder="1" applyAlignment="1">
      <alignment horizontal="center" vertical="center"/>
    </xf>
    <xf numFmtId="164" fontId="35" fillId="0" borderId="1" xfId="64" applyNumberFormat="1" applyFont="1" applyBorder="1" applyAlignment="1">
      <alignment horizontal="center"/>
    </xf>
    <xf numFmtId="164" fontId="35" fillId="0" borderId="2" xfId="64" applyNumberFormat="1" applyFont="1" applyBorder="1" applyAlignment="1">
      <alignment horizontal="center"/>
    </xf>
    <xf numFmtId="164" fontId="35" fillId="0" borderId="1" xfId="64" applyNumberFormat="1" applyFont="1" applyBorder="1" applyAlignment="1">
      <alignment horizontal="center" wrapText="1"/>
    </xf>
    <xf numFmtId="164" fontId="35" fillId="0" borderId="3" xfId="64" applyNumberFormat="1" applyFont="1" applyBorder="1" applyAlignment="1">
      <alignment horizontal="center" wrapText="1"/>
    </xf>
    <xf numFmtId="164" fontId="35" fillId="0" borderId="2" xfId="64" applyNumberFormat="1" applyFont="1" applyBorder="1" applyAlignment="1">
      <alignment horizontal="center" wrapText="1"/>
    </xf>
    <xf numFmtId="164" fontId="35" fillId="0" borderId="58" xfId="60" applyNumberFormat="1" applyFont="1" applyBorder="1" applyAlignment="1">
      <alignment horizontal="center" vertical="center"/>
    </xf>
    <xf numFmtId="164" fontId="35" fillId="0" borderId="4" xfId="60" applyNumberFormat="1" applyFont="1" applyBorder="1" applyAlignment="1">
      <alignment horizontal="center" vertical="center"/>
    </xf>
    <xf numFmtId="164" fontId="35" fillId="0" borderId="1" xfId="60" applyNumberFormat="1" applyFont="1" applyBorder="1" applyAlignment="1">
      <alignment horizontal="center"/>
    </xf>
    <xf numFmtId="164" fontId="35" fillId="0" borderId="2" xfId="60" applyNumberFormat="1" applyFont="1" applyBorder="1" applyAlignment="1">
      <alignment horizontal="center"/>
    </xf>
    <xf numFmtId="164" fontId="35" fillId="0" borderId="1" xfId="60" applyNumberFormat="1" applyFont="1" applyBorder="1" applyAlignment="1">
      <alignment horizontal="center" wrapText="1"/>
    </xf>
    <xf numFmtId="164" fontId="35" fillId="0" borderId="3" xfId="60" applyNumberFormat="1" applyFont="1" applyBorder="1" applyAlignment="1">
      <alignment horizontal="center" wrapText="1"/>
    </xf>
    <xf numFmtId="164" fontId="35" fillId="0" borderId="2" xfId="60" applyNumberFormat="1" applyFont="1" applyBorder="1" applyAlignment="1">
      <alignment horizontal="center" wrapText="1"/>
    </xf>
    <xf numFmtId="164" fontId="35" fillId="0" borderId="58" xfId="0" applyNumberFormat="1" applyFont="1" applyBorder="1" applyAlignment="1">
      <alignment horizontal="center" vertical="center"/>
    </xf>
    <xf numFmtId="164" fontId="35" fillId="0" borderId="4" xfId="0" applyNumberFormat="1" applyFont="1" applyBorder="1" applyAlignment="1">
      <alignment horizontal="center" vertical="center"/>
    </xf>
    <xf numFmtId="164" fontId="35" fillId="0" borderId="1" xfId="0" applyNumberFormat="1" applyFont="1" applyBorder="1" applyAlignment="1">
      <alignment horizontal="center"/>
    </xf>
    <xf numFmtId="164" fontId="35" fillId="0" borderId="2" xfId="0" applyNumberFormat="1" applyFont="1" applyBorder="1" applyAlignment="1">
      <alignment horizontal="center"/>
    </xf>
    <xf numFmtId="164" fontId="35" fillId="0" borderId="1" xfId="0" applyNumberFormat="1" applyFont="1" applyBorder="1" applyAlignment="1">
      <alignment horizontal="center" wrapText="1"/>
    </xf>
    <xf numFmtId="164" fontId="35" fillId="0" borderId="3" xfId="0" applyNumberFormat="1" applyFont="1" applyBorder="1" applyAlignment="1">
      <alignment horizontal="center" wrapText="1"/>
    </xf>
    <xf numFmtId="164" fontId="35" fillId="0" borderId="2" xfId="0" applyNumberFormat="1" applyFont="1" applyBorder="1" applyAlignment="1">
      <alignment horizontal="center" wrapText="1"/>
    </xf>
    <xf numFmtId="167" fontId="37" fillId="0" borderId="0" xfId="48" applyNumberFormat="1" applyFont="1" applyFill="1" applyBorder="1" applyAlignment="1">
      <alignment horizontal="left" vertical="center" wrapText="1"/>
    </xf>
    <xf numFmtId="37" fontId="0" fillId="0" borderId="0" xfId="0" applyNumberFormat="1"/>
    <xf numFmtId="9" fontId="0" fillId="0" borderId="0" xfId="68" applyFont="1"/>
    <xf numFmtId="167" fontId="37" fillId="0" borderId="0" xfId="66" applyNumberFormat="1" applyFont="1" applyBorder="1" applyAlignment="1">
      <alignment horizontal="right" vertical="center" wrapText="1"/>
    </xf>
    <xf numFmtId="166" fontId="1" fillId="0" borderId="0" xfId="66" applyNumberFormat="1" applyFont="1" applyAlignment="1"/>
    <xf numFmtId="37" fontId="37" fillId="0" borderId="0" xfId="68" applyNumberFormat="1" applyFont="1" applyAlignment="1">
      <alignment wrapText="1"/>
    </xf>
    <xf numFmtId="167" fontId="37" fillId="0" borderId="0" xfId="0" applyNumberFormat="1" applyFont="1"/>
  </cellXfs>
  <cellStyles count="69">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2" xfId="13" xr:uid="{00000000-0005-0000-0000-000007000000}"/>
    <cellStyle name="40% - Accent3 2" xfId="14" xr:uid="{00000000-0005-0000-0000-000008000000}"/>
    <cellStyle name="40% - Accent4 2" xfId="15" xr:uid="{00000000-0005-0000-0000-000009000000}"/>
    <cellStyle name="40% - Accent5 2" xfId="16" xr:uid="{00000000-0005-0000-0000-00000A000000}"/>
    <cellStyle name="40% - Accent6 2" xfId="17" xr:uid="{00000000-0005-0000-0000-00000B000000}"/>
    <cellStyle name="60% - Accent1 2" xfId="18" xr:uid="{00000000-0005-0000-0000-00000C000000}"/>
    <cellStyle name="60% - Accent2 2" xfId="19" xr:uid="{00000000-0005-0000-0000-00000D000000}"/>
    <cellStyle name="60% - Accent3 2" xfId="20" xr:uid="{00000000-0005-0000-0000-00000E000000}"/>
    <cellStyle name="60% - Accent4 2" xfId="21" xr:uid="{00000000-0005-0000-0000-00000F000000}"/>
    <cellStyle name="60% - Accent5 2" xfId="22" xr:uid="{00000000-0005-0000-0000-000010000000}"/>
    <cellStyle name="60% - Accent6 2" xfId="23" xr:uid="{00000000-0005-0000-0000-000011000000}"/>
    <cellStyle name="Accent1 2" xfId="24" xr:uid="{00000000-0005-0000-0000-000012000000}"/>
    <cellStyle name="Accent2 2" xfId="25" xr:uid="{00000000-0005-0000-0000-000013000000}"/>
    <cellStyle name="Accent3 2" xfId="26" xr:uid="{00000000-0005-0000-0000-000014000000}"/>
    <cellStyle name="Accent4 2" xfId="27" xr:uid="{00000000-0005-0000-0000-000015000000}"/>
    <cellStyle name="Accent5 2" xfId="28" xr:uid="{00000000-0005-0000-0000-000016000000}"/>
    <cellStyle name="Accent6 2" xfId="29" xr:uid="{00000000-0005-0000-0000-000017000000}"/>
    <cellStyle name="Bad 2" xfId="30" xr:uid="{00000000-0005-0000-0000-000018000000}"/>
    <cellStyle name="Calculation 2" xfId="31" xr:uid="{00000000-0005-0000-0000-000019000000}"/>
    <cellStyle name="Check Cell 2" xfId="32" xr:uid="{00000000-0005-0000-0000-00001A000000}"/>
    <cellStyle name="Comma 2" xfId="4" xr:uid="{00000000-0005-0000-0000-00001B000000}"/>
    <cellStyle name="Comma 2 2" xfId="55" xr:uid="{00000000-0005-0000-0000-00001C000000}"/>
    <cellStyle name="Comma 3" xfId="49" xr:uid="{00000000-0005-0000-0000-00001D000000}"/>
    <cellStyle name="Comma 4" xfId="33" xr:uid="{00000000-0005-0000-0000-00001E000000}"/>
    <cellStyle name="Comma 4 2" xfId="51" xr:uid="{00000000-0005-0000-0000-00001F000000}"/>
    <cellStyle name="Comma 5" xfId="5" xr:uid="{00000000-0005-0000-0000-000020000000}"/>
    <cellStyle name="Comma 5 2" xfId="52" xr:uid="{00000000-0005-0000-0000-000021000000}"/>
    <cellStyle name="Comma 6" xfId="61" xr:uid="{00000000-0005-0000-0000-000022000000}"/>
    <cellStyle name="Currency" xfId="59" builtinId="4"/>
    <cellStyle name="Currency 2" xfId="48" xr:uid="{00000000-0005-0000-0000-000024000000}"/>
    <cellStyle name="Currency 2 2" xfId="66" xr:uid="{00000000-0005-0000-0000-000025000000}"/>
    <cellStyle name="Currency 3" xfId="53" xr:uid="{00000000-0005-0000-0000-000026000000}"/>
    <cellStyle name="Currency 3 2" xfId="54" xr:uid="{00000000-0005-0000-0000-000027000000}"/>
    <cellStyle name="Currency 4" xfId="50" xr:uid="{00000000-0005-0000-0000-000028000000}"/>
    <cellStyle name="Currency 5" xfId="65" xr:uid="{00000000-0005-0000-0000-000029000000}"/>
    <cellStyle name="Explanatory Text 2" xfId="34" xr:uid="{00000000-0005-0000-0000-00002A000000}"/>
    <cellStyle name="Good 2" xfId="35" xr:uid="{00000000-0005-0000-0000-00002B000000}"/>
    <cellStyle name="Heading 1 2" xfId="36" xr:uid="{00000000-0005-0000-0000-00002C000000}"/>
    <cellStyle name="Heading 2 2" xfId="37" xr:uid="{00000000-0005-0000-0000-00002D000000}"/>
    <cellStyle name="Heading 3 2" xfId="38" xr:uid="{00000000-0005-0000-0000-00002E000000}"/>
    <cellStyle name="Heading 4 2" xfId="39" xr:uid="{00000000-0005-0000-0000-00002F000000}"/>
    <cellStyle name="Input 2" xfId="40" xr:uid="{00000000-0005-0000-0000-000030000000}"/>
    <cellStyle name="Linked Cell 2" xfId="41" xr:uid="{00000000-0005-0000-0000-000031000000}"/>
    <cellStyle name="Neutral 2" xfId="42" xr:uid="{00000000-0005-0000-0000-000032000000}"/>
    <cellStyle name="Normal" xfId="0" builtinId="0"/>
    <cellStyle name="Normal 2" xfId="3" xr:uid="{00000000-0005-0000-0000-000034000000}"/>
    <cellStyle name="Normal 2 2" xfId="56" xr:uid="{00000000-0005-0000-0000-000035000000}"/>
    <cellStyle name="Normal 2 2 2" xfId="57" xr:uid="{00000000-0005-0000-0000-000036000000}"/>
    <cellStyle name="Normal 2 3" xfId="62" xr:uid="{00000000-0005-0000-0000-000037000000}"/>
    <cellStyle name="Normal 3" xfId="58" xr:uid="{00000000-0005-0000-0000-000038000000}"/>
    <cellStyle name="Normal 4" xfId="1" xr:uid="{00000000-0005-0000-0000-000039000000}"/>
    <cellStyle name="Normal 5" xfId="60" xr:uid="{00000000-0005-0000-0000-00003A000000}"/>
    <cellStyle name="Normal 6" xfId="64" xr:uid="{00000000-0005-0000-0000-00003B000000}"/>
    <cellStyle name="Normal 7" xfId="67" xr:uid="{43B8A61B-7D83-4DB9-AF4F-6DFAA09A5DC1}"/>
    <cellStyle name="Note 2" xfId="43" xr:uid="{00000000-0005-0000-0000-00003C000000}"/>
    <cellStyle name="Output 2" xfId="44" xr:uid="{00000000-0005-0000-0000-00003D000000}"/>
    <cellStyle name="Percent" xfId="68" builtinId="5"/>
    <cellStyle name="Percent 2" xfId="2" xr:uid="{00000000-0005-0000-0000-00003E000000}"/>
    <cellStyle name="Percent 3" xfId="63" xr:uid="{00000000-0005-0000-0000-00003F000000}"/>
    <cellStyle name="Title 2" xfId="45" xr:uid="{00000000-0005-0000-0000-000040000000}"/>
    <cellStyle name="Total 2" xfId="46" xr:uid="{00000000-0005-0000-0000-000041000000}"/>
    <cellStyle name="Warning Text 2" xfId="47" xr:uid="{00000000-0005-0000-0000-000042000000}"/>
  </cellStyles>
  <dxfs count="3">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Arial"/>
        <scheme val="none"/>
      </font>
      <numFmt numFmtId="166" formatCode="_(&quot;$&quot;* #,##0_);_(&quot;$&quot;* \(#,##0\);_(&quot;$&quot;* &quot;-&quot;??_);_(@_)"/>
      <fill>
        <patternFill patternType="solid">
          <fgColor indexed="64"/>
          <bgColor theme="0" tint="-0.14999847407452621"/>
        </patternFill>
      </fill>
      <alignment horizontal="center" vertical="top" textRotation="0" wrapText="1" indent="0" justifyLastLine="0" shrinkToFit="0" readingOrder="0"/>
    </dxf>
  </dxfs>
  <tableStyles count="1" defaultTableStyle="TableStyleMedium2" defaultPivotStyle="PivotStyleLight16">
    <tableStyle name="No bands"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415925</xdr:colOff>
      <xdr:row>1</xdr:row>
      <xdr:rowOff>7739</xdr:rowOff>
    </xdr:to>
    <xdr:pic>
      <xdr:nvPicPr>
        <xdr:cNvPr id="3" name="Picture 2" title="University of Colorado Boulder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362575" cy="7697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295275</xdr:colOff>
      <xdr:row>1</xdr:row>
      <xdr:rowOff>7739</xdr:rowOff>
    </xdr:to>
    <xdr:pic>
      <xdr:nvPicPr>
        <xdr:cNvPr id="2" name="Picture 1" title="University of Colorado Boulder logo">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twoCellAnchor editAs="oneCell">
    <xdr:from>
      <xdr:col>0</xdr:col>
      <xdr:colOff>0</xdr:colOff>
      <xdr:row>0</xdr:row>
      <xdr:rowOff>0</xdr:rowOff>
    </xdr:from>
    <xdr:to>
      <xdr:col>2</xdr:col>
      <xdr:colOff>295275</xdr:colOff>
      <xdr:row>1</xdr:row>
      <xdr:rowOff>7739</xdr:rowOff>
    </xdr:to>
    <xdr:pic>
      <xdr:nvPicPr>
        <xdr:cNvPr id="4" name="Picture 3" title="University of Colorado Boulder logo">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1</xdr:row>
      <xdr:rowOff>7739</xdr:rowOff>
    </xdr:to>
    <xdr:pic>
      <xdr:nvPicPr>
        <xdr:cNvPr id="2" name="Picture 1" title="University of Colorado Boulder logo">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twoCellAnchor editAs="oneCell">
    <xdr:from>
      <xdr:col>0</xdr:col>
      <xdr:colOff>0</xdr:colOff>
      <xdr:row>0</xdr:row>
      <xdr:rowOff>0</xdr:rowOff>
    </xdr:from>
    <xdr:to>
      <xdr:col>2</xdr:col>
      <xdr:colOff>304800</xdr:colOff>
      <xdr:row>1</xdr:row>
      <xdr:rowOff>7739</xdr:rowOff>
    </xdr:to>
    <xdr:pic>
      <xdr:nvPicPr>
        <xdr:cNvPr id="4" name="Picture 3" title="University of Colorado Boulder logo">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314325</xdr:colOff>
      <xdr:row>1</xdr:row>
      <xdr:rowOff>7739</xdr:rowOff>
    </xdr:to>
    <xdr:pic>
      <xdr:nvPicPr>
        <xdr:cNvPr id="2" name="Picture 1" title="University of Colorado Boulder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1</xdr:row>
      <xdr:rowOff>7739</xdr:rowOff>
    </xdr:to>
    <xdr:pic>
      <xdr:nvPicPr>
        <xdr:cNvPr id="2" name="Picture 1" title="University of Colorado Boulder logo">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1594" cy="7697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155576</xdr:colOff>
      <xdr:row>1</xdr:row>
      <xdr:rowOff>1</xdr:rowOff>
    </xdr:to>
    <xdr:pic>
      <xdr:nvPicPr>
        <xdr:cNvPr id="3" name="Picture 2" title="University of Colorado Boulder 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080001" cy="762000"/>
        </a:xfrm>
        <a:prstGeom prst="rect">
          <a:avLst/>
        </a:prstGeom>
      </xdr:spPr>
    </xdr:pic>
    <xdr:clientData/>
  </xdr:twoCellAnchor>
  <xdr:twoCellAnchor editAs="oneCell">
    <xdr:from>
      <xdr:col>0</xdr:col>
      <xdr:colOff>0</xdr:colOff>
      <xdr:row>0</xdr:row>
      <xdr:rowOff>1</xdr:rowOff>
    </xdr:from>
    <xdr:to>
      <xdr:col>2</xdr:col>
      <xdr:colOff>209550</xdr:colOff>
      <xdr:row>1</xdr:row>
      <xdr:rowOff>7740</xdr:rowOff>
    </xdr:to>
    <xdr:pic>
      <xdr:nvPicPr>
        <xdr:cNvPr id="4" name="Picture 3" title="University of Colorado Boulder logo">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133975" cy="7697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101598</xdr:colOff>
      <xdr:row>0</xdr:row>
      <xdr:rowOff>752475</xdr:rowOff>
    </xdr:to>
    <xdr:pic>
      <xdr:nvPicPr>
        <xdr:cNvPr id="5" name="Picture 4" title="University of Colorado Boulder logo">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016498" cy="752474"/>
        </a:xfrm>
        <a:prstGeom prst="rect">
          <a:avLst/>
        </a:prstGeom>
      </xdr:spPr>
    </xdr:pic>
    <xdr:clientData/>
  </xdr:twoCellAnchor>
  <xdr:twoCellAnchor editAs="oneCell">
    <xdr:from>
      <xdr:col>0</xdr:col>
      <xdr:colOff>0</xdr:colOff>
      <xdr:row>0</xdr:row>
      <xdr:rowOff>1</xdr:rowOff>
    </xdr:from>
    <xdr:to>
      <xdr:col>2</xdr:col>
      <xdr:colOff>219075</xdr:colOff>
      <xdr:row>1</xdr:row>
      <xdr:rowOff>7740</xdr:rowOff>
    </xdr:to>
    <xdr:pic>
      <xdr:nvPicPr>
        <xdr:cNvPr id="6" name="Picture 5" title="University of Colorado Boulder logo">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133975" cy="7697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466725</xdr:colOff>
      <xdr:row>1</xdr:row>
      <xdr:rowOff>7739</xdr:rowOff>
    </xdr:to>
    <xdr:pic>
      <xdr:nvPicPr>
        <xdr:cNvPr id="5" name="Picture 4" title="University of Colorado Boulder logo">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352425</xdr:colOff>
      <xdr:row>1</xdr:row>
      <xdr:rowOff>7739</xdr:rowOff>
    </xdr:to>
    <xdr:pic>
      <xdr:nvPicPr>
        <xdr:cNvPr id="2" name="Picture 1" title="University of Colorado Boulder logo">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twoCellAnchor editAs="oneCell">
    <xdr:from>
      <xdr:col>0</xdr:col>
      <xdr:colOff>0</xdr:colOff>
      <xdr:row>0</xdr:row>
      <xdr:rowOff>0</xdr:rowOff>
    </xdr:from>
    <xdr:to>
      <xdr:col>2</xdr:col>
      <xdr:colOff>352425</xdr:colOff>
      <xdr:row>1</xdr:row>
      <xdr:rowOff>7739</xdr:rowOff>
    </xdr:to>
    <xdr:pic>
      <xdr:nvPicPr>
        <xdr:cNvPr id="4" name="Picture 3" title="University of Colorado Boulder logo">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twoCellAnchor editAs="oneCell">
    <xdr:from>
      <xdr:col>0</xdr:col>
      <xdr:colOff>0</xdr:colOff>
      <xdr:row>0</xdr:row>
      <xdr:rowOff>0</xdr:rowOff>
    </xdr:from>
    <xdr:to>
      <xdr:col>2</xdr:col>
      <xdr:colOff>352425</xdr:colOff>
      <xdr:row>1</xdr:row>
      <xdr:rowOff>7739</xdr:rowOff>
    </xdr:to>
    <xdr:pic>
      <xdr:nvPicPr>
        <xdr:cNvPr id="5" name="Picture 4" title="University of Colorado Boulder logo">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twoCellAnchor editAs="oneCell">
    <xdr:from>
      <xdr:col>0</xdr:col>
      <xdr:colOff>0</xdr:colOff>
      <xdr:row>0</xdr:row>
      <xdr:rowOff>0</xdr:rowOff>
    </xdr:from>
    <xdr:to>
      <xdr:col>2</xdr:col>
      <xdr:colOff>352425</xdr:colOff>
      <xdr:row>1</xdr:row>
      <xdr:rowOff>7739</xdr:rowOff>
    </xdr:to>
    <xdr:pic>
      <xdr:nvPicPr>
        <xdr:cNvPr id="6" name="Picture 5" title="University of Colorado Boulder logo">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323850</xdr:colOff>
      <xdr:row>1</xdr:row>
      <xdr:rowOff>7739</xdr:rowOff>
    </xdr:to>
    <xdr:pic>
      <xdr:nvPicPr>
        <xdr:cNvPr id="3" name="Picture 2" title="University of Colorado Boulder logo">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twoCellAnchor editAs="oneCell">
    <xdr:from>
      <xdr:col>0</xdr:col>
      <xdr:colOff>0</xdr:colOff>
      <xdr:row>0</xdr:row>
      <xdr:rowOff>0</xdr:rowOff>
    </xdr:from>
    <xdr:to>
      <xdr:col>2</xdr:col>
      <xdr:colOff>323850</xdr:colOff>
      <xdr:row>1</xdr:row>
      <xdr:rowOff>7739</xdr:rowOff>
    </xdr:to>
    <xdr:pic>
      <xdr:nvPicPr>
        <xdr:cNvPr id="5" name="Picture 4" title="University of Colorado Boulder logo">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333375</xdr:colOff>
      <xdr:row>1</xdr:row>
      <xdr:rowOff>7739</xdr:rowOff>
    </xdr:to>
    <xdr:pic>
      <xdr:nvPicPr>
        <xdr:cNvPr id="2" name="Picture 1" title="University of Colorado Boulder logo">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twoCellAnchor editAs="oneCell">
    <xdr:from>
      <xdr:col>0</xdr:col>
      <xdr:colOff>0</xdr:colOff>
      <xdr:row>0</xdr:row>
      <xdr:rowOff>0</xdr:rowOff>
    </xdr:from>
    <xdr:to>
      <xdr:col>2</xdr:col>
      <xdr:colOff>333375</xdr:colOff>
      <xdr:row>1</xdr:row>
      <xdr:rowOff>7739</xdr:rowOff>
    </xdr:to>
    <xdr:pic>
      <xdr:nvPicPr>
        <xdr:cNvPr id="4" name="Picture 3" title="University of Colorado Boulder logo">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33975" cy="769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nior%20Staff\budget%20documents\08-09\FY%2009%20request%20budget.04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ca"/>
      <sheetName val="aux"/>
      <sheetName val="era"/>
      <sheetName val="controls"/>
    </sheetNames>
    <sheetDataSet>
      <sheetData sheetId="0" refreshError="1"/>
      <sheetData sheetId="1" refreshError="1"/>
      <sheetData sheetId="2" refreshError="1"/>
      <sheetData sheetId="3" refreshError="1">
        <row r="7">
          <cell r="B7">
            <v>0.23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G60" totalsRowShown="0" headerRowDxfId="2" headerRowBorderDxfId="1" tableBorderDxfId="0">
  <tableColumns count="7">
    <tableColumn id="1" xr3:uid="{00000000-0010-0000-0000-000001000000}" name="Description"/>
    <tableColumn id="2" xr3:uid="{00000000-0010-0000-0000-000002000000}" name="FY 2018-19             Original Total Current Funds "/>
    <tableColumn id="3" xr3:uid="{00000000-0010-0000-0000-000003000000}" name="FY 2018-19           June Estimate Total Current Funds "/>
    <tableColumn id="4" xr3:uid="{00000000-0010-0000-0000-000004000000}" name="FY 2019-20 Education &amp; General Fund"/>
    <tableColumn id="5" xr3:uid="{00000000-0010-0000-0000-000005000000}" name="FY 2019-20 Auxiliary &amp; _x000a_Self-Funded Activities"/>
    <tableColumn id="6" xr3:uid="{00000000-0010-0000-0000-000006000000}" name="FY 2019-20 Restricted    Fund"/>
    <tableColumn id="7" xr3:uid="{00000000-0010-0000-0000-000007000000}" name="FY 2019-20     Total Current Funds Budget"/>
  </tableColumns>
  <tableStyleInfo name="No bands" showFirstColumn="0" showLastColumn="0" showRowStripes="1" showColumnStripes="0"/>
  <extLst>
    <ext xmlns:x14="http://schemas.microsoft.com/office/spreadsheetml/2009/9/main" uri="{504A1905-F514-4f6f-8877-14C23A59335A}">
      <x14:table altText="CU Boulder Current Funds Budge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88BB4-35EE-4D50-8759-63CED88CC91D}">
  <dimension ref="A1:M75"/>
  <sheetViews>
    <sheetView tabSelected="1" workbookViewId="0">
      <selection activeCell="A3" sqref="A3"/>
    </sheetView>
  </sheetViews>
  <sheetFormatPr defaultRowHeight="15" x14ac:dyDescent="0.25"/>
  <cols>
    <col min="1" max="1" width="76.5546875" style="374" customWidth="1"/>
    <col min="2" max="2" width="18.88671875" style="374" bestFit="1" customWidth="1"/>
    <col min="3" max="3" width="18.6640625" style="374" customWidth="1"/>
    <col min="4" max="5" width="18.6640625" style="332" customWidth="1"/>
    <col min="6" max="6" width="18" style="332" customWidth="1"/>
    <col min="7" max="7" width="22.109375" style="332" customWidth="1"/>
    <col min="8" max="8" width="15.6640625" customWidth="1"/>
  </cols>
  <sheetData>
    <row r="1" spans="1:13" ht="15.6" x14ac:dyDescent="0.3">
      <c r="A1" s="322" t="s">
        <v>227</v>
      </c>
      <c r="B1" s="322"/>
      <c r="C1" s="322"/>
      <c r="D1" s="322"/>
      <c r="E1" s="322"/>
      <c r="F1" s="322"/>
      <c r="G1" s="322"/>
    </row>
    <row r="2" spans="1:13" ht="15.6" x14ac:dyDescent="0.3">
      <c r="A2" s="322" t="s">
        <v>0</v>
      </c>
      <c r="B2" s="322"/>
      <c r="C2" s="322"/>
      <c r="D2" s="322"/>
      <c r="E2" s="322"/>
      <c r="F2" s="322"/>
      <c r="G2" s="322"/>
    </row>
    <row r="3" spans="1:13" ht="15.6" x14ac:dyDescent="0.3">
      <c r="A3" s="323" t="s">
        <v>49</v>
      </c>
      <c r="B3" s="323"/>
      <c r="C3" s="323"/>
      <c r="D3" s="323"/>
      <c r="E3" s="323"/>
      <c r="F3" s="323"/>
      <c r="G3" s="323"/>
    </row>
    <row r="4" spans="1:13" ht="16.2" thickBot="1" x14ac:dyDescent="0.35">
      <c r="A4" s="324"/>
      <c r="B4" s="485"/>
      <c r="C4" s="485"/>
      <c r="D4" s="485"/>
      <c r="E4" s="324"/>
      <c r="F4" s="324"/>
      <c r="G4" s="324"/>
    </row>
    <row r="5" spans="1:13" ht="16.2" thickBot="1" x14ac:dyDescent="0.35">
      <c r="A5" s="610" t="s">
        <v>1</v>
      </c>
      <c r="B5" s="612" t="s">
        <v>205</v>
      </c>
      <c r="C5" s="613"/>
      <c r="D5" s="614" t="s">
        <v>226</v>
      </c>
      <c r="E5" s="615"/>
      <c r="F5" s="615"/>
      <c r="G5" s="616"/>
    </row>
    <row r="6" spans="1:13" ht="47.4" thickBot="1" x14ac:dyDescent="0.35">
      <c r="A6" s="611"/>
      <c r="B6" s="488" t="s">
        <v>166</v>
      </c>
      <c r="C6" s="488" t="s">
        <v>167</v>
      </c>
      <c r="D6" s="486" t="s">
        <v>2</v>
      </c>
      <c r="E6" s="487" t="s">
        <v>3</v>
      </c>
      <c r="F6" s="487" t="s">
        <v>168</v>
      </c>
      <c r="G6" s="488" t="s">
        <v>169</v>
      </c>
    </row>
    <row r="7" spans="1:13" ht="15.6" x14ac:dyDescent="0.3">
      <c r="A7" s="328" t="s">
        <v>4</v>
      </c>
      <c r="B7" s="329"/>
      <c r="C7" s="330"/>
      <c r="D7" s="331"/>
      <c r="G7" s="333"/>
    </row>
    <row r="8" spans="1:13" x14ac:dyDescent="0.25">
      <c r="A8" s="334" t="s">
        <v>5</v>
      </c>
      <c r="B8" s="489"/>
      <c r="C8" s="490"/>
      <c r="D8" s="491"/>
      <c r="E8" s="492"/>
      <c r="F8" s="492"/>
      <c r="G8" s="490"/>
      <c r="K8" s="639"/>
      <c r="L8" s="639"/>
    </row>
    <row r="9" spans="1:13" ht="15.6" x14ac:dyDescent="0.3">
      <c r="A9" s="493" t="s">
        <v>197</v>
      </c>
      <c r="B9" s="489"/>
      <c r="C9" s="490"/>
      <c r="D9" s="491"/>
      <c r="E9" s="492"/>
      <c r="F9" s="492"/>
      <c r="G9" s="490"/>
      <c r="K9" s="639"/>
      <c r="L9" s="639"/>
      <c r="M9" s="640"/>
    </row>
    <row r="10" spans="1:13" x14ac:dyDescent="0.25">
      <c r="A10" s="336" t="s">
        <v>6</v>
      </c>
      <c r="B10" s="489">
        <v>50186294</v>
      </c>
      <c r="C10" s="489">
        <v>50186294</v>
      </c>
      <c r="D10" s="491">
        <v>53259194</v>
      </c>
      <c r="E10" s="494">
        <v>0</v>
      </c>
      <c r="F10" s="492">
        <v>0</v>
      </c>
      <c r="G10" s="490">
        <f>SUM(D10:F10)</f>
        <v>53259194</v>
      </c>
      <c r="K10" s="639"/>
      <c r="L10" s="639"/>
      <c r="M10" s="640"/>
    </row>
    <row r="11" spans="1:13" x14ac:dyDescent="0.25">
      <c r="A11" s="336" t="s">
        <v>198</v>
      </c>
      <c r="B11" s="489">
        <v>252601255</v>
      </c>
      <c r="C11" s="489">
        <v>262711241</v>
      </c>
      <c r="D11" s="491">
        <v>285621583</v>
      </c>
      <c r="E11" s="494">
        <v>0</v>
      </c>
      <c r="F11" s="492">
        <v>0</v>
      </c>
      <c r="G11" s="490">
        <f>SUM(D11:F11)</f>
        <v>285621583</v>
      </c>
      <c r="K11" s="639"/>
      <c r="L11" s="639"/>
      <c r="M11" s="640"/>
    </row>
    <row r="12" spans="1:13" x14ac:dyDescent="0.25">
      <c r="A12" s="336" t="s">
        <v>199</v>
      </c>
      <c r="B12" s="489">
        <v>54086880</v>
      </c>
      <c r="C12" s="489">
        <v>57211004</v>
      </c>
      <c r="D12" s="491">
        <v>61384610</v>
      </c>
      <c r="E12" s="494">
        <v>0</v>
      </c>
      <c r="F12" s="492">
        <v>0</v>
      </c>
      <c r="G12" s="490">
        <f>SUM(D12:F12)</f>
        <v>61384610</v>
      </c>
    </row>
    <row r="13" spans="1:13" ht="15.6" x14ac:dyDescent="0.3">
      <c r="A13" s="493" t="s">
        <v>8</v>
      </c>
      <c r="B13" s="489"/>
      <c r="C13" s="489"/>
      <c r="D13" s="491"/>
      <c r="E13" s="494"/>
      <c r="F13" s="492"/>
      <c r="G13" s="490"/>
    </row>
    <row r="14" spans="1:13" x14ac:dyDescent="0.25">
      <c r="A14" s="336" t="s">
        <v>200</v>
      </c>
      <c r="B14" s="489">
        <v>535139083</v>
      </c>
      <c r="C14" s="489">
        <v>560043846</v>
      </c>
      <c r="D14" s="491">
        <v>599666006</v>
      </c>
      <c r="E14" s="494">
        <v>0</v>
      </c>
      <c r="F14" s="492">
        <v>0</v>
      </c>
      <c r="G14" s="490">
        <f>SUM(D14:F14)</f>
        <v>599666006</v>
      </c>
    </row>
    <row r="15" spans="1:13" x14ac:dyDescent="0.25">
      <c r="A15" s="336" t="s">
        <v>199</v>
      </c>
      <c r="B15" s="489">
        <v>77644803</v>
      </c>
      <c r="C15" s="489">
        <v>77618827</v>
      </c>
      <c r="D15" s="491">
        <v>66772044</v>
      </c>
      <c r="E15" s="494">
        <v>0</v>
      </c>
      <c r="F15" s="492">
        <v>0</v>
      </c>
      <c r="G15" s="490">
        <f>SUM(D15:F15)</f>
        <v>66772044</v>
      </c>
    </row>
    <row r="16" spans="1:13" x14ac:dyDescent="0.25">
      <c r="A16" s="336" t="s">
        <v>201</v>
      </c>
      <c r="B16" s="489">
        <v>43650000</v>
      </c>
      <c r="C16" s="489">
        <v>63588477</v>
      </c>
      <c r="D16" s="491">
        <v>0</v>
      </c>
      <c r="E16" s="494">
        <v>65496131.310000002</v>
      </c>
      <c r="F16" s="492">
        <v>0</v>
      </c>
      <c r="G16" s="490">
        <f>SUM(D16:F16)</f>
        <v>65496131.310000002</v>
      </c>
    </row>
    <row r="17" spans="1:8" x14ac:dyDescent="0.25">
      <c r="A17" s="334" t="s">
        <v>202</v>
      </c>
      <c r="B17" s="489">
        <v>60852518</v>
      </c>
      <c r="C17" s="489">
        <v>65026933</v>
      </c>
      <c r="D17" s="491">
        <v>6214155</v>
      </c>
      <c r="E17" s="494">
        <v>41818007</v>
      </c>
      <c r="F17" s="492">
        <v>0</v>
      </c>
      <c r="G17" s="490">
        <f>SUM(D17:F17)</f>
        <v>48032162</v>
      </c>
    </row>
    <row r="18" spans="1:8" x14ac:dyDescent="0.25">
      <c r="A18" s="337"/>
      <c r="B18" s="489"/>
      <c r="C18" s="489"/>
      <c r="D18" s="491"/>
      <c r="E18" s="494"/>
      <c r="F18" s="492"/>
      <c r="G18" s="490"/>
    </row>
    <row r="19" spans="1:8" ht="15.6" x14ac:dyDescent="0.3">
      <c r="A19" s="338" t="s">
        <v>11</v>
      </c>
      <c r="B19" s="495">
        <f>SUM(B10:B17)</f>
        <v>1074160833</v>
      </c>
      <c r="C19" s="495">
        <f>SUM(C10:C17)</f>
        <v>1136386622</v>
      </c>
      <c r="D19" s="496">
        <f>SUM(D10:D17)</f>
        <v>1072917592</v>
      </c>
      <c r="E19" s="497">
        <f>SUM(E10:E17)</f>
        <v>107314138.31</v>
      </c>
      <c r="F19" s="498">
        <f t="shared" ref="F19" si="0">SUM(F10:F17)</f>
        <v>0</v>
      </c>
      <c r="G19" s="495">
        <f>SUM(G10:G17)</f>
        <v>1180231730.3099999</v>
      </c>
      <c r="H19" s="590"/>
    </row>
    <row r="20" spans="1:8" x14ac:dyDescent="0.25">
      <c r="A20" s="334" t="s">
        <v>12</v>
      </c>
      <c r="B20" s="489">
        <v>2500</v>
      </c>
      <c r="C20" s="489">
        <v>2500</v>
      </c>
      <c r="D20" s="491">
        <v>0</v>
      </c>
      <c r="E20" s="494">
        <v>0</v>
      </c>
      <c r="F20" s="492">
        <v>2500</v>
      </c>
      <c r="G20" s="490">
        <f>SUM(D20:F20)</f>
        <v>2500</v>
      </c>
      <c r="H20" s="590"/>
    </row>
    <row r="21" spans="1:8" x14ac:dyDescent="0.25">
      <c r="A21" s="334" t="s">
        <v>13</v>
      </c>
      <c r="B21" s="489">
        <v>0</v>
      </c>
      <c r="C21" s="489">
        <v>0</v>
      </c>
      <c r="D21" s="491"/>
      <c r="E21" s="494"/>
      <c r="F21" s="492"/>
      <c r="G21" s="490"/>
    </row>
    <row r="22" spans="1:8" x14ac:dyDescent="0.25">
      <c r="A22" s="336" t="s">
        <v>14</v>
      </c>
      <c r="B22" s="489">
        <v>471863616.64000005</v>
      </c>
      <c r="C22" s="489">
        <v>459149023.26504505</v>
      </c>
      <c r="D22" s="491">
        <v>0</v>
      </c>
      <c r="E22" s="494">
        <v>0</v>
      </c>
      <c r="F22" s="492">
        <v>459149023.26504505</v>
      </c>
      <c r="G22" s="490">
        <f t="shared" ref="G22:G25" si="1">SUM(D22:F22)</f>
        <v>459149023.26504505</v>
      </c>
      <c r="H22" s="590"/>
    </row>
    <row r="23" spans="1:8" x14ac:dyDescent="0.25">
      <c r="A23" s="336" t="s">
        <v>15</v>
      </c>
      <c r="B23" s="489">
        <v>7139593.7600000007</v>
      </c>
      <c r="C23" s="489">
        <v>7686610.8961774735</v>
      </c>
      <c r="D23" s="491">
        <v>0</v>
      </c>
      <c r="E23" s="494">
        <v>0</v>
      </c>
      <c r="F23" s="492">
        <v>7686610.8961774735</v>
      </c>
      <c r="G23" s="490">
        <f t="shared" si="1"/>
        <v>7686610.8961774735</v>
      </c>
      <c r="H23" s="590"/>
    </row>
    <row r="24" spans="1:8" x14ac:dyDescent="0.25">
      <c r="A24" s="336" t="s">
        <v>59</v>
      </c>
      <c r="B24" s="489">
        <v>0</v>
      </c>
      <c r="C24" s="489">
        <v>0</v>
      </c>
      <c r="D24" s="491">
        <v>0</v>
      </c>
      <c r="E24" s="494">
        <v>0</v>
      </c>
      <c r="F24" s="492">
        <v>0</v>
      </c>
      <c r="G24" s="490">
        <f t="shared" si="1"/>
        <v>0</v>
      </c>
    </row>
    <row r="25" spans="1:8" x14ac:dyDescent="0.25">
      <c r="A25" s="342" t="s">
        <v>184</v>
      </c>
      <c r="B25" s="489">
        <v>73691063</v>
      </c>
      <c r="C25" s="489">
        <v>73691063</v>
      </c>
      <c r="D25" s="491">
        <v>73418942</v>
      </c>
      <c r="E25" s="494">
        <v>0</v>
      </c>
      <c r="F25" s="492">
        <v>0</v>
      </c>
      <c r="G25" s="490">
        <f t="shared" si="1"/>
        <v>73418942</v>
      </c>
      <c r="H25" s="590"/>
    </row>
    <row r="26" spans="1:8" ht="15.6" x14ac:dyDescent="0.3">
      <c r="A26" s="338" t="s">
        <v>16</v>
      </c>
      <c r="B26" s="495">
        <f t="shared" ref="B26:E26" si="2">SUM(B20:B25)</f>
        <v>552696773.4000001</v>
      </c>
      <c r="C26" s="495">
        <f t="shared" si="2"/>
        <v>540529197.16122246</v>
      </c>
      <c r="D26" s="496">
        <f t="shared" si="2"/>
        <v>73418942</v>
      </c>
      <c r="E26" s="497">
        <f t="shared" si="2"/>
        <v>0</v>
      </c>
      <c r="F26" s="498">
        <f>SUM(F20:F25)</f>
        <v>466838134.16122252</v>
      </c>
      <c r="G26" s="495">
        <f>SUM(G20:G25)</f>
        <v>540257076.16122246</v>
      </c>
    </row>
    <row r="27" spans="1:8" x14ac:dyDescent="0.25">
      <c r="A27" s="334" t="s">
        <v>17</v>
      </c>
      <c r="B27" s="489">
        <v>242635855.28</v>
      </c>
      <c r="C27" s="489">
        <v>301509544.32690454</v>
      </c>
      <c r="D27" s="491">
        <v>0</v>
      </c>
      <c r="E27" s="494">
        <v>0</v>
      </c>
      <c r="F27" s="492">
        <v>301509544.32690454</v>
      </c>
      <c r="G27" s="490">
        <f>SUM(D27:F27)</f>
        <v>301509544.32690454</v>
      </c>
      <c r="H27" s="590"/>
    </row>
    <row r="28" spans="1:8" x14ac:dyDescent="0.25">
      <c r="A28" s="334" t="s">
        <v>60</v>
      </c>
      <c r="B28" s="489">
        <v>42377628</v>
      </c>
      <c r="C28" s="489">
        <v>38502768</v>
      </c>
      <c r="D28" s="491">
        <v>0</v>
      </c>
      <c r="E28" s="494">
        <v>39657851</v>
      </c>
      <c r="F28" s="492">
        <v>0</v>
      </c>
      <c r="G28" s="490">
        <f>SUM(D28:F28)</f>
        <v>39657851</v>
      </c>
      <c r="H28" s="590"/>
    </row>
    <row r="29" spans="1:8" x14ac:dyDescent="0.25">
      <c r="A29" s="334" t="s">
        <v>18</v>
      </c>
      <c r="B29" s="489">
        <v>333705988</v>
      </c>
      <c r="C29" s="489">
        <v>329950355</v>
      </c>
      <c r="D29" s="491">
        <v>0</v>
      </c>
      <c r="E29" s="494">
        <v>339859780</v>
      </c>
      <c r="F29" s="492">
        <v>0</v>
      </c>
      <c r="G29" s="490">
        <f>SUM(D29:F29)</f>
        <v>339859780</v>
      </c>
      <c r="H29" s="590"/>
    </row>
    <row r="30" spans="1:8" x14ac:dyDescent="0.25">
      <c r="A30" s="334" t="s">
        <v>19</v>
      </c>
      <c r="B30" s="489">
        <v>0</v>
      </c>
      <c r="C30" s="489">
        <v>0</v>
      </c>
      <c r="D30" s="491"/>
      <c r="E30" s="494"/>
      <c r="F30" s="492"/>
      <c r="G30" s="490"/>
      <c r="H30" s="590"/>
    </row>
    <row r="31" spans="1:8" x14ac:dyDescent="0.25">
      <c r="A31" s="334" t="s">
        <v>20</v>
      </c>
      <c r="B31" s="489">
        <v>0</v>
      </c>
      <c r="C31" s="489">
        <v>0</v>
      </c>
      <c r="D31" s="491"/>
      <c r="E31" s="494"/>
      <c r="F31" s="492"/>
      <c r="G31" s="490"/>
      <c r="H31" s="590"/>
    </row>
    <row r="32" spans="1:8" x14ac:dyDescent="0.25">
      <c r="A32" s="336" t="s">
        <v>21</v>
      </c>
      <c r="B32" s="489">
        <v>160273452.56</v>
      </c>
      <c r="C32" s="489">
        <v>160273452.56</v>
      </c>
      <c r="D32" s="491">
        <v>90581034</v>
      </c>
      <c r="E32" s="494">
        <v>69692418.560000002</v>
      </c>
      <c r="F32" s="492">
        <v>0</v>
      </c>
      <c r="G32" s="490">
        <f>SUM(D32:F32)</f>
        <v>160273452.56</v>
      </c>
      <c r="H32" s="590"/>
    </row>
    <row r="33" spans="1:8" x14ac:dyDescent="0.25">
      <c r="A33" s="336" t="s">
        <v>22</v>
      </c>
      <c r="B33" s="489">
        <v>0</v>
      </c>
      <c r="C33" s="489">
        <v>0</v>
      </c>
      <c r="D33" s="491"/>
      <c r="E33" s="494"/>
      <c r="F33" s="492"/>
      <c r="G33" s="490"/>
      <c r="H33" s="590"/>
    </row>
    <row r="34" spans="1:8" ht="15.6" thickBot="1" x14ac:dyDescent="0.3">
      <c r="A34" s="343" t="s">
        <v>23</v>
      </c>
      <c r="B34" s="489">
        <v>41288059</v>
      </c>
      <c r="C34" s="489">
        <v>47272145</v>
      </c>
      <c r="D34" s="491">
        <v>8091805</v>
      </c>
      <c r="E34" s="494">
        <v>40291964</v>
      </c>
      <c r="F34" s="492">
        <v>0</v>
      </c>
      <c r="G34" s="490">
        <f>SUM(D34:F34)</f>
        <v>48383769</v>
      </c>
      <c r="H34" s="590"/>
    </row>
    <row r="35" spans="1:8" ht="16.2" thickTop="1" x14ac:dyDescent="0.3">
      <c r="A35" s="344" t="s">
        <v>24</v>
      </c>
      <c r="B35" s="499">
        <f>SUM(B27:B34)+B19+B26</f>
        <v>2447138589.2399998</v>
      </c>
      <c r="C35" s="499">
        <f>SUM(C27:C34)+C19+C26</f>
        <v>2554424084.0481272</v>
      </c>
      <c r="D35" s="500">
        <f>D19+D26+SUM(D27:D34)</f>
        <v>1245009373</v>
      </c>
      <c r="E35" s="501">
        <f>E19+E26+SUM(E27:E34)</f>
        <v>596816151.87</v>
      </c>
      <c r="F35" s="502">
        <f>F19+F26+SUM(F27:F34)</f>
        <v>768347678.48812699</v>
      </c>
      <c r="G35" s="499">
        <f>G19+G26+SUM(G27:G34)</f>
        <v>2610173203.3581266</v>
      </c>
    </row>
    <row r="36" spans="1:8" x14ac:dyDescent="0.25">
      <c r="A36" s="334"/>
      <c r="B36" s="489"/>
      <c r="C36" s="490"/>
      <c r="D36" s="491"/>
      <c r="E36" s="494"/>
      <c r="F36" s="492"/>
      <c r="G36" s="490"/>
    </row>
    <row r="37" spans="1:8" ht="15.6" x14ac:dyDescent="0.3">
      <c r="A37" s="328" t="s">
        <v>25</v>
      </c>
      <c r="B37" s="503"/>
      <c r="C37" s="490"/>
      <c r="D37" s="491"/>
      <c r="E37" s="494"/>
      <c r="F37" s="492"/>
      <c r="G37" s="490"/>
    </row>
    <row r="38" spans="1:8" x14ac:dyDescent="0.25">
      <c r="A38" s="334" t="s">
        <v>26</v>
      </c>
      <c r="B38" s="489"/>
      <c r="C38" s="490"/>
      <c r="D38" s="491"/>
      <c r="E38" s="494"/>
      <c r="F38" s="492"/>
      <c r="G38" s="490"/>
    </row>
    <row r="39" spans="1:8" x14ac:dyDescent="0.25">
      <c r="A39" s="336" t="s">
        <v>27</v>
      </c>
      <c r="B39" s="489">
        <v>713461823.25976384</v>
      </c>
      <c r="C39" s="489">
        <v>729211593</v>
      </c>
      <c r="D39" s="491">
        <v>634258624.39999998</v>
      </c>
      <c r="E39" s="494">
        <v>72748542.879999995</v>
      </c>
      <c r="F39" s="492">
        <v>64131680</v>
      </c>
      <c r="G39" s="490">
        <f>SUM(D39:F39)</f>
        <v>771138847.27999997</v>
      </c>
    </row>
    <row r="40" spans="1:8" x14ac:dyDescent="0.25">
      <c r="A40" s="336" t="s">
        <v>28</v>
      </c>
      <c r="B40" s="489">
        <v>563783109.75999999</v>
      </c>
      <c r="C40" s="489">
        <v>587837848</v>
      </c>
      <c r="D40" s="491">
        <v>6576432</v>
      </c>
      <c r="E40" s="494">
        <v>633591.92000000004</v>
      </c>
      <c r="F40" s="492">
        <v>580658446</v>
      </c>
      <c r="G40" s="490">
        <f t="shared" ref="G40:G46" si="3">SUM(D40:F40)</f>
        <v>587868469.91999996</v>
      </c>
    </row>
    <row r="41" spans="1:8" x14ac:dyDescent="0.25">
      <c r="A41" s="336" t="s">
        <v>29</v>
      </c>
      <c r="B41" s="489">
        <v>19820765.494327698</v>
      </c>
      <c r="C41" s="489">
        <v>17649188.74005881</v>
      </c>
      <c r="D41" s="491">
        <v>439901</v>
      </c>
      <c r="E41" s="494">
        <v>10246205.84</v>
      </c>
      <c r="F41" s="492">
        <v>7360518.7400588114</v>
      </c>
      <c r="G41" s="490">
        <f t="shared" si="3"/>
        <v>18046625.580058813</v>
      </c>
    </row>
    <row r="42" spans="1:8" x14ac:dyDescent="0.25">
      <c r="A42" s="336" t="s">
        <v>30</v>
      </c>
      <c r="B42" s="489">
        <v>206579623.41590002</v>
      </c>
      <c r="C42" s="489">
        <v>205778202</v>
      </c>
      <c r="D42" s="491">
        <v>174833546.59999999</v>
      </c>
      <c r="E42" s="494">
        <v>37561339.920000002</v>
      </c>
      <c r="F42" s="492">
        <v>3003184</v>
      </c>
      <c r="G42" s="490">
        <f t="shared" si="3"/>
        <v>215398070.51999998</v>
      </c>
    </row>
    <row r="43" spans="1:8" x14ac:dyDescent="0.25">
      <c r="A43" s="336" t="s">
        <v>31</v>
      </c>
      <c r="B43" s="489">
        <v>139458542.91299608</v>
      </c>
      <c r="C43" s="489">
        <v>145088583.8212173</v>
      </c>
      <c r="D43" s="491">
        <v>73317870</v>
      </c>
      <c r="E43" s="494">
        <v>70910338.719999999</v>
      </c>
      <c r="F43" s="492">
        <v>5480781.8212173125</v>
      </c>
      <c r="G43" s="490">
        <f t="shared" si="3"/>
        <v>149708990.5412173</v>
      </c>
    </row>
    <row r="44" spans="1:8" x14ac:dyDescent="0.25">
      <c r="A44" s="336" t="s">
        <v>32</v>
      </c>
      <c r="B44" s="489">
        <v>123636511.88</v>
      </c>
      <c r="C44" s="489">
        <v>124132092.37372857</v>
      </c>
      <c r="D44" s="491">
        <v>125157754</v>
      </c>
      <c r="E44" s="494">
        <v>7648989.9199999999</v>
      </c>
      <c r="F44" s="492">
        <v>393200.37372857577</v>
      </c>
      <c r="G44" s="490">
        <f t="shared" si="3"/>
        <v>133199944.29372858</v>
      </c>
    </row>
    <row r="45" spans="1:8" x14ac:dyDescent="0.25">
      <c r="A45" s="336" t="s">
        <v>33</v>
      </c>
      <c r="B45" s="489">
        <v>105298359.50576191</v>
      </c>
      <c r="C45" s="489">
        <v>105707535.44084759</v>
      </c>
      <c r="D45" s="491">
        <v>108699171</v>
      </c>
      <c r="E45" s="494">
        <v>0</v>
      </c>
      <c r="F45" s="492">
        <v>1869823.4408475929</v>
      </c>
      <c r="G45" s="490">
        <f t="shared" si="3"/>
        <v>110568994.44084759</v>
      </c>
    </row>
    <row r="46" spans="1:8" x14ac:dyDescent="0.25">
      <c r="A46" s="336" t="s">
        <v>34</v>
      </c>
      <c r="B46" s="489">
        <v>177422951.81519559</v>
      </c>
      <c r="C46" s="489">
        <v>211447180.65880749</v>
      </c>
      <c r="D46" s="491">
        <v>107809520</v>
      </c>
      <c r="E46" s="494">
        <v>16241016.48</v>
      </c>
      <c r="F46" s="492">
        <v>88562664.108807489</v>
      </c>
      <c r="G46" s="490">
        <f t="shared" si="3"/>
        <v>212613200.58880749</v>
      </c>
    </row>
    <row r="47" spans="1:8" x14ac:dyDescent="0.25">
      <c r="A47" s="334" t="s">
        <v>35</v>
      </c>
      <c r="B47" s="489">
        <v>261922177.03175807</v>
      </c>
      <c r="C47" s="489">
        <v>274095227.79978889</v>
      </c>
      <c r="D47" s="491">
        <v>0</v>
      </c>
      <c r="E47" s="494">
        <v>264932592</v>
      </c>
      <c r="F47" s="492">
        <v>16887379.799788877</v>
      </c>
      <c r="G47" s="490">
        <f>SUM(D47:F47)</f>
        <v>281819971.79978889</v>
      </c>
    </row>
    <row r="48" spans="1:8" x14ac:dyDescent="0.25">
      <c r="A48" s="334" t="s">
        <v>19</v>
      </c>
      <c r="B48" s="489"/>
      <c r="C48" s="489"/>
      <c r="D48" s="491"/>
      <c r="E48" s="494"/>
      <c r="F48" s="492"/>
      <c r="G48" s="490"/>
    </row>
    <row r="49" spans="1:7" ht="15.6" thickBot="1" x14ac:dyDescent="0.3">
      <c r="A49" s="334" t="s">
        <v>36</v>
      </c>
      <c r="B49" s="489">
        <v>0</v>
      </c>
      <c r="C49" s="489">
        <v>0</v>
      </c>
      <c r="D49" s="491">
        <v>0</v>
      </c>
      <c r="E49" s="494">
        <v>0</v>
      </c>
      <c r="F49" s="492">
        <v>0</v>
      </c>
      <c r="G49" s="490">
        <f>SUM(D49:F49)</f>
        <v>0</v>
      </c>
    </row>
    <row r="50" spans="1:7" ht="16.2" thickTop="1" x14ac:dyDescent="0.3">
      <c r="A50" s="344" t="s">
        <v>37</v>
      </c>
      <c r="B50" s="499">
        <f t="shared" ref="B50:G50" si="4">SUM(B39:B49)</f>
        <v>2311383865.0757031</v>
      </c>
      <c r="C50" s="499">
        <f t="shared" si="4"/>
        <v>2400947451.8344488</v>
      </c>
      <c r="D50" s="500">
        <f t="shared" si="4"/>
        <v>1231092819</v>
      </c>
      <c r="E50" s="501">
        <f t="shared" si="4"/>
        <v>480922617.67999995</v>
      </c>
      <c r="F50" s="502">
        <f>SUM(F39:F49)</f>
        <v>768347678.28444862</v>
      </c>
      <c r="G50" s="499">
        <f t="shared" si="4"/>
        <v>2480363114.9644485</v>
      </c>
    </row>
    <row r="51" spans="1:7" x14ac:dyDescent="0.25">
      <c r="A51" s="334"/>
      <c r="B51" s="489"/>
      <c r="C51" s="490"/>
      <c r="D51" s="491"/>
      <c r="E51" s="494"/>
      <c r="F51" s="492"/>
      <c r="G51" s="490"/>
    </row>
    <row r="52" spans="1:7" ht="15.6" x14ac:dyDescent="0.3">
      <c r="A52" s="328" t="s">
        <v>38</v>
      </c>
      <c r="B52" s="503"/>
      <c r="C52" s="490"/>
      <c r="D52" s="491"/>
      <c r="E52" s="494"/>
      <c r="F52" s="492"/>
      <c r="G52" s="490"/>
    </row>
    <row r="53" spans="1:7" x14ac:dyDescent="0.25">
      <c r="A53" s="334" t="s">
        <v>39</v>
      </c>
      <c r="B53" s="489">
        <v>0</v>
      </c>
      <c r="C53" s="489">
        <v>0</v>
      </c>
      <c r="D53" s="491"/>
      <c r="E53" s="494"/>
      <c r="F53" s="492"/>
      <c r="G53" s="490"/>
    </row>
    <row r="54" spans="1:7" x14ac:dyDescent="0.25">
      <c r="A54" s="336" t="s">
        <v>40</v>
      </c>
      <c r="B54" s="489">
        <v>70806051</v>
      </c>
      <c r="C54" s="489">
        <v>69807799</v>
      </c>
      <c r="D54" s="491">
        <v>13916554</v>
      </c>
      <c r="E54" s="494">
        <v>55244733</v>
      </c>
      <c r="F54" s="492">
        <v>0</v>
      </c>
      <c r="G54" s="490">
        <f>SUM(D54:F54)</f>
        <v>69161287</v>
      </c>
    </row>
    <row r="55" spans="1:7" x14ac:dyDescent="0.25">
      <c r="A55" s="336" t="s">
        <v>41</v>
      </c>
      <c r="B55" s="489">
        <v>0</v>
      </c>
      <c r="C55" s="489">
        <v>0</v>
      </c>
      <c r="D55" s="491">
        <v>0</v>
      </c>
      <c r="E55" s="494">
        <v>0</v>
      </c>
      <c r="F55" s="492">
        <v>0</v>
      </c>
      <c r="G55" s="490">
        <f>SUM(D55:F55)</f>
        <v>0</v>
      </c>
    </row>
    <row r="56" spans="1:7" x14ac:dyDescent="0.25">
      <c r="A56" s="337" t="s">
        <v>42</v>
      </c>
      <c r="B56" s="489">
        <v>0</v>
      </c>
      <c r="C56" s="489">
        <v>0</v>
      </c>
      <c r="D56" s="491">
        <v>0</v>
      </c>
      <c r="E56" s="494">
        <v>0</v>
      </c>
      <c r="F56" s="492">
        <v>0</v>
      </c>
      <c r="G56" s="490">
        <f>SUM(D56:F56)</f>
        <v>0</v>
      </c>
    </row>
    <row r="57" spans="1:7" ht="15.6" x14ac:dyDescent="0.3">
      <c r="A57" s="349" t="s">
        <v>43</v>
      </c>
      <c r="B57" s="495">
        <f>SUM(B54:B56)</f>
        <v>70806051</v>
      </c>
      <c r="C57" s="495">
        <f>SUM(C54:C56)</f>
        <v>69807799</v>
      </c>
      <c r="D57" s="496">
        <f t="shared" ref="D57:G57" si="5">SUM(D54:D56)</f>
        <v>13916554</v>
      </c>
      <c r="E57" s="497">
        <f t="shared" si="5"/>
        <v>55244733</v>
      </c>
      <c r="F57" s="498">
        <f t="shared" si="5"/>
        <v>0</v>
      </c>
      <c r="G57" s="495">
        <f t="shared" si="5"/>
        <v>69161287</v>
      </c>
    </row>
    <row r="58" spans="1:7" x14ac:dyDescent="0.25">
      <c r="A58" s="334"/>
      <c r="B58" s="489"/>
      <c r="C58" s="490"/>
      <c r="D58" s="491"/>
      <c r="E58" s="494"/>
      <c r="F58" s="492"/>
      <c r="G58" s="490"/>
    </row>
    <row r="59" spans="1:7" x14ac:dyDescent="0.25">
      <c r="A59" s="334" t="s">
        <v>44</v>
      </c>
      <c r="B59" s="489"/>
      <c r="C59" s="490"/>
      <c r="D59" s="491"/>
      <c r="E59" s="494"/>
      <c r="F59" s="492"/>
      <c r="G59" s="490"/>
    </row>
    <row r="60" spans="1:7" x14ac:dyDescent="0.25">
      <c r="A60" s="336" t="s">
        <v>45</v>
      </c>
      <c r="B60" s="489">
        <v>0</v>
      </c>
      <c r="C60" s="489">
        <v>0</v>
      </c>
      <c r="D60" s="491">
        <v>0</v>
      </c>
      <c r="E60" s="494">
        <v>0</v>
      </c>
      <c r="F60" s="492">
        <v>0</v>
      </c>
      <c r="G60" s="490">
        <f>SUM(D60:F60)</f>
        <v>0</v>
      </c>
    </row>
    <row r="61" spans="1:7" x14ac:dyDescent="0.25">
      <c r="A61" s="337" t="s">
        <v>36</v>
      </c>
      <c r="B61" s="489">
        <v>64948673</v>
      </c>
      <c r="C61" s="489">
        <v>83668833.450000003</v>
      </c>
      <c r="D61" s="491">
        <v>0</v>
      </c>
      <c r="E61" s="494">
        <v>60648801</v>
      </c>
      <c r="F61" s="492">
        <v>0</v>
      </c>
      <c r="G61" s="490">
        <f>SUM(D61:F61)</f>
        <v>60648801</v>
      </c>
    </row>
    <row r="62" spans="1:7" ht="16.2" thickBot="1" x14ac:dyDescent="0.35">
      <c r="A62" s="350" t="s">
        <v>46</v>
      </c>
      <c r="B62" s="504">
        <f>SUM(B60:B61)</f>
        <v>64948673</v>
      </c>
      <c r="C62" s="504">
        <f>SUM(C60:C61)</f>
        <v>83668833.450000003</v>
      </c>
      <c r="D62" s="505">
        <f t="shared" ref="D62:G62" si="6">SUM(D60:D61)</f>
        <v>0</v>
      </c>
      <c r="E62" s="506">
        <f t="shared" si="6"/>
        <v>60648801</v>
      </c>
      <c r="F62" s="507">
        <f t="shared" si="6"/>
        <v>0</v>
      </c>
      <c r="G62" s="504">
        <f t="shared" si="6"/>
        <v>60648801</v>
      </c>
    </row>
    <row r="63" spans="1:7" ht="16.2" thickTop="1" x14ac:dyDescent="0.3">
      <c r="A63" s="355" t="s">
        <v>47</v>
      </c>
      <c r="B63" s="508">
        <f>B50+B57+B62</f>
        <v>2447138589.0757031</v>
      </c>
      <c r="C63" s="508">
        <f>C50+C57+C62</f>
        <v>2554424084.2844486</v>
      </c>
      <c r="D63" s="509">
        <f>D50+D57+D62</f>
        <v>1245009373</v>
      </c>
      <c r="E63" s="510">
        <f t="shared" ref="E63:G63" si="7">E50+E57+E62</f>
        <v>596816151.67999995</v>
      </c>
      <c r="F63" s="511">
        <f t="shared" si="7"/>
        <v>768347678.28444862</v>
      </c>
      <c r="G63" s="508">
        <f t="shared" si="7"/>
        <v>2610173202.9644485</v>
      </c>
    </row>
    <row r="64" spans="1:7" ht="15.6" thickBot="1" x14ac:dyDescent="0.3">
      <c r="A64" s="372" t="s">
        <v>203</v>
      </c>
      <c r="B64" s="512">
        <f t="shared" ref="B64:G64" si="8">B35-B63</f>
        <v>0.16429662704467773</v>
      </c>
      <c r="C64" s="512">
        <f t="shared" si="8"/>
        <v>-0.23632144927978516</v>
      </c>
      <c r="D64" s="512">
        <f t="shared" si="8"/>
        <v>0</v>
      </c>
      <c r="E64" s="513">
        <f t="shared" si="8"/>
        <v>0.19000005722045898</v>
      </c>
      <c r="F64" s="514">
        <f t="shared" si="8"/>
        <v>0.20367836952209473</v>
      </c>
      <c r="G64" s="515">
        <f t="shared" si="8"/>
        <v>0.39367818832397461</v>
      </c>
    </row>
    <row r="65" spans="1:7" x14ac:dyDescent="0.25">
      <c r="C65" s="375"/>
      <c r="D65" s="375"/>
      <c r="E65" s="375"/>
      <c r="F65" s="375"/>
    </row>
    <row r="66" spans="1:7" ht="13.2" x14ac:dyDescent="0.25">
      <c r="A66" s="516"/>
      <c r="B66" s="516"/>
      <c r="C66" s="516"/>
      <c r="D66" s="516"/>
      <c r="E66" s="516"/>
      <c r="F66" s="516"/>
      <c r="G66" s="516"/>
    </row>
    <row r="67" spans="1:7" x14ac:dyDescent="0.25">
      <c r="A67" s="641"/>
      <c r="B67" s="321"/>
      <c r="C67" s="642"/>
      <c r="D67" s="643"/>
      <c r="E67" s="381"/>
      <c r="F67" s="374"/>
      <c r="G67" s="374"/>
    </row>
    <row r="68" spans="1:7" x14ac:dyDescent="0.25">
      <c r="A68" s="641"/>
      <c r="B68" s="644"/>
      <c r="C68" s="644"/>
      <c r="D68" s="644"/>
      <c r="E68" s="644"/>
      <c r="F68" s="644"/>
      <c r="G68" s="644"/>
    </row>
    <row r="69" spans="1:7" x14ac:dyDescent="0.25">
      <c r="A69" s="641"/>
      <c r="B69" s="644"/>
      <c r="C69" s="644"/>
      <c r="D69" s="644"/>
      <c r="E69" s="644"/>
      <c r="F69" s="644"/>
      <c r="G69" s="644"/>
    </row>
    <row r="70" spans="1:7" x14ac:dyDescent="0.25">
      <c r="A70" s="641"/>
      <c r="B70" s="644"/>
      <c r="C70" s="644"/>
      <c r="D70" s="644"/>
      <c r="E70" s="644"/>
      <c r="F70" s="644"/>
      <c r="G70" s="644"/>
    </row>
    <row r="71" spans="1:7" x14ac:dyDescent="0.25">
      <c r="E71" s="381"/>
    </row>
    <row r="72" spans="1:7" x14ac:dyDescent="0.25">
      <c r="A72" s="641"/>
    </row>
    <row r="73" spans="1:7" x14ac:dyDescent="0.25">
      <c r="A73" s="641"/>
      <c r="B73" s="644"/>
      <c r="C73" s="644"/>
      <c r="D73" s="644"/>
      <c r="E73" s="644"/>
      <c r="F73" s="644"/>
      <c r="G73" s="644"/>
    </row>
    <row r="74" spans="1:7" x14ac:dyDescent="0.25">
      <c r="A74" s="641"/>
      <c r="B74" s="644"/>
      <c r="C74" s="644"/>
      <c r="D74" s="644"/>
      <c r="E74" s="644"/>
      <c r="F74" s="644"/>
      <c r="G74" s="644"/>
    </row>
    <row r="75" spans="1:7" x14ac:dyDescent="0.25">
      <c r="A75" s="641"/>
      <c r="B75" s="644"/>
      <c r="C75" s="644"/>
      <c r="D75" s="644"/>
      <c r="E75" s="644"/>
      <c r="F75" s="644"/>
      <c r="G75" s="644"/>
    </row>
  </sheetData>
  <mergeCells count="3">
    <mergeCell ref="A5:A6"/>
    <mergeCell ref="B5:C5"/>
    <mergeCell ref="D5:G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3"/>
  <sheetViews>
    <sheetView workbookViewId="0"/>
  </sheetViews>
  <sheetFormatPr defaultColWidth="9.109375" defaultRowHeight="13.2" x14ac:dyDescent="0.25"/>
  <cols>
    <col min="1" max="1" width="51.5546875" style="63" customWidth="1"/>
    <col min="2" max="7" width="22.33203125" style="216" customWidth="1"/>
    <col min="8" max="16384" width="9.109375" style="63"/>
  </cols>
  <sheetData>
    <row r="1" spans="1:7" ht="60" customHeight="1" x14ac:dyDescent="0.25">
      <c r="A1" s="41"/>
      <c r="B1" s="176"/>
      <c r="C1" s="176"/>
      <c r="D1" s="176"/>
      <c r="E1" s="176"/>
      <c r="F1" s="176"/>
      <c r="G1" s="176"/>
    </row>
    <row r="2" spans="1:7" ht="15.6" x14ac:dyDescent="0.3">
      <c r="A2" s="65" t="s">
        <v>71</v>
      </c>
      <c r="B2" s="176"/>
      <c r="C2" s="176"/>
      <c r="D2" s="176"/>
      <c r="E2" s="176"/>
      <c r="F2" s="176"/>
      <c r="G2" s="176"/>
    </row>
    <row r="3" spans="1:7" ht="15.6" x14ac:dyDescent="0.3">
      <c r="A3" s="65" t="s">
        <v>0</v>
      </c>
      <c r="B3" s="176"/>
      <c r="C3" s="176"/>
      <c r="D3" s="176"/>
      <c r="E3" s="176"/>
      <c r="F3" s="176"/>
      <c r="G3" s="176"/>
    </row>
    <row r="4" spans="1:7" ht="15.6" x14ac:dyDescent="0.3">
      <c r="A4" s="66" t="s">
        <v>49</v>
      </c>
      <c r="B4" s="176"/>
      <c r="C4" s="176"/>
      <c r="D4" s="176"/>
      <c r="E4" s="176"/>
      <c r="F4" s="176"/>
      <c r="G4" s="176"/>
    </row>
    <row r="5" spans="1:7" ht="13.8" thickBot="1" x14ac:dyDescent="0.3">
      <c r="A5" s="64"/>
      <c r="B5" s="176"/>
      <c r="C5" s="176"/>
      <c r="D5" s="176"/>
      <c r="E5" s="176"/>
      <c r="F5" s="176"/>
      <c r="G5" s="176"/>
    </row>
    <row r="6" spans="1:7" ht="63" thickBot="1" x14ac:dyDescent="0.3">
      <c r="A6" s="62" t="s">
        <v>1</v>
      </c>
      <c r="B6" s="128" t="s">
        <v>91</v>
      </c>
      <c r="C6" s="128" t="s">
        <v>73</v>
      </c>
      <c r="D6" s="147" t="s">
        <v>74</v>
      </c>
      <c r="E6" s="148" t="s">
        <v>75</v>
      </c>
      <c r="F6" s="148" t="s">
        <v>76</v>
      </c>
      <c r="G6" s="177" t="s">
        <v>77</v>
      </c>
    </row>
    <row r="7" spans="1:7" ht="15.6" x14ac:dyDescent="0.3">
      <c r="A7" s="42" t="s">
        <v>4</v>
      </c>
      <c r="B7" s="178"/>
      <c r="C7" s="149"/>
      <c r="D7" s="179"/>
      <c r="E7" s="174"/>
      <c r="F7" s="174"/>
      <c r="G7" s="180"/>
    </row>
    <row r="8" spans="1:7" ht="15" x14ac:dyDescent="0.25">
      <c r="A8" s="43" t="s">
        <v>5</v>
      </c>
      <c r="B8" s="181"/>
      <c r="C8" s="149"/>
      <c r="D8" s="179"/>
      <c r="E8" s="174"/>
      <c r="F8" s="174"/>
      <c r="G8" s="149"/>
    </row>
    <row r="9" spans="1:7" ht="15" x14ac:dyDescent="0.25">
      <c r="A9" s="44" t="s">
        <v>6</v>
      </c>
      <c r="B9" s="149">
        <v>31859432</v>
      </c>
      <c r="C9" s="149">
        <v>31859432</v>
      </c>
      <c r="D9" s="179">
        <v>32188645</v>
      </c>
      <c r="E9" s="174">
        <v>0</v>
      </c>
      <c r="F9" s="174">
        <v>0</v>
      </c>
      <c r="G9" s="149">
        <f t="shared" ref="G9:G57" si="0">SUM(D9:F9)</f>
        <v>32188645</v>
      </c>
    </row>
    <row r="10" spans="1:7" ht="15" x14ac:dyDescent="0.25">
      <c r="A10" s="44" t="s">
        <v>7</v>
      </c>
      <c r="B10" s="149">
        <v>197333873</v>
      </c>
      <c r="C10" s="149">
        <v>199041104</v>
      </c>
      <c r="D10" s="182">
        <v>208603610</v>
      </c>
      <c r="E10" s="174">
        <v>0</v>
      </c>
      <c r="F10" s="174">
        <v>0</v>
      </c>
      <c r="G10" s="149">
        <f t="shared" si="0"/>
        <v>208603610</v>
      </c>
    </row>
    <row r="11" spans="1:7" ht="15" x14ac:dyDescent="0.25">
      <c r="A11" s="44" t="s">
        <v>8</v>
      </c>
      <c r="B11" s="149">
        <v>359311389</v>
      </c>
      <c r="C11" s="149">
        <v>368946125</v>
      </c>
      <c r="D11" s="182">
        <v>399258372</v>
      </c>
      <c r="E11" s="174">
        <v>0</v>
      </c>
      <c r="F11" s="174">
        <v>0</v>
      </c>
      <c r="G11" s="149">
        <f t="shared" si="0"/>
        <v>399258372</v>
      </c>
    </row>
    <row r="12" spans="1:7" ht="15" x14ac:dyDescent="0.25">
      <c r="A12" s="44" t="s">
        <v>9</v>
      </c>
      <c r="B12" s="149">
        <v>30036498</v>
      </c>
      <c r="C12" s="149">
        <v>27292856</v>
      </c>
      <c r="D12" s="179">
        <v>0</v>
      </c>
      <c r="E12" s="174">
        <v>28111642</v>
      </c>
      <c r="F12" s="174">
        <v>0</v>
      </c>
      <c r="G12" s="149">
        <f t="shared" si="0"/>
        <v>28111642</v>
      </c>
    </row>
    <row r="13" spans="1:7" ht="15" x14ac:dyDescent="0.25">
      <c r="A13" s="48" t="s">
        <v>10</v>
      </c>
      <c r="B13" s="149">
        <v>58137509</v>
      </c>
      <c r="C13" s="149">
        <v>66234178</v>
      </c>
      <c r="D13" s="179">
        <v>18093748</v>
      </c>
      <c r="E13" s="174">
        <v>47452562</v>
      </c>
      <c r="F13" s="174">
        <v>0</v>
      </c>
      <c r="G13" s="149">
        <f t="shared" si="0"/>
        <v>65546310</v>
      </c>
    </row>
    <row r="14" spans="1:7" ht="15.6" x14ac:dyDescent="0.3">
      <c r="A14" s="49" t="s">
        <v>11</v>
      </c>
      <c r="B14" s="183">
        <f>SUM(B9:B13)</f>
        <v>676678701</v>
      </c>
      <c r="C14" s="183">
        <f t="shared" ref="C14:F14" si="1">SUM(C9:C13)</f>
        <v>693373695</v>
      </c>
      <c r="D14" s="184">
        <f t="shared" si="1"/>
        <v>658144375</v>
      </c>
      <c r="E14" s="185">
        <f t="shared" si="1"/>
        <v>75564204</v>
      </c>
      <c r="F14" s="185">
        <f t="shared" si="1"/>
        <v>0</v>
      </c>
      <c r="G14" s="186">
        <f t="shared" si="0"/>
        <v>733708579</v>
      </c>
    </row>
    <row r="15" spans="1:7" ht="15" x14ac:dyDescent="0.25">
      <c r="A15" s="43" t="s">
        <v>12</v>
      </c>
      <c r="B15" s="149">
        <v>3520675</v>
      </c>
      <c r="C15" s="149">
        <v>3228922</v>
      </c>
      <c r="D15" s="182">
        <v>0</v>
      </c>
      <c r="E15" s="187">
        <v>0</v>
      </c>
      <c r="F15" s="187">
        <v>3325790</v>
      </c>
      <c r="G15" s="188">
        <f t="shared" si="0"/>
        <v>3325790</v>
      </c>
    </row>
    <row r="16" spans="1:7" ht="15" x14ac:dyDescent="0.25">
      <c r="A16" s="43" t="s">
        <v>13</v>
      </c>
      <c r="B16" s="149"/>
      <c r="C16" s="149"/>
      <c r="D16" s="182"/>
      <c r="E16" s="187"/>
      <c r="F16" s="187"/>
      <c r="G16" s="188"/>
    </row>
    <row r="17" spans="1:7" ht="15" x14ac:dyDescent="0.25">
      <c r="A17" s="44" t="s">
        <v>14</v>
      </c>
      <c r="B17" s="149">
        <v>293867162</v>
      </c>
      <c r="C17" s="149">
        <v>305457136</v>
      </c>
      <c r="D17" s="182">
        <v>0</v>
      </c>
      <c r="E17" s="187">
        <v>0</v>
      </c>
      <c r="F17" s="187">
        <v>318961972</v>
      </c>
      <c r="G17" s="188">
        <f t="shared" si="0"/>
        <v>318961972</v>
      </c>
    </row>
    <row r="18" spans="1:7" ht="15" x14ac:dyDescent="0.25">
      <c r="A18" s="44" t="s">
        <v>15</v>
      </c>
      <c r="B18" s="149">
        <v>11644618</v>
      </c>
      <c r="C18" s="149">
        <v>11903687</v>
      </c>
      <c r="D18" s="182">
        <v>0</v>
      </c>
      <c r="E18" s="187">
        <v>0</v>
      </c>
      <c r="F18" s="187">
        <v>12018741</v>
      </c>
      <c r="G18" s="188">
        <f t="shared" si="0"/>
        <v>12018741</v>
      </c>
    </row>
    <row r="19" spans="1:7" ht="15" x14ac:dyDescent="0.25">
      <c r="A19" s="44" t="s">
        <v>59</v>
      </c>
      <c r="B19" s="149">
        <v>0</v>
      </c>
      <c r="C19" s="149">
        <v>0</v>
      </c>
      <c r="D19" s="182">
        <v>0</v>
      </c>
      <c r="E19" s="187">
        <v>0</v>
      </c>
      <c r="F19" s="187">
        <v>0</v>
      </c>
      <c r="G19" s="188">
        <f t="shared" si="0"/>
        <v>0</v>
      </c>
    </row>
    <row r="20" spans="1:7" ht="15" x14ac:dyDescent="0.25">
      <c r="A20" s="48" t="s">
        <v>51</v>
      </c>
      <c r="B20" s="149">
        <v>37859149</v>
      </c>
      <c r="C20" s="149">
        <v>36495109</v>
      </c>
      <c r="D20" s="182">
        <v>37204097</v>
      </c>
      <c r="E20" s="187">
        <v>0</v>
      </c>
      <c r="F20" s="187">
        <v>0</v>
      </c>
      <c r="G20" s="188">
        <f t="shared" si="0"/>
        <v>37204097</v>
      </c>
    </row>
    <row r="21" spans="1:7" ht="15.6" x14ac:dyDescent="0.3">
      <c r="A21" s="49" t="s">
        <v>16</v>
      </c>
      <c r="B21" s="183">
        <f>SUM(B15:B20)</f>
        <v>346891604</v>
      </c>
      <c r="C21" s="183">
        <f t="shared" ref="C21:F21" si="2">SUM(C15:C20)</f>
        <v>357084854</v>
      </c>
      <c r="D21" s="189">
        <f t="shared" si="2"/>
        <v>37204097</v>
      </c>
      <c r="E21" s="190">
        <f t="shared" si="2"/>
        <v>0</v>
      </c>
      <c r="F21" s="190">
        <f t="shared" si="2"/>
        <v>334306503</v>
      </c>
      <c r="G21" s="191">
        <f t="shared" si="0"/>
        <v>371510600</v>
      </c>
    </row>
    <row r="22" spans="1:7" ht="15" x14ac:dyDescent="0.25">
      <c r="A22" s="43" t="s">
        <v>17</v>
      </c>
      <c r="B22" s="149">
        <v>110681049</v>
      </c>
      <c r="C22" s="149">
        <v>95185120</v>
      </c>
      <c r="D22" s="182">
        <v>0</v>
      </c>
      <c r="E22" s="187">
        <v>0</v>
      </c>
      <c r="F22" s="187">
        <v>103506865</v>
      </c>
      <c r="G22" s="188">
        <f t="shared" si="0"/>
        <v>103506865</v>
      </c>
    </row>
    <row r="23" spans="1:7" ht="15" x14ac:dyDescent="0.25">
      <c r="A23" s="43" t="s">
        <v>60</v>
      </c>
      <c r="B23" s="149">
        <v>36203171</v>
      </c>
      <c r="C23" s="149">
        <v>29263413</v>
      </c>
      <c r="D23" s="182">
        <v>0</v>
      </c>
      <c r="E23" s="187">
        <v>31438864</v>
      </c>
      <c r="F23" s="187">
        <v>0</v>
      </c>
      <c r="G23" s="188">
        <f t="shared" si="0"/>
        <v>31438864</v>
      </c>
    </row>
    <row r="24" spans="1:7" ht="15" x14ac:dyDescent="0.25">
      <c r="A24" s="43" t="s">
        <v>18</v>
      </c>
      <c r="B24" s="149">
        <v>206667637</v>
      </c>
      <c r="C24" s="149">
        <v>218623685</v>
      </c>
      <c r="D24" s="182">
        <v>0</v>
      </c>
      <c r="E24" s="187">
        <v>232619233</v>
      </c>
      <c r="F24" s="187">
        <v>0</v>
      </c>
      <c r="G24" s="188">
        <f t="shared" si="0"/>
        <v>232619233</v>
      </c>
    </row>
    <row r="25" spans="1:7" ht="15" x14ac:dyDescent="0.25">
      <c r="A25" s="43" t="s">
        <v>19</v>
      </c>
      <c r="B25" s="149">
        <v>0</v>
      </c>
      <c r="C25" s="149">
        <v>0</v>
      </c>
      <c r="D25" s="182">
        <v>0</v>
      </c>
      <c r="E25" s="187">
        <v>0</v>
      </c>
      <c r="F25" s="187">
        <v>0</v>
      </c>
      <c r="G25" s="188">
        <f t="shared" si="0"/>
        <v>0</v>
      </c>
    </row>
    <row r="26" spans="1:7" ht="15" x14ac:dyDescent="0.25">
      <c r="A26" s="43" t="s">
        <v>20</v>
      </c>
      <c r="B26" s="149"/>
      <c r="C26" s="149"/>
      <c r="D26" s="182"/>
      <c r="E26" s="187"/>
      <c r="F26" s="187"/>
      <c r="G26" s="188"/>
    </row>
    <row r="27" spans="1:7" ht="15" x14ac:dyDescent="0.25">
      <c r="A27" s="44" t="s">
        <v>21</v>
      </c>
      <c r="B27" s="149">
        <v>89263648</v>
      </c>
      <c r="C27" s="149">
        <v>92483790</v>
      </c>
      <c r="D27" s="182">
        <v>66357288</v>
      </c>
      <c r="E27" s="187">
        <v>28420842</v>
      </c>
      <c r="F27" s="187">
        <v>0</v>
      </c>
      <c r="G27" s="188">
        <f t="shared" si="0"/>
        <v>94778130</v>
      </c>
    </row>
    <row r="28" spans="1:7" ht="15" x14ac:dyDescent="0.25">
      <c r="A28" s="44" t="s">
        <v>22</v>
      </c>
      <c r="B28" s="149">
        <v>0</v>
      </c>
      <c r="C28" s="149">
        <v>0</v>
      </c>
      <c r="D28" s="182">
        <v>0</v>
      </c>
      <c r="E28" s="187">
        <v>0</v>
      </c>
      <c r="F28" s="187">
        <v>0</v>
      </c>
      <c r="G28" s="188">
        <f t="shared" si="0"/>
        <v>0</v>
      </c>
    </row>
    <row r="29" spans="1:7" ht="15.6" thickBot="1" x14ac:dyDescent="0.3">
      <c r="A29" s="50" t="s">
        <v>23</v>
      </c>
      <c r="B29" s="149">
        <v>15734392</v>
      </c>
      <c r="C29" s="149">
        <v>16729356</v>
      </c>
      <c r="D29" s="182">
        <v>4451199</v>
      </c>
      <c r="E29" s="192">
        <v>12539160</v>
      </c>
      <c r="F29" s="187">
        <v>0</v>
      </c>
      <c r="G29" s="188">
        <f t="shared" si="0"/>
        <v>16990359</v>
      </c>
    </row>
    <row r="30" spans="1:7" ht="16.2" thickTop="1" x14ac:dyDescent="0.3">
      <c r="A30" s="51" t="s">
        <v>24</v>
      </c>
      <c r="B30" s="193">
        <f>B14+B21+SUM(B22:B29)</f>
        <v>1482120202</v>
      </c>
      <c r="C30" s="193">
        <f t="shared" ref="C30:F30" si="3">C14+C21+SUM(C22:C29)</f>
        <v>1502743913</v>
      </c>
      <c r="D30" s="194">
        <f t="shared" si="3"/>
        <v>766156959</v>
      </c>
      <c r="E30" s="195">
        <f t="shared" si="3"/>
        <v>380582303</v>
      </c>
      <c r="F30" s="196">
        <f t="shared" si="3"/>
        <v>437813368</v>
      </c>
      <c r="G30" s="197">
        <f t="shared" si="0"/>
        <v>1584552630</v>
      </c>
    </row>
    <row r="31" spans="1:7" ht="15" x14ac:dyDescent="0.25">
      <c r="A31" s="43"/>
      <c r="B31" s="149"/>
      <c r="C31" s="149"/>
      <c r="D31" s="182"/>
      <c r="E31" s="187"/>
      <c r="F31" s="187"/>
      <c r="G31" s="188"/>
    </row>
    <row r="32" spans="1:7" ht="15.6" x14ac:dyDescent="0.3">
      <c r="A32" s="42" t="s">
        <v>25</v>
      </c>
      <c r="B32" s="149"/>
      <c r="C32" s="149"/>
      <c r="D32" s="182"/>
      <c r="E32" s="187"/>
      <c r="F32" s="187"/>
      <c r="G32" s="188"/>
    </row>
    <row r="33" spans="1:7" ht="15" x14ac:dyDescent="0.25">
      <c r="A33" s="43" t="s">
        <v>26</v>
      </c>
      <c r="B33" s="149"/>
      <c r="C33" s="149"/>
      <c r="D33" s="182"/>
      <c r="E33" s="187"/>
      <c r="F33" s="187"/>
      <c r="G33" s="188"/>
    </row>
    <row r="34" spans="1:7" ht="15" x14ac:dyDescent="0.25">
      <c r="A34" s="44" t="s">
        <v>27</v>
      </c>
      <c r="B34" s="149">
        <v>434390087</v>
      </c>
      <c r="C34" s="149">
        <v>437722711</v>
      </c>
      <c r="D34" s="182">
        <v>386531408</v>
      </c>
      <c r="E34" s="187">
        <v>38254787</v>
      </c>
      <c r="F34" s="187">
        <v>38719012.277000003</v>
      </c>
      <c r="G34" s="188">
        <f t="shared" si="0"/>
        <v>463505207.27700001</v>
      </c>
    </row>
    <row r="35" spans="1:7" ht="15" x14ac:dyDescent="0.25">
      <c r="A35" s="44" t="s">
        <v>28</v>
      </c>
      <c r="B35" s="149">
        <v>307350512</v>
      </c>
      <c r="C35" s="149">
        <v>309231281</v>
      </c>
      <c r="D35" s="182">
        <v>5395398</v>
      </c>
      <c r="E35" s="187">
        <v>303609</v>
      </c>
      <c r="F35" s="187">
        <v>319538247.07780004</v>
      </c>
      <c r="G35" s="188">
        <f t="shared" si="0"/>
        <v>325237254.07780004</v>
      </c>
    </row>
    <row r="36" spans="1:7" ht="15" x14ac:dyDescent="0.25">
      <c r="A36" s="44" t="s">
        <v>29</v>
      </c>
      <c r="B36" s="149">
        <v>5746666</v>
      </c>
      <c r="C36" s="149">
        <v>6890913</v>
      </c>
      <c r="D36" s="182">
        <v>1208557</v>
      </c>
      <c r="E36" s="187">
        <v>4250532</v>
      </c>
      <c r="F36" s="187">
        <v>1716856.0544</v>
      </c>
      <c r="G36" s="188">
        <f t="shared" si="0"/>
        <v>7175945.0543999998</v>
      </c>
    </row>
    <row r="37" spans="1:7" ht="15" x14ac:dyDescent="0.25">
      <c r="A37" s="44" t="s">
        <v>30</v>
      </c>
      <c r="B37" s="149">
        <v>117737028</v>
      </c>
      <c r="C37" s="149">
        <v>118867545</v>
      </c>
      <c r="D37" s="182">
        <v>114028114</v>
      </c>
      <c r="E37" s="187">
        <v>9563697</v>
      </c>
      <c r="F37" s="187">
        <v>4828657.6529999999</v>
      </c>
      <c r="G37" s="188">
        <f t="shared" si="0"/>
        <v>128420468.653</v>
      </c>
    </row>
    <row r="38" spans="1:7" ht="15" x14ac:dyDescent="0.25">
      <c r="A38" s="44" t="s">
        <v>31</v>
      </c>
      <c r="B38" s="149">
        <v>86510665</v>
      </c>
      <c r="C38" s="149">
        <v>88568297</v>
      </c>
      <c r="D38" s="182">
        <v>38677366</v>
      </c>
      <c r="E38" s="187">
        <v>51158187</v>
      </c>
      <c r="F38" s="187">
        <v>2682587.585</v>
      </c>
      <c r="G38" s="188">
        <f t="shared" si="0"/>
        <v>92518140.584999993</v>
      </c>
    </row>
    <row r="39" spans="1:7" ht="15" x14ac:dyDescent="0.25">
      <c r="A39" s="44" t="s">
        <v>32</v>
      </c>
      <c r="B39" s="149">
        <v>84263333</v>
      </c>
      <c r="C39" s="149">
        <v>91211043</v>
      </c>
      <c r="D39" s="182">
        <v>75633066</v>
      </c>
      <c r="E39" s="187">
        <v>6983017</v>
      </c>
      <c r="F39" s="187">
        <v>12232599.387600001</v>
      </c>
      <c r="G39" s="188">
        <f t="shared" si="0"/>
        <v>94848682.387600005</v>
      </c>
    </row>
    <row r="40" spans="1:7" ht="15" x14ac:dyDescent="0.25">
      <c r="A40" s="44" t="s">
        <v>33</v>
      </c>
      <c r="B40" s="149">
        <v>80643011</v>
      </c>
      <c r="C40" s="149">
        <v>81922732</v>
      </c>
      <c r="D40" s="182">
        <v>82535333</v>
      </c>
      <c r="E40" s="187">
        <v>0</v>
      </c>
      <c r="F40" s="187">
        <v>1663204.3026999999</v>
      </c>
      <c r="G40" s="188">
        <f t="shared" si="0"/>
        <v>84198537.302699998</v>
      </c>
    </row>
    <row r="41" spans="1:7" ht="15" x14ac:dyDescent="0.25">
      <c r="A41" s="44" t="s">
        <v>34</v>
      </c>
      <c r="B41" s="149">
        <v>118656889</v>
      </c>
      <c r="C41" s="149">
        <v>118521982</v>
      </c>
      <c r="D41" s="182">
        <v>62147717</v>
      </c>
      <c r="E41" s="187">
        <v>11233549</v>
      </c>
      <c r="F41" s="187">
        <v>52310457.907499999</v>
      </c>
      <c r="G41" s="188">
        <f t="shared" si="0"/>
        <v>125691723.9075</v>
      </c>
    </row>
    <row r="42" spans="1:7" ht="15" x14ac:dyDescent="0.25">
      <c r="A42" s="43" t="s">
        <v>35</v>
      </c>
      <c r="B42" s="149">
        <v>182617474</v>
      </c>
      <c r="C42" s="149">
        <v>185872830</v>
      </c>
      <c r="D42" s="179">
        <v>0</v>
      </c>
      <c r="E42" s="174">
        <v>181862043</v>
      </c>
      <c r="F42" s="174">
        <v>8047762.7549999999</v>
      </c>
      <c r="G42" s="149">
        <f t="shared" si="0"/>
        <v>189909805.755</v>
      </c>
    </row>
    <row r="43" spans="1:7" ht="15" x14ac:dyDescent="0.25">
      <c r="A43" s="43" t="s">
        <v>19</v>
      </c>
      <c r="B43" s="149">
        <v>0</v>
      </c>
      <c r="C43" s="149">
        <v>0</v>
      </c>
      <c r="D43" s="179">
        <v>0</v>
      </c>
      <c r="E43" s="174">
        <v>0</v>
      </c>
      <c r="F43" s="174">
        <v>0</v>
      </c>
      <c r="G43" s="149">
        <f t="shared" si="0"/>
        <v>0</v>
      </c>
    </row>
    <row r="44" spans="1:7" ht="15.6" thickBot="1" x14ac:dyDescent="0.3">
      <c r="A44" s="52" t="s">
        <v>36</v>
      </c>
      <c r="B44" s="149">
        <v>0</v>
      </c>
      <c r="C44" s="149">
        <v>0</v>
      </c>
      <c r="D44" s="179">
        <v>0</v>
      </c>
      <c r="E44" s="198">
        <v>0</v>
      </c>
      <c r="F44" s="174">
        <v>0</v>
      </c>
      <c r="G44" s="199">
        <f t="shared" si="0"/>
        <v>0</v>
      </c>
    </row>
    <row r="45" spans="1:7" ht="16.2" thickTop="1" x14ac:dyDescent="0.3">
      <c r="A45" s="51" t="s">
        <v>37</v>
      </c>
      <c r="B45" s="193">
        <f>SUM(B34:B44)</f>
        <v>1417915665</v>
      </c>
      <c r="C45" s="193">
        <f t="shared" ref="C45:F45" si="4">SUM(C34:C44)</f>
        <v>1438809334</v>
      </c>
      <c r="D45" s="200">
        <f t="shared" si="4"/>
        <v>766156959</v>
      </c>
      <c r="E45" s="201">
        <f t="shared" si="4"/>
        <v>303609421</v>
      </c>
      <c r="F45" s="202">
        <f t="shared" si="4"/>
        <v>441739385</v>
      </c>
      <c r="G45" s="203">
        <f t="shared" si="0"/>
        <v>1511505765</v>
      </c>
    </row>
    <row r="46" spans="1:7" ht="15" x14ac:dyDescent="0.25">
      <c r="A46" s="43"/>
      <c r="B46" s="149"/>
      <c r="C46" s="149"/>
      <c r="D46" s="179"/>
      <c r="E46" s="174"/>
      <c r="F46" s="174"/>
      <c r="G46" s="149"/>
    </row>
    <row r="47" spans="1:7" ht="15.6" x14ac:dyDescent="0.3">
      <c r="A47" s="42" t="s">
        <v>38</v>
      </c>
      <c r="B47" s="149"/>
      <c r="C47" s="149"/>
      <c r="D47" s="179"/>
      <c r="E47" s="174"/>
      <c r="F47" s="174"/>
      <c r="G47" s="149"/>
    </row>
    <row r="48" spans="1:7" ht="15" x14ac:dyDescent="0.25">
      <c r="A48" s="43" t="s">
        <v>39</v>
      </c>
      <c r="B48" s="149"/>
      <c r="C48" s="149"/>
      <c r="D48" s="179"/>
      <c r="E48" s="174"/>
      <c r="F48" s="174"/>
      <c r="G48" s="149"/>
    </row>
    <row r="49" spans="1:7" ht="15" x14ac:dyDescent="0.25">
      <c r="A49" s="44" t="s">
        <v>40</v>
      </c>
      <c r="B49" s="149">
        <v>60257990</v>
      </c>
      <c r="C49" s="149">
        <v>60857237</v>
      </c>
      <c r="D49" s="179">
        <v>0</v>
      </c>
      <c r="E49" s="174">
        <v>71698723</v>
      </c>
      <c r="F49" s="174">
        <v>0</v>
      </c>
      <c r="G49" s="149">
        <f t="shared" si="0"/>
        <v>71698723</v>
      </c>
    </row>
    <row r="50" spans="1:7" ht="15" x14ac:dyDescent="0.25">
      <c r="A50" s="44" t="s">
        <v>41</v>
      </c>
      <c r="B50" s="149">
        <v>0</v>
      </c>
      <c r="C50" s="149">
        <v>0</v>
      </c>
      <c r="D50" s="179">
        <v>0</v>
      </c>
      <c r="E50" s="174">
        <v>0</v>
      </c>
      <c r="F50" s="174">
        <v>0</v>
      </c>
      <c r="G50" s="149">
        <f t="shared" si="0"/>
        <v>0</v>
      </c>
    </row>
    <row r="51" spans="1:7" ht="15" x14ac:dyDescent="0.25">
      <c r="A51" s="48" t="s">
        <v>42</v>
      </c>
      <c r="B51" s="149">
        <v>0</v>
      </c>
      <c r="C51" s="149">
        <v>0</v>
      </c>
      <c r="D51" s="179">
        <v>0</v>
      </c>
      <c r="E51" s="204">
        <v>0</v>
      </c>
      <c r="F51" s="174">
        <v>0</v>
      </c>
      <c r="G51" s="149">
        <f t="shared" si="0"/>
        <v>0</v>
      </c>
    </row>
    <row r="52" spans="1:7" ht="15" x14ac:dyDescent="0.25">
      <c r="A52" s="53" t="s">
        <v>43</v>
      </c>
      <c r="B52" s="186">
        <f>SUM(B49:B51)</f>
        <v>60257990</v>
      </c>
      <c r="C52" s="186">
        <f t="shared" ref="C52:F52" si="5">SUM(C49:C51)</f>
        <v>60857237</v>
      </c>
      <c r="D52" s="205">
        <f t="shared" si="5"/>
        <v>0</v>
      </c>
      <c r="E52" s="204">
        <f t="shared" si="5"/>
        <v>71698723</v>
      </c>
      <c r="F52" s="206">
        <f t="shared" si="5"/>
        <v>0</v>
      </c>
      <c r="G52" s="186">
        <f t="shared" si="0"/>
        <v>71698723</v>
      </c>
    </row>
    <row r="53" spans="1:7" ht="15" x14ac:dyDescent="0.25">
      <c r="A53" s="43"/>
      <c r="B53" s="149"/>
      <c r="C53" s="149"/>
      <c r="D53" s="179"/>
      <c r="E53" s="174"/>
      <c r="F53" s="174"/>
      <c r="G53" s="149"/>
    </row>
    <row r="54" spans="1:7" ht="15" x14ac:dyDescent="0.25">
      <c r="A54" s="43" t="s">
        <v>44</v>
      </c>
      <c r="B54" s="149"/>
      <c r="C54" s="149"/>
      <c r="D54" s="179"/>
      <c r="E54" s="174"/>
      <c r="F54" s="174"/>
      <c r="G54" s="149"/>
    </row>
    <row r="55" spans="1:7" ht="15" x14ac:dyDescent="0.25">
      <c r="A55" s="44" t="s">
        <v>45</v>
      </c>
      <c r="B55" s="149">
        <v>0</v>
      </c>
      <c r="C55" s="149">
        <v>0</v>
      </c>
      <c r="D55" s="179">
        <v>0</v>
      </c>
      <c r="E55" s="174">
        <v>0</v>
      </c>
      <c r="F55" s="174">
        <v>0</v>
      </c>
      <c r="G55" s="149">
        <f t="shared" si="0"/>
        <v>0</v>
      </c>
    </row>
    <row r="56" spans="1:7" ht="15" x14ac:dyDescent="0.25">
      <c r="A56" s="48" t="s">
        <v>36</v>
      </c>
      <c r="B56" s="207">
        <v>3946547</v>
      </c>
      <c r="C56" s="207">
        <v>3077342</v>
      </c>
      <c r="D56" s="208"/>
      <c r="E56" s="204">
        <v>5274159</v>
      </c>
      <c r="F56" s="204">
        <v>-3926017</v>
      </c>
      <c r="G56" s="149">
        <f t="shared" si="0"/>
        <v>1348142</v>
      </c>
    </row>
    <row r="57" spans="1:7" ht="15.6" thickBot="1" x14ac:dyDescent="0.3">
      <c r="A57" s="54" t="s">
        <v>46</v>
      </c>
      <c r="B57" s="209">
        <f>SUM(B55:B56)</f>
        <v>3946547</v>
      </c>
      <c r="C57" s="209">
        <f t="shared" ref="C57:F57" si="6">SUM(C55:C56)</f>
        <v>3077342</v>
      </c>
      <c r="D57" s="210">
        <f t="shared" si="6"/>
        <v>0</v>
      </c>
      <c r="E57" s="198">
        <f t="shared" si="6"/>
        <v>5274159</v>
      </c>
      <c r="F57" s="198">
        <f t="shared" si="6"/>
        <v>-3926017</v>
      </c>
      <c r="G57" s="209">
        <f t="shared" si="0"/>
        <v>1348142</v>
      </c>
    </row>
    <row r="58" spans="1:7" ht="16.2" thickTop="1" x14ac:dyDescent="0.3">
      <c r="A58" s="55" t="s">
        <v>47</v>
      </c>
      <c r="B58" s="211">
        <f>B45+B52+B56</f>
        <v>1482120202</v>
      </c>
      <c r="C58" s="211">
        <f t="shared" ref="C58:F58" si="7">C45+C52+C56</f>
        <v>1502743913</v>
      </c>
      <c r="D58" s="211">
        <f t="shared" si="7"/>
        <v>766156959</v>
      </c>
      <c r="E58" s="211">
        <f t="shared" si="7"/>
        <v>380582303</v>
      </c>
      <c r="F58" s="211">
        <f t="shared" si="7"/>
        <v>437813368</v>
      </c>
      <c r="G58" s="211">
        <f>SUM(D58:F58)</f>
        <v>1584552630</v>
      </c>
    </row>
    <row r="59" spans="1:7" ht="15" x14ac:dyDescent="0.25">
      <c r="A59" s="43"/>
      <c r="B59" s="149"/>
      <c r="C59" s="149"/>
      <c r="D59" s="179"/>
      <c r="E59" s="174"/>
      <c r="F59" s="174"/>
      <c r="G59" s="149"/>
    </row>
    <row r="60" spans="1:7" ht="15.6" thickBot="1" x14ac:dyDescent="0.3">
      <c r="A60" s="56" t="s">
        <v>48</v>
      </c>
      <c r="B60" s="212">
        <f>B30-B58</f>
        <v>0</v>
      </c>
      <c r="C60" s="212">
        <f>C30-C58</f>
        <v>0</v>
      </c>
      <c r="D60" s="213">
        <f>D30-D58</f>
        <v>0</v>
      </c>
      <c r="E60" s="214">
        <f>E30-E58</f>
        <v>0</v>
      </c>
      <c r="F60" s="214">
        <f>F30-F58</f>
        <v>0</v>
      </c>
      <c r="G60" s="212">
        <f>SUM(D60:F60)</f>
        <v>0</v>
      </c>
    </row>
    <row r="61" spans="1:7" ht="15" x14ac:dyDescent="0.25">
      <c r="A61" s="57"/>
      <c r="B61" s="139"/>
      <c r="C61" s="139"/>
      <c r="D61" s="175"/>
      <c r="E61" s="175"/>
      <c r="F61" s="175"/>
      <c r="G61" s="175"/>
    </row>
    <row r="62" spans="1:7" ht="15" x14ac:dyDescent="0.25">
      <c r="A62" s="58" t="s">
        <v>61</v>
      </c>
      <c r="B62" s="140"/>
      <c r="C62" s="140"/>
      <c r="D62" s="175"/>
      <c r="E62" s="175"/>
      <c r="F62" s="175"/>
      <c r="G62" s="175"/>
    </row>
    <row r="63" spans="1:7" ht="15" x14ac:dyDescent="0.25">
      <c r="A63" s="59" t="s">
        <v>62</v>
      </c>
      <c r="B63" s="141"/>
      <c r="C63" s="141"/>
      <c r="D63" s="175"/>
      <c r="E63" s="175"/>
      <c r="F63" s="175"/>
      <c r="G63" s="175"/>
    </row>
    <row r="64" spans="1:7" ht="15" x14ac:dyDescent="0.25">
      <c r="A64" s="60" t="s">
        <v>63</v>
      </c>
      <c r="B64" s="215"/>
      <c r="C64" s="215"/>
      <c r="D64" s="175"/>
      <c r="E64" s="175"/>
      <c r="F64" s="175"/>
      <c r="G64" s="175"/>
    </row>
    <row r="65" spans="1:7" ht="15" x14ac:dyDescent="0.25">
      <c r="A65" s="60" t="s">
        <v>64</v>
      </c>
      <c r="B65" s="215"/>
      <c r="C65" s="215"/>
      <c r="D65" s="139"/>
      <c r="E65" s="139"/>
      <c r="F65" s="139"/>
      <c r="G65" s="139"/>
    </row>
    <row r="66" spans="1:7" ht="15" x14ac:dyDescent="0.25">
      <c r="A66" s="60" t="s">
        <v>65</v>
      </c>
      <c r="B66" s="215"/>
      <c r="C66" s="215"/>
      <c r="D66" s="139"/>
      <c r="E66" s="139"/>
      <c r="F66" s="139"/>
      <c r="G66" s="139"/>
    </row>
    <row r="67" spans="1:7" ht="15" x14ac:dyDescent="0.25">
      <c r="A67" s="60" t="s">
        <v>66</v>
      </c>
      <c r="B67" s="215"/>
      <c r="C67" s="215"/>
      <c r="D67" s="139"/>
      <c r="E67" s="139"/>
      <c r="F67" s="139"/>
      <c r="G67" s="139"/>
    </row>
    <row r="68" spans="1:7" ht="15" x14ac:dyDescent="0.25">
      <c r="A68" s="60" t="s">
        <v>67</v>
      </c>
      <c r="B68" s="215"/>
      <c r="C68" s="215"/>
      <c r="D68" s="139"/>
      <c r="E68" s="139"/>
      <c r="F68" s="139"/>
      <c r="G68" s="139"/>
    </row>
    <row r="69" spans="1:7" ht="15" x14ac:dyDescent="0.25">
      <c r="A69" s="60" t="s">
        <v>68</v>
      </c>
      <c r="B69" s="139"/>
      <c r="C69" s="139"/>
      <c r="D69" s="175"/>
      <c r="E69" s="175"/>
      <c r="F69" s="175"/>
      <c r="G69" s="175"/>
    </row>
    <row r="70" spans="1:7" ht="15" x14ac:dyDescent="0.25">
      <c r="A70" s="59" t="s">
        <v>69</v>
      </c>
      <c r="B70" s="139"/>
      <c r="C70" s="139"/>
      <c r="D70" s="175"/>
      <c r="E70" s="175"/>
      <c r="F70" s="175"/>
      <c r="G70" s="175"/>
    </row>
    <row r="71" spans="1:7" ht="15" x14ac:dyDescent="0.25">
      <c r="A71" s="60" t="s">
        <v>70</v>
      </c>
      <c r="B71" s="139"/>
      <c r="C71" s="139"/>
      <c r="D71" s="175"/>
      <c r="E71" s="175"/>
      <c r="F71" s="175"/>
      <c r="G71" s="175"/>
    </row>
    <row r="72" spans="1:7" ht="15" x14ac:dyDescent="0.25">
      <c r="A72" s="58"/>
      <c r="B72" s="139"/>
      <c r="C72" s="139"/>
      <c r="D72" s="175"/>
      <c r="E72" s="175"/>
      <c r="F72" s="175"/>
      <c r="G72" s="175"/>
    </row>
    <row r="73" spans="1:7" ht="15" x14ac:dyDescent="0.25">
      <c r="A73" s="61" t="s">
        <v>111</v>
      </c>
      <c r="B73" s="139"/>
      <c r="C73" s="139"/>
      <c r="D73" s="175"/>
      <c r="E73" s="175"/>
      <c r="F73" s="175"/>
      <c r="G73" s="175"/>
    </row>
  </sheetData>
  <sheetProtection algorithmName="SHA-512" hashValue="5Xo2ecBIIJxoxv+ud58L4YcRoiiPXq94TPhuaU7uR4legBCjlWcPtXnv4DpMwjZz5A6+JgYhjt28H2GCxSfDiw==" saltValue="xgbNQni7VbEh2jpZZDJpow==" spinCount="100000" sheet="1" formatCells="0" formatColumns="0" formatRows="0" insertColumns="0" insertRows="0" insertHyperlinks="0" deleteColumns="0" deleteRows="0" sort="0" autoFilter="0" pivotTables="0"/>
  <pageMargins left="0.7" right="0.7" top="0.75" bottom="0.75" header="0.3" footer="0.3"/>
  <pageSetup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1"/>
  <sheetViews>
    <sheetView workbookViewId="0"/>
  </sheetViews>
  <sheetFormatPr defaultRowHeight="13.2" x14ac:dyDescent="0.25"/>
  <cols>
    <col min="1" max="1" width="51.88671875" customWidth="1"/>
    <col min="2" max="3" width="21.88671875" style="220" bestFit="1" customWidth="1"/>
    <col min="4" max="6" width="19.88671875" style="220" bestFit="1" customWidth="1"/>
    <col min="7" max="7" width="21.88671875" style="220" bestFit="1" customWidth="1"/>
  </cols>
  <sheetData>
    <row r="1" spans="1:7" ht="60" customHeight="1" x14ac:dyDescent="0.25">
      <c r="A1" s="41"/>
      <c r="B1" s="124"/>
      <c r="C1" s="124"/>
      <c r="D1" s="143"/>
      <c r="E1" s="143"/>
      <c r="F1" s="143"/>
      <c r="G1" s="143"/>
    </row>
    <row r="2" spans="1:7" ht="15.6" x14ac:dyDescent="0.3">
      <c r="A2" s="65" t="s">
        <v>72</v>
      </c>
      <c r="B2" s="125"/>
      <c r="C2" s="144"/>
      <c r="D2" s="125"/>
      <c r="E2" s="125"/>
      <c r="F2" s="125"/>
      <c r="G2" s="125"/>
    </row>
    <row r="3" spans="1:7" ht="15.6" x14ac:dyDescent="0.3">
      <c r="A3" s="65" t="s">
        <v>0</v>
      </c>
      <c r="B3" s="125"/>
      <c r="C3" s="144"/>
      <c r="D3" s="125"/>
      <c r="E3" s="125"/>
      <c r="F3" s="125"/>
      <c r="G3" s="125"/>
    </row>
    <row r="4" spans="1:7" ht="15.6" x14ac:dyDescent="0.3">
      <c r="A4" s="66" t="s">
        <v>49</v>
      </c>
      <c r="B4" s="126"/>
      <c r="C4" s="145"/>
      <c r="D4" s="126"/>
      <c r="E4" s="126"/>
      <c r="F4" s="126"/>
      <c r="G4" s="126"/>
    </row>
    <row r="5" spans="1:7" ht="16.2" thickBot="1" x14ac:dyDescent="0.35">
      <c r="A5" s="67"/>
      <c r="B5" s="127"/>
      <c r="C5" s="145"/>
      <c r="D5" s="146"/>
      <c r="E5" s="146"/>
      <c r="F5" s="146"/>
      <c r="G5" s="146"/>
    </row>
    <row r="6" spans="1:7" ht="63" thickBot="1" x14ac:dyDescent="0.3">
      <c r="A6" s="62" t="s">
        <v>1</v>
      </c>
      <c r="B6" s="128" t="s">
        <v>86</v>
      </c>
      <c r="C6" s="128" t="s">
        <v>78</v>
      </c>
      <c r="D6" s="147" t="s">
        <v>79</v>
      </c>
      <c r="E6" s="148" t="s">
        <v>80</v>
      </c>
      <c r="F6" s="148" t="s">
        <v>85</v>
      </c>
      <c r="G6" s="177" t="s">
        <v>81</v>
      </c>
    </row>
    <row r="7" spans="1:7" ht="15.6" x14ac:dyDescent="0.3">
      <c r="A7" s="42" t="s">
        <v>4</v>
      </c>
      <c r="B7" s="178"/>
      <c r="C7" s="149"/>
      <c r="D7" s="179"/>
      <c r="E7" s="174"/>
      <c r="F7" s="174"/>
      <c r="G7" s="180"/>
    </row>
    <row r="8" spans="1:7" ht="15" x14ac:dyDescent="0.25">
      <c r="A8" s="43" t="s">
        <v>5</v>
      </c>
      <c r="B8" s="181"/>
      <c r="C8" s="149"/>
      <c r="D8" s="179"/>
      <c r="E8" s="174"/>
      <c r="F8" s="174"/>
      <c r="G8" s="149"/>
    </row>
    <row r="9" spans="1:7" ht="15" x14ac:dyDescent="0.25">
      <c r="A9" s="44" t="s">
        <v>6</v>
      </c>
      <c r="B9" s="149">
        <v>31859432</v>
      </c>
      <c r="C9" s="149">
        <v>32148892</v>
      </c>
      <c r="D9" s="179">
        <v>31859432</v>
      </c>
      <c r="E9" s="174">
        <v>0</v>
      </c>
      <c r="F9" s="174">
        <v>0</v>
      </c>
      <c r="G9" s="149">
        <f t="shared" ref="G9:G15" si="0">SUM(D9:F9)</f>
        <v>31859432</v>
      </c>
    </row>
    <row r="10" spans="1:7" ht="15" x14ac:dyDescent="0.25">
      <c r="A10" s="44" t="s">
        <v>7</v>
      </c>
      <c r="B10" s="149">
        <v>188475225</v>
      </c>
      <c r="C10" s="149">
        <v>191630225</v>
      </c>
      <c r="D10" s="179">
        <v>196261429</v>
      </c>
      <c r="E10" s="174">
        <v>0</v>
      </c>
      <c r="F10" s="174">
        <v>0</v>
      </c>
      <c r="G10" s="149">
        <f t="shared" si="0"/>
        <v>196261429</v>
      </c>
    </row>
    <row r="11" spans="1:7" ht="15" x14ac:dyDescent="0.25">
      <c r="A11" s="44" t="s">
        <v>8</v>
      </c>
      <c r="B11" s="149">
        <v>313793051</v>
      </c>
      <c r="C11" s="149">
        <v>322845725</v>
      </c>
      <c r="D11" s="179">
        <v>349760952</v>
      </c>
      <c r="E11" s="174">
        <v>0</v>
      </c>
      <c r="F11" s="174">
        <v>0</v>
      </c>
      <c r="G11" s="149">
        <f t="shared" si="0"/>
        <v>349760952</v>
      </c>
    </row>
    <row r="12" spans="1:7" ht="15" x14ac:dyDescent="0.25">
      <c r="A12" s="44" t="s">
        <v>9</v>
      </c>
      <c r="B12" s="149">
        <v>26502905</v>
      </c>
      <c r="C12" s="149">
        <v>29161649</v>
      </c>
      <c r="D12" s="179">
        <v>0</v>
      </c>
      <c r="E12" s="174">
        <v>30036498</v>
      </c>
      <c r="F12" s="174">
        <v>0</v>
      </c>
      <c r="G12" s="149">
        <f t="shared" si="0"/>
        <v>30036498</v>
      </c>
    </row>
    <row r="13" spans="1:7" ht="15" x14ac:dyDescent="0.25">
      <c r="A13" s="48" t="s">
        <v>10</v>
      </c>
      <c r="B13" s="149">
        <v>60904832</v>
      </c>
      <c r="C13" s="149">
        <v>56694118</v>
      </c>
      <c r="D13" s="179">
        <v>17828152</v>
      </c>
      <c r="E13" s="174">
        <v>40309357</v>
      </c>
      <c r="F13" s="174">
        <v>0</v>
      </c>
      <c r="G13" s="149">
        <f t="shared" si="0"/>
        <v>58137509</v>
      </c>
    </row>
    <row r="14" spans="1:7" ht="15.6" x14ac:dyDescent="0.3">
      <c r="A14" s="49" t="s">
        <v>11</v>
      </c>
      <c r="B14" s="217">
        <f>SUM(B9:B13)</f>
        <v>621535445</v>
      </c>
      <c r="C14" s="183">
        <f>SUM(C9:C13)</f>
        <v>632480609</v>
      </c>
      <c r="D14" s="184">
        <f>SUM(D9:D13)</f>
        <v>595709965</v>
      </c>
      <c r="E14" s="185">
        <f>SUM(E9:E13)</f>
        <v>70345855</v>
      </c>
      <c r="F14" s="185">
        <f>SUM(F9:F13)</f>
        <v>0</v>
      </c>
      <c r="G14" s="183">
        <f t="shared" si="0"/>
        <v>666055820</v>
      </c>
    </row>
    <row r="15" spans="1:7" ht="15" x14ac:dyDescent="0.25">
      <c r="A15" s="43" t="s">
        <v>12</v>
      </c>
      <c r="B15" s="149">
        <v>2280698</v>
      </c>
      <c r="C15" s="149">
        <v>3826820</v>
      </c>
      <c r="D15" s="179">
        <v>0</v>
      </c>
      <c r="E15" s="174">
        <v>0</v>
      </c>
      <c r="F15" s="174">
        <v>3520675</v>
      </c>
      <c r="G15" s="149">
        <f t="shared" si="0"/>
        <v>3520675</v>
      </c>
    </row>
    <row r="16" spans="1:7" ht="15" x14ac:dyDescent="0.25">
      <c r="A16" s="43" t="s">
        <v>13</v>
      </c>
      <c r="B16" s="149"/>
      <c r="C16" s="149"/>
      <c r="D16" s="179"/>
      <c r="E16" s="174"/>
      <c r="F16" s="174"/>
      <c r="G16" s="149"/>
    </row>
    <row r="17" spans="1:7" ht="15" x14ac:dyDescent="0.25">
      <c r="A17" s="44" t="s">
        <v>14</v>
      </c>
      <c r="B17" s="149">
        <v>269808303</v>
      </c>
      <c r="C17" s="149">
        <v>293700642</v>
      </c>
      <c r="D17" s="179">
        <v>0</v>
      </c>
      <c r="E17" s="174">
        <v>0</v>
      </c>
      <c r="F17" s="174">
        <v>293867162</v>
      </c>
      <c r="G17" s="149">
        <f t="shared" ref="G17:G25" si="1">SUM(D17:F17)</f>
        <v>293867162</v>
      </c>
    </row>
    <row r="18" spans="1:7" ht="15" x14ac:dyDescent="0.25">
      <c r="A18" s="44" t="s">
        <v>15</v>
      </c>
      <c r="B18" s="149">
        <v>11743134</v>
      </c>
      <c r="C18" s="149">
        <v>10980334</v>
      </c>
      <c r="D18" s="179">
        <v>0</v>
      </c>
      <c r="E18" s="174">
        <v>0</v>
      </c>
      <c r="F18" s="174">
        <v>11644618</v>
      </c>
      <c r="G18" s="149">
        <f t="shared" si="1"/>
        <v>11644618</v>
      </c>
    </row>
    <row r="19" spans="1:7" ht="15" x14ac:dyDescent="0.25">
      <c r="A19" s="44" t="s">
        <v>59</v>
      </c>
      <c r="B19" s="149">
        <v>0</v>
      </c>
      <c r="C19" s="149">
        <v>0</v>
      </c>
      <c r="D19" s="179">
        <v>0</v>
      </c>
      <c r="E19" s="174">
        <v>0</v>
      </c>
      <c r="F19" s="174">
        <v>0</v>
      </c>
      <c r="G19" s="149">
        <f t="shared" si="1"/>
        <v>0</v>
      </c>
    </row>
    <row r="20" spans="1:7" ht="15" x14ac:dyDescent="0.25">
      <c r="A20" s="48" t="s">
        <v>51</v>
      </c>
      <c r="B20" s="149">
        <v>31521096</v>
      </c>
      <c r="C20" s="149">
        <v>31231636</v>
      </c>
      <c r="D20" s="179">
        <v>37859149</v>
      </c>
      <c r="E20" s="174">
        <v>0</v>
      </c>
      <c r="F20" s="174">
        <v>0</v>
      </c>
      <c r="G20" s="149">
        <f t="shared" si="1"/>
        <v>37859149</v>
      </c>
    </row>
    <row r="21" spans="1:7" ht="15.6" x14ac:dyDescent="0.3">
      <c r="A21" s="49" t="s">
        <v>16</v>
      </c>
      <c r="B21" s="183">
        <f>SUM(B15:B20)</f>
        <v>315353231</v>
      </c>
      <c r="C21" s="183">
        <f>SUM(C15:C20)</f>
        <v>339739432</v>
      </c>
      <c r="D21" s="184">
        <f>SUM(D15:D20)</f>
        <v>37859149</v>
      </c>
      <c r="E21" s="185">
        <f>SUM(E15:E20)</f>
        <v>0</v>
      </c>
      <c r="F21" s="185">
        <f>SUM(F15:F20)</f>
        <v>309032455</v>
      </c>
      <c r="G21" s="183">
        <f t="shared" si="1"/>
        <v>346891604</v>
      </c>
    </row>
    <row r="22" spans="1:7" ht="15" x14ac:dyDescent="0.25">
      <c r="A22" s="43" t="s">
        <v>17</v>
      </c>
      <c r="B22" s="149">
        <v>92307002</v>
      </c>
      <c r="C22" s="149">
        <v>90421214</v>
      </c>
      <c r="D22" s="179">
        <v>0</v>
      </c>
      <c r="E22" s="174">
        <v>0</v>
      </c>
      <c r="F22" s="174">
        <v>110681049</v>
      </c>
      <c r="G22" s="149">
        <f t="shared" si="1"/>
        <v>110681049</v>
      </c>
    </row>
    <row r="23" spans="1:7" ht="15" x14ac:dyDescent="0.25">
      <c r="A23" s="43" t="s">
        <v>60</v>
      </c>
      <c r="B23" s="149">
        <v>32582659</v>
      </c>
      <c r="C23" s="149">
        <v>35038793</v>
      </c>
      <c r="D23" s="179">
        <v>0</v>
      </c>
      <c r="E23" s="174">
        <v>36203171</v>
      </c>
      <c r="F23" s="174">
        <v>0</v>
      </c>
      <c r="G23" s="149">
        <f t="shared" si="1"/>
        <v>36203171</v>
      </c>
    </row>
    <row r="24" spans="1:7" ht="15" x14ac:dyDescent="0.25">
      <c r="A24" s="43" t="s">
        <v>18</v>
      </c>
      <c r="B24" s="149">
        <v>197543100</v>
      </c>
      <c r="C24" s="149">
        <v>196659915</v>
      </c>
      <c r="D24" s="179">
        <v>0</v>
      </c>
      <c r="E24" s="174">
        <v>206667637</v>
      </c>
      <c r="F24" s="174">
        <v>0</v>
      </c>
      <c r="G24" s="149">
        <f t="shared" si="1"/>
        <v>206667637</v>
      </c>
    </row>
    <row r="25" spans="1:7" ht="15" x14ac:dyDescent="0.25">
      <c r="A25" s="43" t="s">
        <v>19</v>
      </c>
      <c r="B25" s="149">
        <v>0</v>
      </c>
      <c r="C25" s="149">
        <v>0</v>
      </c>
      <c r="D25" s="179">
        <v>0</v>
      </c>
      <c r="E25" s="174">
        <v>0</v>
      </c>
      <c r="F25" s="174">
        <v>0</v>
      </c>
      <c r="G25" s="149">
        <f t="shared" si="1"/>
        <v>0</v>
      </c>
    </row>
    <row r="26" spans="1:7" ht="15" x14ac:dyDescent="0.25">
      <c r="A26" s="43" t="s">
        <v>20</v>
      </c>
      <c r="B26" s="149"/>
      <c r="C26" s="149"/>
      <c r="D26" s="179"/>
      <c r="E26" s="174"/>
      <c r="F26" s="174"/>
      <c r="G26" s="149"/>
    </row>
    <row r="27" spans="1:7" ht="15" x14ac:dyDescent="0.25">
      <c r="A27" s="44" t="s">
        <v>21</v>
      </c>
      <c r="B27" s="149">
        <v>77765498</v>
      </c>
      <c r="C27" s="149">
        <v>83171589</v>
      </c>
      <c r="D27" s="179">
        <v>58833914</v>
      </c>
      <c r="E27" s="174">
        <v>27653584</v>
      </c>
      <c r="F27" s="174">
        <v>0</v>
      </c>
      <c r="G27" s="149">
        <f>SUM(D27:F27)</f>
        <v>86487498</v>
      </c>
    </row>
    <row r="28" spans="1:7" ht="15" x14ac:dyDescent="0.25">
      <c r="A28" s="44" t="s">
        <v>22</v>
      </c>
      <c r="B28" s="149">
        <v>0</v>
      </c>
      <c r="C28" s="149">
        <v>0</v>
      </c>
      <c r="D28" s="179">
        <v>0</v>
      </c>
      <c r="E28" s="174">
        <v>0</v>
      </c>
      <c r="F28" s="174">
        <v>0</v>
      </c>
      <c r="G28" s="149">
        <f>SUM(D28:F28)</f>
        <v>0</v>
      </c>
    </row>
    <row r="29" spans="1:7" ht="15.6" thickBot="1" x14ac:dyDescent="0.3">
      <c r="A29" s="50" t="s">
        <v>23</v>
      </c>
      <c r="B29" s="149">
        <v>14608864</v>
      </c>
      <c r="C29" s="149">
        <v>15625448</v>
      </c>
      <c r="D29" s="179">
        <v>4522875</v>
      </c>
      <c r="E29" s="198">
        <v>11211517</v>
      </c>
      <c r="F29" s="174">
        <v>0</v>
      </c>
      <c r="G29" s="149">
        <f>SUM(D29:F29)</f>
        <v>15734392</v>
      </c>
    </row>
    <row r="30" spans="1:7" ht="16.2" thickTop="1" x14ac:dyDescent="0.3">
      <c r="A30" s="51" t="s">
        <v>24</v>
      </c>
      <c r="B30" s="193">
        <f>B14+B21+SUM(B22:B29)</f>
        <v>1351695799</v>
      </c>
      <c r="C30" s="193">
        <f>C14+C21+SUM(C22:C29)</f>
        <v>1393137000</v>
      </c>
      <c r="D30" s="200">
        <f>D14+D21+SUM(D22:D29)</f>
        <v>696925903</v>
      </c>
      <c r="E30" s="201">
        <f>E14+E21+SUM(E22:E29)</f>
        <v>352081764</v>
      </c>
      <c r="F30" s="202">
        <f>F14+F21+SUM(F22:F29)</f>
        <v>419713504</v>
      </c>
      <c r="G30" s="193">
        <f>SUM(D30:F30)</f>
        <v>1468721171</v>
      </c>
    </row>
    <row r="31" spans="1:7" ht="15" x14ac:dyDescent="0.25">
      <c r="A31" s="43"/>
      <c r="B31" s="149"/>
      <c r="C31" s="149"/>
      <c r="D31" s="179"/>
      <c r="E31" s="174"/>
      <c r="F31" s="174"/>
      <c r="G31" s="149"/>
    </row>
    <row r="32" spans="1:7" ht="15.6" x14ac:dyDescent="0.3">
      <c r="A32" s="42" t="s">
        <v>25</v>
      </c>
      <c r="B32" s="149"/>
      <c r="C32" s="149"/>
      <c r="D32" s="179"/>
      <c r="E32" s="174"/>
      <c r="F32" s="174"/>
      <c r="G32" s="149"/>
    </row>
    <row r="33" spans="1:7" ht="15" x14ac:dyDescent="0.25">
      <c r="A33" s="43" t="s">
        <v>26</v>
      </c>
      <c r="B33" s="149"/>
      <c r="C33" s="149"/>
      <c r="D33" s="179"/>
      <c r="E33" s="174"/>
      <c r="F33" s="174"/>
      <c r="G33" s="149"/>
    </row>
    <row r="34" spans="1:7" ht="15" x14ac:dyDescent="0.25">
      <c r="A34" s="44" t="s">
        <v>27</v>
      </c>
      <c r="B34" s="149">
        <v>400892692</v>
      </c>
      <c r="C34" s="149">
        <v>414627465</v>
      </c>
      <c r="D34" s="179">
        <v>357377444</v>
      </c>
      <c r="E34" s="174">
        <v>41704186</v>
      </c>
      <c r="F34" s="174">
        <v>35870870</v>
      </c>
      <c r="G34" s="149">
        <f t="shared" ref="G34:G45" si="2">SUM(D34:F34)</f>
        <v>434952500</v>
      </c>
    </row>
    <row r="35" spans="1:7" ht="15" x14ac:dyDescent="0.25">
      <c r="A35" s="44" t="s">
        <v>28</v>
      </c>
      <c r="B35" s="149">
        <v>277223064</v>
      </c>
      <c r="C35" s="149">
        <v>293830106</v>
      </c>
      <c r="D35" s="179">
        <v>5281549</v>
      </c>
      <c r="E35" s="174">
        <v>524948</v>
      </c>
      <c r="F35" s="174">
        <v>301550736</v>
      </c>
      <c r="G35" s="149">
        <f t="shared" si="2"/>
        <v>307357233</v>
      </c>
    </row>
    <row r="36" spans="1:7" ht="15" x14ac:dyDescent="0.25">
      <c r="A36" s="44" t="s">
        <v>29</v>
      </c>
      <c r="B36" s="149">
        <v>5507874</v>
      </c>
      <c r="C36" s="149">
        <v>5506486</v>
      </c>
      <c r="D36" s="179">
        <v>1152863</v>
      </c>
      <c r="E36" s="174">
        <v>3062195</v>
      </c>
      <c r="F36" s="174">
        <v>1507322</v>
      </c>
      <c r="G36" s="149">
        <f t="shared" si="2"/>
        <v>5722380</v>
      </c>
    </row>
    <row r="37" spans="1:7" ht="15" x14ac:dyDescent="0.25">
      <c r="A37" s="44" t="s">
        <v>30</v>
      </c>
      <c r="B37" s="149">
        <v>110935116</v>
      </c>
      <c r="C37" s="149">
        <v>109380854</v>
      </c>
      <c r="D37" s="179">
        <v>103426754</v>
      </c>
      <c r="E37" s="174">
        <v>8953276</v>
      </c>
      <c r="F37" s="174">
        <v>4069769</v>
      </c>
      <c r="G37" s="149">
        <f t="shared" si="2"/>
        <v>116449799</v>
      </c>
    </row>
    <row r="38" spans="1:7" ht="15" x14ac:dyDescent="0.25">
      <c r="A38" s="44" t="s">
        <v>31</v>
      </c>
      <c r="B38" s="149">
        <v>80007290</v>
      </c>
      <c r="C38" s="149">
        <v>82754129</v>
      </c>
      <c r="D38" s="179">
        <v>36002515</v>
      </c>
      <c r="E38" s="174">
        <v>49578403</v>
      </c>
      <c r="F38" s="174">
        <v>1557566</v>
      </c>
      <c r="G38" s="149">
        <f t="shared" si="2"/>
        <v>87138484</v>
      </c>
    </row>
    <row r="39" spans="1:7" ht="15" x14ac:dyDescent="0.25">
      <c r="A39" s="44" t="s">
        <v>32</v>
      </c>
      <c r="B39" s="149">
        <v>59287403</v>
      </c>
      <c r="C39" s="149">
        <v>65252996</v>
      </c>
      <c r="D39" s="179">
        <v>54144338</v>
      </c>
      <c r="E39" s="174">
        <v>3791290</v>
      </c>
      <c r="F39" s="174">
        <v>11606377</v>
      </c>
      <c r="G39" s="149">
        <f t="shared" si="2"/>
        <v>69542005</v>
      </c>
    </row>
    <row r="40" spans="1:7" ht="15" x14ac:dyDescent="0.25">
      <c r="A40" s="44" t="s">
        <v>33</v>
      </c>
      <c r="B40" s="149">
        <v>76700924</v>
      </c>
      <c r="C40" s="149">
        <v>74857875</v>
      </c>
      <c r="D40" s="179">
        <v>80874213</v>
      </c>
      <c r="E40" s="174">
        <v>0</v>
      </c>
      <c r="F40" s="174">
        <v>251220</v>
      </c>
      <c r="G40" s="149">
        <f t="shared" si="2"/>
        <v>81125433</v>
      </c>
    </row>
    <row r="41" spans="1:7" ht="15" x14ac:dyDescent="0.25">
      <c r="A41" s="44" t="s">
        <v>34</v>
      </c>
      <c r="B41" s="149">
        <v>105291239</v>
      </c>
      <c r="C41" s="149">
        <v>111204326</v>
      </c>
      <c r="D41" s="179">
        <v>58666227</v>
      </c>
      <c r="E41" s="174">
        <v>11957144</v>
      </c>
      <c r="F41" s="174">
        <v>48987955</v>
      </c>
      <c r="G41" s="149">
        <f t="shared" si="2"/>
        <v>119611326</v>
      </c>
    </row>
    <row r="42" spans="1:7" ht="15" x14ac:dyDescent="0.25">
      <c r="A42" s="43" t="s">
        <v>35</v>
      </c>
      <c r="B42" s="149">
        <v>173279702</v>
      </c>
      <c r="C42" s="149">
        <v>176042625</v>
      </c>
      <c r="D42" s="179">
        <v>0</v>
      </c>
      <c r="E42" s="174">
        <v>172066222</v>
      </c>
      <c r="F42" s="174">
        <v>10551252</v>
      </c>
      <c r="G42" s="149">
        <f t="shared" si="2"/>
        <v>182617474</v>
      </c>
    </row>
    <row r="43" spans="1:7" ht="15" x14ac:dyDescent="0.25">
      <c r="A43" s="43" t="s">
        <v>19</v>
      </c>
      <c r="B43" s="149">
        <v>0</v>
      </c>
      <c r="C43" s="149">
        <v>0</v>
      </c>
      <c r="D43" s="179">
        <v>0</v>
      </c>
      <c r="E43" s="174">
        <v>0</v>
      </c>
      <c r="F43" s="174">
        <v>0</v>
      </c>
      <c r="G43" s="149">
        <f t="shared" si="2"/>
        <v>0</v>
      </c>
    </row>
    <row r="44" spans="1:7" ht="15.6" thickBot="1" x14ac:dyDescent="0.3">
      <c r="A44" s="52" t="s">
        <v>36</v>
      </c>
      <c r="B44" s="149">
        <v>0</v>
      </c>
      <c r="C44" s="149">
        <v>0</v>
      </c>
      <c r="D44" s="179">
        <v>0</v>
      </c>
      <c r="E44" s="198">
        <v>0</v>
      </c>
      <c r="F44" s="174">
        <v>0</v>
      </c>
      <c r="G44" s="199">
        <f t="shared" si="2"/>
        <v>0</v>
      </c>
    </row>
    <row r="45" spans="1:7" ht="16.2" thickTop="1" x14ac:dyDescent="0.3">
      <c r="A45" s="51" t="s">
        <v>37</v>
      </c>
      <c r="B45" s="193">
        <f>SUM(B34:B44)</f>
        <v>1289125304</v>
      </c>
      <c r="C45" s="193">
        <f>SUM(C34:C44)</f>
        <v>1333456862</v>
      </c>
      <c r="D45" s="200">
        <f>SUM(D34:D44)</f>
        <v>696925903</v>
      </c>
      <c r="E45" s="201">
        <f>SUM(E34:E44)</f>
        <v>291637664</v>
      </c>
      <c r="F45" s="202">
        <f>SUM(F34:F44)</f>
        <v>415953067</v>
      </c>
      <c r="G45" s="193">
        <f t="shared" si="2"/>
        <v>1404516634</v>
      </c>
    </row>
    <row r="46" spans="1:7" ht="15" x14ac:dyDescent="0.25">
      <c r="A46" s="43"/>
      <c r="B46" s="149"/>
      <c r="C46" s="149"/>
      <c r="D46" s="179"/>
      <c r="E46" s="174"/>
      <c r="F46" s="174"/>
      <c r="G46" s="149"/>
    </row>
    <row r="47" spans="1:7" ht="15.6" x14ac:dyDescent="0.3">
      <c r="A47" s="42" t="s">
        <v>38</v>
      </c>
      <c r="B47" s="149"/>
      <c r="C47" s="149"/>
      <c r="D47" s="179"/>
      <c r="E47" s="174"/>
      <c r="F47" s="174"/>
      <c r="G47" s="149"/>
    </row>
    <row r="48" spans="1:7" ht="15" x14ac:dyDescent="0.25">
      <c r="A48" s="43" t="s">
        <v>39</v>
      </c>
      <c r="B48" s="149"/>
      <c r="C48" s="149"/>
      <c r="D48" s="179"/>
      <c r="E48" s="174"/>
      <c r="F48" s="174"/>
      <c r="G48" s="149"/>
    </row>
    <row r="49" spans="1:7" ht="15" x14ac:dyDescent="0.25">
      <c r="A49" s="44" t="s">
        <v>40</v>
      </c>
      <c r="B49" s="149">
        <v>60545082</v>
      </c>
      <c r="C49" s="149">
        <v>58053591</v>
      </c>
      <c r="D49" s="179">
        <v>0</v>
      </c>
      <c r="E49" s="174">
        <v>55296513</v>
      </c>
      <c r="F49" s="174">
        <v>4961477</v>
      </c>
      <c r="G49" s="149">
        <f>SUM(D49:F49)</f>
        <v>60257990</v>
      </c>
    </row>
    <row r="50" spans="1:7" ht="15" x14ac:dyDescent="0.25">
      <c r="A50" s="44" t="s">
        <v>41</v>
      </c>
      <c r="B50" s="149">
        <v>0</v>
      </c>
      <c r="C50" s="149">
        <v>0</v>
      </c>
      <c r="D50" s="179">
        <v>0</v>
      </c>
      <c r="E50" s="174">
        <v>0</v>
      </c>
      <c r="F50" s="174">
        <v>0</v>
      </c>
      <c r="G50" s="149">
        <f>SUM(D50:F50)</f>
        <v>0</v>
      </c>
    </row>
    <row r="51" spans="1:7" ht="15" x14ac:dyDescent="0.25">
      <c r="A51" s="48" t="s">
        <v>42</v>
      </c>
      <c r="B51" s="149">
        <v>0</v>
      </c>
      <c r="C51" s="149">
        <v>0</v>
      </c>
      <c r="D51" s="179">
        <v>0</v>
      </c>
      <c r="E51" s="204">
        <v>0</v>
      </c>
      <c r="F51" s="174">
        <v>0</v>
      </c>
      <c r="G51" s="149">
        <f>SUM(D51:F51)</f>
        <v>0</v>
      </c>
    </row>
    <row r="52" spans="1:7" ht="15" x14ac:dyDescent="0.25">
      <c r="A52" s="53" t="s">
        <v>43</v>
      </c>
      <c r="B52" s="186">
        <f>SUM(B49:B51)</f>
        <v>60545082</v>
      </c>
      <c r="C52" s="186">
        <f>SUM(C49:C51)</f>
        <v>58053591</v>
      </c>
      <c r="D52" s="205">
        <f>SUM(D49:D51)</f>
        <v>0</v>
      </c>
      <c r="E52" s="204">
        <f>SUM(E49:E51)</f>
        <v>55296513</v>
      </c>
      <c r="F52" s="206">
        <f>SUM(F49:F51)</f>
        <v>4961477</v>
      </c>
      <c r="G52" s="186">
        <f>SUM(D52:F52)</f>
        <v>60257990</v>
      </c>
    </row>
    <row r="53" spans="1:7" ht="15" x14ac:dyDescent="0.25">
      <c r="A53" s="43"/>
      <c r="B53" s="149"/>
      <c r="C53" s="149"/>
      <c r="D53" s="179"/>
      <c r="E53" s="174"/>
      <c r="F53" s="174"/>
      <c r="G53" s="149"/>
    </row>
    <row r="54" spans="1:7" ht="15" x14ac:dyDescent="0.25">
      <c r="A54" s="43" t="s">
        <v>44</v>
      </c>
      <c r="B54" s="149"/>
      <c r="C54" s="149"/>
      <c r="D54" s="179"/>
      <c r="E54" s="174"/>
      <c r="F54" s="174"/>
      <c r="G54" s="149"/>
    </row>
    <row r="55" spans="1:7" ht="15" x14ac:dyDescent="0.25">
      <c r="A55" s="44" t="s">
        <v>45</v>
      </c>
      <c r="B55" s="149">
        <v>0</v>
      </c>
      <c r="C55" s="149">
        <v>0</v>
      </c>
      <c r="D55" s="179">
        <v>0</v>
      </c>
      <c r="E55" s="174">
        <v>0</v>
      </c>
      <c r="F55" s="174">
        <v>0</v>
      </c>
      <c r="G55" s="149">
        <f>SUM(D55:F55)</f>
        <v>0</v>
      </c>
    </row>
    <row r="56" spans="1:7" ht="15" x14ac:dyDescent="0.25">
      <c r="A56" s="48" t="s">
        <v>36</v>
      </c>
      <c r="B56" s="207">
        <v>2025413</v>
      </c>
      <c r="C56" s="207">
        <v>1626547</v>
      </c>
      <c r="D56" s="208">
        <v>0</v>
      </c>
      <c r="E56" s="204">
        <v>5147587</v>
      </c>
      <c r="F56" s="204">
        <v>-1201040</v>
      </c>
      <c r="G56" s="149">
        <f>SUM(D56:F56)</f>
        <v>3946547</v>
      </c>
    </row>
    <row r="57" spans="1:7" ht="15.6" thickBot="1" x14ac:dyDescent="0.3">
      <c r="A57" s="54" t="s">
        <v>46</v>
      </c>
      <c r="B57" s="209">
        <f>SUM(B55:B56)</f>
        <v>2025413</v>
      </c>
      <c r="C57" s="209">
        <f>SUM(C55:C56)</f>
        <v>1626547</v>
      </c>
      <c r="D57" s="210">
        <f>SUM(D55:D56)</f>
        <v>0</v>
      </c>
      <c r="E57" s="198">
        <f>SUM(E55:E56)</f>
        <v>5147587</v>
      </c>
      <c r="F57" s="198">
        <f>SUM(F55:F56)</f>
        <v>-1201040</v>
      </c>
      <c r="G57" s="209">
        <f>SUM(D57:F57)</f>
        <v>3946547</v>
      </c>
    </row>
    <row r="58" spans="1:7" ht="16.2" thickTop="1" x14ac:dyDescent="0.3">
      <c r="A58" s="55" t="s">
        <v>47</v>
      </c>
      <c r="B58" s="218">
        <f>B45+B52+B57</f>
        <v>1351695799</v>
      </c>
      <c r="C58" s="218">
        <f>C45+C52+C57</f>
        <v>1393137000</v>
      </c>
      <c r="D58" s="219">
        <f>D45+D52+D57</f>
        <v>696925903</v>
      </c>
      <c r="E58" s="201">
        <f>E45+E52+E57</f>
        <v>352081764</v>
      </c>
      <c r="F58" s="201">
        <f>F45+F52+F57</f>
        <v>419713504</v>
      </c>
      <c r="G58" s="193">
        <f>SUM(D58:F58)</f>
        <v>1468721171</v>
      </c>
    </row>
    <row r="59" spans="1:7" ht="15" x14ac:dyDescent="0.25">
      <c r="A59" s="43"/>
      <c r="B59" s="149"/>
      <c r="C59" s="149"/>
      <c r="D59" s="179"/>
      <c r="E59" s="174"/>
      <c r="F59" s="174"/>
      <c r="G59" s="149"/>
    </row>
    <row r="60" spans="1:7" ht="15.6" thickBot="1" x14ac:dyDescent="0.3">
      <c r="A60" s="56" t="s">
        <v>48</v>
      </c>
      <c r="B60" s="212">
        <f>B30-B58</f>
        <v>0</v>
      </c>
      <c r="C60" s="212">
        <f>C30-C58</f>
        <v>0</v>
      </c>
      <c r="D60" s="213">
        <f>D30-D58</f>
        <v>0</v>
      </c>
      <c r="E60" s="214">
        <f>E30-E58</f>
        <v>0</v>
      </c>
      <c r="F60" s="214">
        <f>F30-F58</f>
        <v>0</v>
      </c>
      <c r="G60" s="212">
        <f>SUM(D60:F60)</f>
        <v>0</v>
      </c>
    </row>
    <row r="61" spans="1:7" ht="15" x14ac:dyDescent="0.25">
      <c r="A61" s="57"/>
      <c r="B61" s="139"/>
      <c r="C61" s="139"/>
      <c r="D61" s="175"/>
      <c r="E61" s="175"/>
      <c r="F61" s="175"/>
      <c r="G61" s="175"/>
    </row>
    <row r="62" spans="1:7" ht="15" x14ac:dyDescent="0.25">
      <c r="A62" s="58" t="s">
        <v>61</v>
      </c>
      <c r="B62" s="140"/>
      <c r="C62" s="140"/>
      <c r="D62" s="175"/>
      <c r="E62" s="175"/>
      <c r="F62" s="175"/>
      <c r="G62" s="175"/>
    </row>
    <row r="63" spans="1:7" ht="15" x14ac:dyDescent="0.25">
      <c r="A63" s="59" t="s">
        <v>62</v>
      </c>
      <c r="B63" s="141"/>
      <c r="C63" s="141"/>
      <c r="D63" s="175"/>
      <c r="E63" s="175"/>
      <c r="F63" s="175"/>
      <c r="G63" s="175"/>
    </row>
    <row r="64" spans="1:7" ht="15" x14ac:dyDescent="0.25">
      <c r="A64" s="60" t="s">
        <v>63</v>
      </c>
      <c r="B64" s="215"/>
      <c r="C64" s="215"/>
      <c r="D64" s="175"/>
      <c r="E64" s="175"/>
      <c r="F64" s="175"/>
      <c r="G64" s="175"/>
    </row>
    <row r="65" spans="1:7" ht="15" x14ac:dyDescent="0.25">
      <c r="A65" s="60" t="s">
        <v>64</v>
      </c>
      <c r="B65" s="215"/>
      <c r="C65" s="215"/>
      <c r="D65" s="139"/>
      <c r="E65" s="139"/>
      <c r="F65" s="139"/>
      <c r="G65" s="139"/>
    </row>
    <row r="66" spans="1:7" ht="15" x14ac:dyDescent="0.25">
      <c r="A66" s="60" t="s">
        <v>65</v>
      </c>
      <c r="B66" s="215"/>
      <c r="C66" s="215"/>
      <c r="D66" s="139"/>
      <c r="E66" s="139"/>
      <c r="F66" s="139"/>
      <c r="G66" s="139"/>
    </row>
    <row r="67" spans="1:7" ht="15" x14ac:dyDescent="0.25">
      <c r="A67" s="60" t="s">
        <v>66</v>
      </c>
      <c r="B67" s="215"/>
      <c r="C67" s="215"/>
      <c r="D67" s="139"/>
      <c r="E67" s="139"/>
      <c r="F67" s="139"/>
      <c r="G67" s="139"/>
    </row>
    <row r="68" spans="1:7" ht="15" x14ac:dyDescent="0.25">
      <c r="A68" s="60" t="s">
        <v>67</v>
      </c>
      <c r="B68" s="215"/>
      <c r="C68" s="215"/>
      <c r="D68" s="139"/>
      <c r="E68" s="139"/>
      <c r="F68" s="139"/>
      <c r="G68" s="139"/>
    </row>
    <row r="69" spans="1:7" ht="15" x14ac:dyDescent="0.25">
      <c r="A69" s="60" t="s">
        <v>68</v>
      </c>
      <c r="B69" s="139"/>
      <c r="C69" s="139"/>
      <c r="D69" s="175"/>
      <c r="E69" s="175"/>
      <c r="F69" s="175"/>
      <c r="G69" s="175"/>
    </row>
    <row r="70" spans="1:7" ht="15" x14ac:dyDescent="0.25">
      <c r="A70" s="59" t="s">
        <v>69</v>
      </c>
      <c r="B70" s="139"/>
      <c r="C70" s="139"/>
      <c r="D70" s="175"/>
      <c r="E70" s="175"/>
      <c r="F70" s="175"/>
      <c r="G70" s="175"/>
    </row>
    <row r="71" spans="1:7" ht="15" x14ac:dyDescent="0.25">
      <c r="A71" s="60" t="s">
        <v>70</v>
      </c>
      <c r="B71" s="139"/>
      <c r="C71" s="139"/>
      <c r="D71" s="175"/>
      <c r="E71" s="175"/>
      <c r="F71" s="175"/>
      <c r="G71" s="175"/>
    </row>
  </sheetData>
  <sheetProtection algorithmName="SHA-512" hashValue="uOuKTLEBlOYKJDsvPYbZEWXrLDJDsmbAiZTkLud8QsU71zzXBYkvdwW/P508WAQcMFR+NtsrDsEk33MzB25i/g==" saltValue="KjbIt7Vzmlm5cn7QnNe9oA==" spinCount="100000" sheet="1" formatCells="0" formatColumns="0" formatRows="0" insertColumns="0" insertRows="0" insertHyperlinks="0" deleteColumns="0" deleteRows="0" sort="0" autoFilter="0" pivotTables="0"/>
  <pageMargins left="0.7" right="0.7" top="0.75" bottom="0.75" header="0.3" footer="0.3"/>
  <pageSetup scale="5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1"/>
  <sheetViews>
    <sheetView workbookViewId="0"/>
  </sheetViews>
  <sheetFormatPr defaultRowHeight="13.2" x14ac:dyDescent="0.25"/>
  <cols>
    <col min="1" max="1" width="47.88671875" customWidth="1"/>
    <col min="2" max="2" width="22.109375" style="220" bestFit="1" customWidth="1"/>
    <col min="3" max="3" width="21.88671875" style="220" bestFit="1" customWidth="1"/>
    <col min="4" max="6" width="19.88671875" style="220" bestFit="1" customWidth="1"/>
    <col min="7" max="7" width="21.88671875" style="220" bestFit="1" customWidth="1"/>
  </cols>
  <sheetData>
    <row r="1" spans="1:7" ht="60" customHeight="1" x14ac:dyDescent="0.25">
      <c r="A1" s="68"/>
      <c r="B1" s="221"/>
      <c r="C1" s="221"/>
      <c r="D1" s="221"/>
      <c r="E1" s="221"/>
      <c r="F1" s="221"/>
      <c r="G1" s="221"/>
    </row>
    <row r="2" spans="1:7" ht="15.6" x14ac:dyDescent="0.3">
      <c r="A2" s="65" t="s">
        <v>83</v>
      </c>
      <c r="B2" s="125"/>
      <c r="C2" s="144"/>
      <c r="D2" s="125"/>
      <c r="E2" s="125"/>
      <c r="F2" s="125"/>
      <c r="G2" s="125"/>
    </row>
    <row r="3" spans="1:7" ht="15.6" x14ac:dyDescent="0.3">
      <c r="A3" s="65" t="s">
        <v>0</v>
      </c>
      <c r="B3" s="125"/>
      <c r="C3" s="144"/>
      <c r="D3" s="125"/>
      <c r="E3" s="125"/>
      <c r="F3" s="125"/>
      <c r="G3" s="125"/>
    </row>
    <row r="4" spans="1:7" ht="15.6" x14ac:dyDescent="0.3">
      <c r="A4" s="66" t="s">
        <v>49</v>
      </c>
      <c r="B4" s="126"/>
      <c r="C4" s="145"/>
      <c r="D4" s="126"/>
      <c r="E4" s="126"/>
      <c r="F4" s="126"/>
      <c r="G4" s="126"/>
    </row>
    <row r="5" spans="1:7" ht="16.2" thickBot="1" x14ac:dyDescent="0.35">
      <c r="A5" s="67"/>
      <c r="B5" s="127"/>
      <c r="C5" s="145"/>
      <c r="D5" s="146"/>
      <c r="E5" s="146"/>
      <c r="F5" s="146"/>
      <c r="G5" s="146"/>
    </row>
    <row r="6" spans="1:7" ht="63" thickBot="1" x14ac:dyDescent="0.3">
      <c r="A6" s="62" t="s">
        <v>1</v>
      </c>
      <c r="B6" s="128" t="s">
        <v>90</v>
      </c>
      <c r="C6" s="128" t="s">
        <v>82</v>
      </c>
      <c r="D6" s="147" t="s">
        <v>148</v>
      </c>
      <c r="E6" s="148" t="s">
        <v>87</v>
      </c>
      <c r="F6" s="148" t="s">
        <v>88</v>
      </c>
      <c r="G6" s="177" t="s">
        <v>89</v>
      </c>
    </row>
    <row r="7" spans="1:7" ht="15.6" x14ac:dyDescent="0.3">
      <c r="A7" s="3" t="s">
        <v>4</v>
      </c>
      <c r="B7" s="134"/>
      <c r="C7" s="149"/>
      <c r="D7" s="179"/>
      <c r="E7" s="174"/>
      <c r="F7" s="174"/>
      <c r="G7" s="180"/>
    </row>
    <row r="8" spans="1:7" ht="15" x14ac:dyDescent="0.25">
      <c r="A8" s="4" t="s">
        <v>5</v>
      </c>
      <c r="B8" s="131"/>
      <c r="C8" s="149"/>
      <c r="D8" s="179"/>
      <c r="E8" s="174"/>
      <c r="F8" s="174"/>
      <c r="G8" s="149"/>
    </row>
    <row r="9" spans="1:7" ht="15" x14ac:dyDescent="0.25">
      <c r="A9" s="5" t="s">
        <v>6</v>
      </c>
      <c r="B9" s="131">
        <v>27775962</v>
      </c>
      <c r="C9" s="149">
        <v>27602508</v>
      </c>
      <c r="D9" s="179">
        <v>31859432</v>
      </c>
      <c r="E9" s="174">
        <v>0</v>
      </c>
      <c r="F9" s="174">
        <v>0</v>
      </c>
      <c r="G9" s="149">
        <f>SUM(D9:F9)</f>
        <v>31859432</v>
      </c>
    </row>
    <row r="10" spans="1:7" ht="15" x14ac:dyDescent="0.25">
      <c r="A10" s="5" t="s">
        <v>7</v>
      </c>
      <c r="B10" s="131">
        <v>187201699</v>
      </c>
      <c r="C10" s="149">
        <v>187201592</v>
      </c>
      <c r="D10" s="179">
        <v>188475225</v>
      </c>
      <c r="E10" s="174">
        <v>0</v>
      </c>
      <c r="F10" s="174">
        <v>0</v>
      </c>
      <c r="G10" s="149">
        <f>SUM(D10:F10)</f>
        <v>188475225</v>
      </c>
    </row>
    <row r="11" spans="1:7" ht="15" x14ac:dyDescent="0.25">
      <c r="A11" s="5" t="s">
        <v>8</v>
      </c>
      <c r="B11" s="131">
        <v>294821511</v>
      </c>
      <c r="C11" s="149">
        <v>294821623</v>
      </c>
      <c r="D11" s="179">
        <v>313793051</v>
      </c>
      <c r="E11" s="174">
        <v>0</v>
      </c>
      <c r="F11" s="174">
        <v>0</v>
      </c>
      <c r="G11" s="149">
        <f>SUM(D11:F11)</f>
        <v>313793051</v>
      </c>
    </row>
    <row r="12" spans="1:7" ht="15" x14ac:dyDescent="0.25">
      <c r="A12" s="5" t="s">
        <v>9</v>
      </c>
      <c r="B12" s="131">
        <v>28485097</v>
      </c>
      <c r="C12" s="149">
        <v>25730976</v>
      </c>
      <c r="D12" s="179">
        <v>0</v>
      </c>
      <c r="E12" s="174">
        <v>26502905</v>
      </c>
      <c r="F12" s="174">
        <v>0</v>
      </c>
      <c r="G12" s="149">
        <f>SUM(D12:F12)</f>
        <v>26502905</v>
      </c>
    </row>
    <row r="13" spans="1:7" ht="15" x14ac:dyDescent="0.25">
      <c r="A13" s="6" t="s">
        <v>10</v>
      </c>
      <c r="B13" s="131">
        <v>54501579</v>
      </c>
      <c r="C13" s="149">
        <v>57364480</v>
      </c>
      <c r="D13" s="179">
        <v>16519003</v>
      </c>
      <c r="E13" s="174">
        <v>44385829</v>
      </c>
      <c r="F13" s="174">
        <v>0</v>
      </c>
      <c r="G13" s="149">
        <f>SUM(D13:F13)</f>
        <v>60904832</v>
      </c>
    </row>
    <row r="14" spans="1:7" ht="15.6" x14ac:dyDescent="0.3">
      <c r="A14" s="7" t="s">
        <v>11</v>
      </c>
      <c r="B14" s="132">
        <f t="shared" ref="B14:G14" si="0">SUM(B9:B13)</f>
        <v>592785848</v>
      </c>
      <c r="C14" s="183">
        <f t="shared" si="0"/>
        <v>592721179</v>
      </c>
      <c r="D14" s="184">
        <f t="shared" si="0"/>
        <v>550646711</v>
      </c>
      <c r="E14" s="185">
        <f t="shared" si="0"/>
        <v>70888734</v>
      </c>
      <c r="F14" s="185">
        <f t="shared" si="0"/>
        <v>0</v>
      </c>
      <c r="G14" s="183">
        <f t="shared" si="0"/>
        <v>621535445</v>
      </c>
    </row>
    <row r="15" spans="1:7" ht="15" x14ac:dyDescent="0.25">
      <c r="A15" s="4" t="s">
        <v>12</v>
      </c>
      <c r="B15" s="131">
        <v>2476000</v>
      </c>
      <c r="C15" s="149">
        <v>2214270</v>
      </c>
      <c r="D15" s="179">
        <v>0</v>
      </c>
      <c r="E15" s="174">
        <v>0</v>
      </c>
      <c r="F15" s="174">
        <v>2280698</v>
      </c>
      <c r="G15" s="149">
        <f>SUM(D15:F15)</f>
        <v>2280698</v>
      </c>
    </row>
    <row r="16" spans="1:7" ht="15" x14ac:dyDescent="0.25">
      <c r="A16" s="4" t="s">
        <v>13</v>
      </c>
      <c r="B16" s="131"/>
      <c r="C16" s="149"/>
      <c r="D16" s="179"/>
      <c r="E16" s="174"/>
      <c r="F16" s="174"/>
      <c r="G16" s="149"/>
    </row>
    <row r="17" spans="1:7" ht="15" x14ac:dyDescent="0.25">
      <c r="A17" s="5" t="s">
        <v>14</v>
      </c>
      <c r="B17" s="131">
        <v>263241634</v>
      </c>
      <c r="C17" s="149">
        <v>270512860</v>
      </c>
      <c r="D17" s="179">
        <v>0</v>
      </c>
      <c r="E17" s="174">
        <v>0</v>
      </c>
      <c r="F17" s="174">
        <v>269808303</v>
      </c>
      <c r="G17" s="149">
        <f>SUM(D17:F17)</f>
        <v>269808303</v>
      </c>
    </row>
    <row r="18" spans="1:7" ht="15" x14ac:dyDescent="0.25">
      <c r="A18" s="5" t="s">
        <v>15</v>
      </c>
      <c r="B18" s="131">
        <v>9177598</v>
      </c>
      <c r="C18" s="149">
        <v>9309620</v>
      </c>
      <c r="D18" s="179">
        <v>0</v>
      </c>
      <c r="E18" s="174">
        <v>0</v>
      </c>
      <c r="F18" s="174">
        <v>11743134</v>
      </c>
      <c r="G18" s="149">
        <f>SUM(D18:F18)</f>
        <v>11743134</v>
      </c>
    </row>
    <row r="19" spans="1:7" ht="15" x14ac:dyDescent="0.25">
      <c r="A19" s="5" t="s">
        <v>59</v>
      </c>
      <c r="B19" s="131"/>
      <c r="C19" s="149">
        <v>0</v>
      </c>
      <c r="D19" s="179">
        <v>0</v>
      </c>
      <c r="E19" s="174">
        <v>0</v>
      </c>
      <c r="F19" s="174">
        <v>0</v>
      </c>
      <c r="G19" s="149">
        <f>SUM(D19:F19)</f>
        <v>0</v>
      </c>
    </row>
    <row r="20" spans="1:7" ht="15" x14ac:dyDescent="0.25">
      <c r="A20" s="6" t="s">
        <v>51</v>
      </c>
      <c r="B20" s="131">
        <v>29570329</v>
      </c>
      <c r="C20" s="149">
        <v>29743783</v>
      </c>
      <c r="D20" s="179">
        <v>31521096</v>
      </c>
      <c r="E20" s="174">
        <v>0</v>
      </c>
      <c r="F20" s="174">
        <v>0</v>
      </c>
      <c r="G20" s="149">
        <f>SUM(D20:F20)</f>
        <v>31521096</v>
      </c>
    </row>
    <row r="21" spans="1:7" ht="15.6" x14ac:dyDescent="0.3">
      <c r="A21" s="7" t="s">
        <v>16</v>
      </c>
      <c r="B21" s="132">
        <f t="shared" ref="B21:G21" si="1">SUM(B15:B20)</f>
        <v>304465561</v>
      </c>
      <c r="C21" s="183">
        <f t="shared" si="1"/>
        <v>311780533</v>
      </c>
      <c r="D21" s="184">
        <f t="shared" si="1"/>
        <v>31521096</v>
      </c>
      <c r="E21" s="185">
        <f t="shared" si="1"/>
        <v>0</v>
      </c>
      <c r="F21" s="185">
        <f t="shared" si="1"/>
        <v>283832135</v>
      </c>
      <c r="G21" s="183">
        <f t="shared" si="1"/>
        <v>315353231</v>
      </c>
    </row>
    <row r="22" spans="1:7" ht="15" x14ac:dyDescent="0.25">
      <c r="A22" s="4" t="s">
        <v>17</v>
      </c>
      <c r="B22" s="131">
        <v>92734357</v>
      </c>
      <c r="C22" s="149">
        <v>89020696</v>
      </c>
      <c r="D22" s="179">
        <v>0</v>
      </c>
      <c r="E22" s="174">
        <v>0</v>
      </c>
      <c r="F22" s="174">
        <v>92307002</v>
      </c>
      <c r="G22" s="149">
        <f>SUM(D22:F22)</f>
        <v>92307002</v>
      </c>
    </row>
    <row r="23" spans="1:7" ht="15" x14ac:dyDescent="0.25">
      <c r="A23" s="4" t="s">
        <v>60</v>
      </c>
      <c r="B23" s="131">
        <v>29792848</v>
      </c>
      <c r="C23" s="149">
        <v>31961670</v>
      </c>
      <c r="D23" s="179">
        <v>0</v>
      </c>
      <c r="E23" s="174">
        <v>32582659</v>
      </c>
      <c r="F23" s="174">
        <v>0</v>
      </c>
      <c r="G23" s="188">
        <f>SUM(D23:F23)</f>
        <v>32582659</v>
      </c>
    </row>
    <row r="24" spans="1:7" ht="15" x14ac:dyDescent="0.25">
      <c r="A24" s="4" t="s">
        <v>18</v>
      </c>
      <c r="B24" s="131">
        <v>179031996</v>
      </c>
      <c r="C24" s="149">
        <v>184267759</v>
      </c>
      <c r="D24" s="179">
        <v>0</v>
      </c>
      <c r="E24" s="174">
        <v>197543100</v>
      </c>
      <c r="F24" s="174">
        <v>0</v>
      </c>
      <c r="G24" s="149">
        <f>SUM(D24:F24)</f>
        <v>197543100</v>
      </c>
    </row>
    <row r="25" spans="1:7" ht="15" x14ac:dyDescent="0.25">
      <c r="A25" s="4" t="s">
        <v>19</v>
      </c>
      <c r="B25" s="131">
        <v>0</v>
      </c>
      <c r="C25" s="149">
        <v>0</v>
      </c>
      <c r="D25" s="179">
        <v>0</v>
      </c>
      <c r="E25" s="174">
        <v>0</v>
      </c>
      <c r="F25" s="174">
        <v>0</v>
      </c>
      <c r="G25" s="149">
        <f>SUM(D25:F25)</f>
        <v>0</v>
      </c>
    </row>
    <row r="26" spans="1:7" ht="15" x14ac:dyDescent="0.25">
      <c r="A26" s="4" t="s">
        <v>20</v>
      </c>
      <c r="B26" s="131"/>
      <c r="C26" s="149"/>
      <c r="D26" s="179"/>
      <c r="E26" s="174"/>
      <c r="F26" s="174"/>
      <c r="G26" s="149"/>
    </row>
    <row r="27" spans="1:7" ht="15" x14ac:dyDescent="0.25">
      <c r="A27" s="5" t="s">
        <v>21</v>
      </c>
      <c r="B27" s="131">
        <v>77015263</v>
      </c>
      <c r="C27" s="149">
        <v>76790056</v>
      </c>
      <c r="D27" s="179">
        <v>55111376</v>
      </c>
      <c r="E27" s="174">
        <v>22654122</v>
      </c>
      <c r="F27" s="174">
        <v>0</v>
      </c>
      <c r="G27" s="149">
        <f>SUM(D27:F27)</f>
        <v>77765498</v>
      </c>
    </row>
    <row r="28" spans="1:7" ht="15" x14ac:dyDescent="0.25">
      <c r="A28" s="5" t="s">
        <v>22</v>
      </c>
      <c r="B28" s="131">
        <v>0</v>
      </c>
      <c r="C28" s="149">
        <v>0</v>
      </c>
      <c r="D28" s="179">
        <v>0</v>
      </c>
      <c r="E28" s="174">
        <v>0</v>
      </c>
      <c r="F28" s="174">
        <v>0</v>
      </c>
      <c r="G28" s="149">
        <f>SUM(D28:F28)</f>
        <v>0</v>
      </c>
    </row>
    <row r="29" spans="1:7" ht="15.6" thickBot="1" x14ac:dyDescent="0.3">
      <c r="A29" s="11" t="s">
        <v>23</v>
      </c>
      <c r="B29" s="131">
        <v>14881508</v>
      </c>
      <c r="C29" s="149">
        <v>15488487</v>
      </c>
      <c r="D29" s="179">
        <v>4843105</v>
      </c>
      <c r="E29" s="198">
        <v>9765759</v>
      </c>
      <c r="F29" s="174">
        <v>0</v>
      </c>
      <c r="G29" s="222">
        <f>SUM(D29:F29)</f>
        <v>14608864</v>
      </c>
    </row>
    <row r="30" spans="1:7" ht="16.2" thickTop="1" x14ac:dyDescent="0.3">
      <c r="A30" s="12" t="s">
        <v>24</v>
      </c>
      <c r="B30" s="133">
        <f t="shared" ref="B30:G30" si="2">B14+B21+SUM(B22:B29)</f>
        <v>1290707381</v>
      </c>
      <c r="C30" s="193">
        <f t="shared" si="2"/>
        <v>1302030380</v>
      </c>
      <c r="D30" s="200">
        <f t="shared" si="2"/>
        <v>642122288</v>
      </c>
      <c r="E30" s="201">
        <f t="shared" si="2"/>
        <v>333434374</v>
      </c>
      <c r="F30" s="202">
        <f t="shared" si="2"/>
        <v>376139137</v>
      </c>
      <c r="G30" s="193">
        <f t="shared" si="2"/>
        <v>1351695799</v>
      </c>
    </row>
    <row r="31" spans="1:7" ht="15" x14ac:dyDescent="0.25">
      <c r="A31" s="4"/>
      <c r="B31" s="131"/>
      <c r="C31" s="149"/>
      <c r="D31" s="179"/>
      <c r="E31" s="174"/>
      <c r="F31" s="174"/>
      <c r="G31" s="149"/>
    </row>
    <row r="32" spans="1:7" ht="15.6" x14ac:dyDescent="0.3">
      <c r="A32" s="3" t="s">
        <v>25</v>
      </c>
      <c r="B32" s="134"/>
      <c r="C32" s="149"/>
      <c r="D32" s="179"/>
      <c r="E32" s="174"/>
      <c r="F32" s="174"/>
      <c r="G32" s="149"/>
    </row>
    <row r="33" spans="1:7" ht="15" x14ac:dyDescent="0.25">
      <c r="A33" s="4" t="s">
        <v>26</v>
      </c>
      <c r="B33" s="131"/>
      <c r="C33" s="149"/>
      <c r="D33" s="179"/>
      <c r="E33" s="174"/>
      <c r="F33" s="174"/>
      <c r="G33" s="149"/>
    </row>
    <row r="34" spans="1:7" ht="15" x14ac:dyDescent="0.25">
      <c r="A34" s="5" t="s">
        <v>27</v>
      </c>
      <c r="B34" s="130">
        <v>410719804</v>
      </c>
      <c r="C34" s="149">
        <v>388823369</v>
      </c>
      <c r="D34" s="179">
        <f>332781395-1</f>
        <v>332781394</v>
      </c>
      <c r="E34" s="174">
        <v>35818824</v>
      </c>
      <c r="F34" s="174">
        <v>32292474</v>
      </c>
      <c r="G34" s="149">
        <f t="shared" ref="G34:G44" si="3">SUM(D34:F34)</f>
        <v>400892692</v>
      </c>
    </row>
    <row r="35" spans="1:7" ht="15" x14ac:dyDescent="0.25">
      <c r="A35" s="5" t="s">
        <v>28</v>
      </c>
      <c r="B35" s="131">
        <v>269366467</v>
      </c>
      <c r="C35" s="149">
        <v>273445551</v>
      </c>
      <c r="D35" s="179">
        <v>5217643</v>
      </c>
      <c r="E35" s="174">
        <v>492167</v>
      </c>
      <c r="F35" s="174">
        <v>271513254</v>
      </c>
      <c r="G35" s="149">
        <f t="shared" si="3"/>
        <v>277223064</v>
      </c>
    </row>
    <row r="36" spans="1:7" ht="15" x14ac:dyDescent="0.25">
      <c r="A36" s="5" t="s">
        <v>29</v>
      </c>
      <c r="B36" s="131">
        <v>6730926</v>
      </c>
      <c r="C36" s="149">
        <v>5298409</v>
      </c>
      <c r="D36" s="179">
        <v>1280122</v>
      </c>
      <c r="E36" s="174">
        <v>2870974</v>
      </c>
      <c r="F36" s="174">
        <v>1356778</v>
      </c>
      <c r="G36" s="149">
        <f t="shared" si="3"/>
        <v>5507874</v>
      </c>
    </row>
    <row r="37" spans="1:7" ht="15" x14ac:dyDescent="0.25">
      <c r="A37" s="5" t="s">
        <v>30</v>
      </c>
      <c r="B37" s="131">
        <v>96500524</v>
      </c>
      <c r="C37" s="149">
        <v>104806173</v>
      </c>
      <c r="D37" s="179">
        <v>98877633</v>
      </c>
      <c r="E37" s="174">
        <v>8394182</v>
      </c>
      <c r="F37" s="174">
        <v>3663301</v>
      </c>
      <c r="G37" s="149">
        <f t="shared" si="3"/>
        <v>110935116</v>
      </c>
    </row>
    <row r="38" spans="1:7" ht="15" x14ac:dyDescent="0.25">
      <c r="A38" s="5" t="s">
        <v>31</v>
      </c>
      <c r="B38" s="131">
        <v>67632951</v>
      </c>
      <c r="C38" s="149">
        <v>77115676</v>
      </c>
      <c r="D38" s="179">
        <v>32122843</v>
      </c>
      <c r="E38" s="174">
        <v>46482443</v>
      </c>
      <c r="F38" s="174">
        <v>1402004</v>
      </c>
      <c r="G38" s="149">
        <f t="shared" si="3"/>
        <v>80007290</v>
      </c>
    </row>
    <row r="39" spans="1:7" ht="15" x14ac:dyDescent="0.25">
      <c r="A39" s="5" t="s">
        <v>32</v>
      </c>
      <c r="B39" s="131">
        <v>43149085</v>
      </c>
      <c r="C39" s="149">
        <v>56297681</v>
      </c>
      <c r="D39" s="179">
        <v>45382380</v>
      </c>
      <c r="E39" s="174">
        <v>4374818</v>
      </c>
      <c r="F39" s="174">
        <f>10447191-916986</f>
        <v>9530205</v>
      </c>
      <c r="G39" s="149">
        <f t="shared" si="3"/>
        <v>59287403</v>
      </c>
    </row>
    <row r="40" spans="1:7" ht="15" x14ac:dyDescent="0.25">
      <c r="A40" s="5" t="s">
        <v>33</v>
      </c>
      <c r="B40" s="131">
        <v>76436137</v>
      </c>
      <c r="C40" s="149">
        <v>74580676</v>
      </c>
      <c r="D40" s="179">
        <v>76474794</v>
      </c>
      <c r="E40" s="174">
        <v>0</v>
      </c>
      <c r="F40" s="174">
        <v>226130</v>
      </c>
      <c r="G40" s="149">
        <f t="shared" si="3"/>
        <v>76700924</v>
      </c>
    </row>
    <row r="41" spans="1:7" ht="15" x14ac:dyDescent="0.25">
      <c r="A41" s="5" t="s">
        <v>34</v>
      </c>
      <c r="B41" s="131">
        <v>102149226</v>
      </c>
      <c r="C41" s="149">
        <v>100384651</v>
      </c>
      <c r="D41" s="179">
        <v>49985479</v>
      </c>
      <c r="E41" s="174">
        <v>11210472</v>
      </c>
      <c r="F41" s="174">
        <v>44095288</v>
      </c>
      <c r="G41" s="149">
        <f t="shared" si="3"/>
        <v>105291239</v>
      </c>
    </row>
    <row r="42" spans="1:7" ht="15" x14ac:dyDescent="0.25">
      <c r="A42" s="4" t="s">
        <v>35</v>
      </c>
      <c r="B42" s="131">
        <v>170304395</v>
      </c>
      <c r="C42" s="149">
        <v>164585271</v>
      </c>
      <c r="D42" s="179">
        <v>0</v>
      </c>
      <c r="E42" s="174">
        <v>163782255</v>
      </c>
      <c r="F42" s="174">
        <v>9497447</v>
      </c>
      <c r="G42" s="149">
        <f t="shared" si="3"/>
        <v>173279702</v>
      </c>
    </row>
    <row r="43" spans="1:7" ht="15" x14ac:dyDescent="0.25">
      <c r="A43" s="4" t="s">
        <v>19</v>
      </c>
      <c r="B43" s="131">
        <v>0</v>
      </c>
      <c r="C43" s="149">
        <v>0</v>
      </c>
      <c r="D43" s="179">
        <v>0</v>
      </c>
      <c r="E43" s="174">
        <v>0</v>
      </c>
      <c r="F43" s="174">
        <v>0</v>
      </c>
      <c r="G43" s="149">
        <f t="shared" si="3"/>
        <v>0</v>
      </c>
    </row>
    <row r="44" spans="1:7" ht="15.6" thickBot="1" x14ac:dyDescent="0.3">
      <c r="A44" s="13" t="s">
        <v>36</v>
      </c>
      <c r="B44" s="131">
        <v>0</v>
      </c>
      <c r="C44" s="149">
        <v>0</v>
      </c>
      <c r="D44" s="179">
        <v>0</v>
      </c>
      <c r="E44" s="198">
        <v>0</v>
      </c>
      <c r="F44" s="174">
        <v>0</v>
      </c>
      <c r="G44" s="149">
        <f t="shared" si="3"/>
        <v>0</v>
      </c>
    </row>
    <row r="45" spans="1:7" ht="16.2" thickTop="1" x14ac:dyDescent="0.3">
      <c r="A45" s="12" t="s">
        <v>37</v>
      </c>
      <c r="B45" s="133">
        <f t="shared" ref="B45:G45" si="4">SUM(B34:B44)</f>
        <v>1242989515</v>
      </c>
      <c r="C45" s="193">
        <f t="shared" si="4"/>
        <v>1245337457</v>
      </c>
      <c r="D45" s="200">
        <f t="shared" si="4"/>
        <v>642122288</v>
      </c>
      <c r="E45" s="201">
        <f t="shared" si="4"/>
        <v>273426135</v>
      </c>
      <c r="F45" s="202">
        <f t="shared" si="4"/>
        <v>373576881</v>
      </c>
      <c r="G45" s="193">
        <f t="shared" si="4"/>
        <v>1289125304</v>
      </c>
    </row>
    <row r="46" spans="1:7" ht="15" x14ac:dyDescent="0.25">
      <c r="A46" s="4"/>
      <c r="B46" s="131"/>
      <c r="C46" s="149"/>
      <c r="D46" s="179"/>
      <c r="E46" s="174"/>
      <c r="F46" s="174"/>
      <c r="G46" s="149"/>
    </row>
    <row r="47" spans="1:7" ht="15.6" x14ac:dyDescent="0.3">
      <c r="A47" s="3" t="s">
        <v>38</v>
      </c>
      <c r="B47" s="134"/>
      <c r="C47" s="149"/>
      <c r="D47" s="179"/>
      <c r="E47" s="174"/>
      <c r="F47" s="174"/>
      <c r="G47" s="149"/>
    </row>
    <row r="48" spans="1:7" ht="15" x14ac:dyDescent="0.25">
      <c r="A48" s="4" t="s">
        <v>39</v>
      </c>
      <c r="B48" s="131"/>
      <c r="C48" s="149"/>
      <c r="D48" s="179"/>
      <c r="E48" s="174"/>
      <c r="F48" s="174"/>
      <c r="G48" s="149"/>
    </row>
    <row r="49" spans="1:7" ht="15" x14ac:dyDescent="0.25">
      <c r="A49" s="5" t="s">
        <v>40</v>
      </c>
      <c r="B49" s="131">
        <v>40583467</v>
      </c>
      <c r="C49" s="149">
        <v>54930909</v>
      </c>
      <c r="D49" s="179">
        <v>0</v>
      </c>
      <c r="E49" s="174">
        <v>55582871</v>
      </c>
      <c r="F49" s="174">
        <v>4962211</v>
      </c>
      <c r="G49" s="149">
        <f>SUM(D49:F49)</f>
        <v>60545082</v>
      </c>
    </row>
    <row r="50" spans="1:7" ht="15" x14ac:dyDescent="0.25">
      <c r="A50" s="5" t="s">
        <v>41</v>
      </c>
      <c r="B50" s="131">
        <v>0</v>
      </c>
      <c r="C50" s="149">
        <v>0</v>
      </c>
      <c r="D50" s="179">
        <v>0</v>
      </c>
      <c r="E50" s="174">
        <v>0</v>
      </c>
      <c r="F50" s="174">
        <v>0</v>
      </c>
      <c r="G50" s="149">
        <f>SUM(D50:F50)</f>
        <v>0</v>
      </c>
    </row>
    <row r="51" spans="1:7" ht="15" x14ac:dyDescent="0.25">
      <c r="A51" s="6" t="s">
        <v>42</v>
      </c>
      <c r="B51" s="131">
        <v>0</v>
      </c>
      <c r="C51" s="149">
        <v>0</v>
      </c>
      <c r="D51" s="179">
        <v>0</v>
      </c>
      <c r="E51" s="204">
        <v>0</v>
      </c>
      <c r="F51" s="174">
        <v>0</v>
      </c>
      <c r="G51" s="149">
        <f>SUM(D51:F51)</f>
        <v>0</v>
      </c>
    </row>
    <row r="52" spans="1:7" ht="15" x14ac:dyDescent="0.25">
      <c r="A52" s="14" t="s">
        <v>43</v>
      </c>
      <c r="B52" s="223">
        <f t="shared" ref="B52:G52" si="5">SUM(B49:B51)</f>
        <v>40583467</v>
      </c>
      <c r="C52" s="186">
        <f t="shared" si="5"/>
        <v>54930909</v>
      </c>
      <c r="D52" s="205">
        <f t="shared" si="5"/>
        <v>0</v>
      </c>
      <c r="E52" s="204">
        <f t="shared" si="5"/>
        <v>55582871</v>
      </c>
      <c r="F52" s="206">
        <f t="shared" si="5"/>
        <v>4962211</v>
      </c>
      <c r="G52" s="186">
        <f t="shared" si="5"/>
        <v>60545082</v>
      </c>
    </row>
    <row r="53" spans="1:7" ht="15" x14ac:dyDescent="0.25">
      <c r="A53" s="4"/>
      <c r="B53" s="131"/>
      <c r="C53" s="149"/>
      <c r="D53" s="179"/>
      <c r="E53" s="174"/>
      <c r="F53" s="174"/>
      <c r="G53" s="149"/>
    </row>
    <row r="54" spans="1:7" ht="15" x14ac:dyDescent="0.25">
      <c r="A54" s="4" t="s">
        <v>44</v>
      </c>
      <c r="B54" s="131"/>
      <c r="C54" s="149"/>
      <c r="D54" s="179"/>
      <c r="E54" s="174"/>
      <c r="F54" s="174"/>
      <c r="G54" s="149"/>
    </row>
    <row r="55" spans="1:7" ht="15" x14ac:dyDescent="0.25">
      <c r="A55" s="5" t="s">
        <v>92</v>
      </c>
      <c r="B55" s="131">
        <v>0</v>
      </c>
      <c r="C55" s="149">
        <v>0</v>
      </c>
      <c r="D55" s="179">
        <v>0</v>
      </c>
      <c r="E55" s="174">
        <v>0</v>
      </c>
      <c r="F55" s="174">
        <v>0</v>
      </c>
      <c r="G55" s="149">
        <f>SUM(D55:F55)</f>
        <v>0</v>
      </c>
    </row>
    <row r="56" spans="1:7" ht="15" x14ac:dyDescent="0.25">
      <c r="A56" s="6" t="s">
        <v>36</v>
      </c>
      <c r="B56" s="224">
        <v>7134399</v>
      </c>
      <c r="C56" s="207">
        <v>1762014</v>
      </c>
      <c r="D56" s="208">
        <v>0</v>
      </c>
      <c r="E56" s="204">
        <v>4425368</v>
      </c>
      <c r="F56" s="204">
        <f>-3316941+916986</f>
        <v>-2399955</v>
      </c>
      <c r="G56" s="207">
        <f>SUM(D56:F56)</f>
        <v>2025413</v>
      </c>
    </row>
    <row r="57" spans="1:7" ht="15.6" thickBot="1" x14ac:dyDescent="0.3">
      <c r="A57" s="15" t="s">
        <v>46</v>
      </c>
      <c r="B57" s="225">
        <f t="shared" ref="B57:G57" si="6">SUM(B55:B56)</f>
        <v>7134399</v>
      </c>
      <c r="C57" s="209">
        <f t="shared" si="6"/>
        <v>1762014</v>
      </c>
      <c r="D57" s="210">
        <f t="shared" si="6"/>
        <v>0</v>
      </c>
      <c r="E57" s="198">
        <f t="shared" si="6"/>
        <v>4425368</v>
      </c>
      <c r="F57" s="198">
        <f t="shared" si="6"/>
        <v>-2399955</v>
      </c>
      <c r="G57" s="199">
        <f t="shared" si="6"/>
        <v>2025413</v>
      </c>
    </row>
    <row r="58" spans="1:7" ht="16.2" thickTop="1" x14ac:dyDescent="0.3">
      <c r="A58" s="16" t="s">
        <v>47</v>
      </c>
      <c r="B58" s="136">
        <f t="shared" ref="B58:G58" si="7">B45+B52+B57</f>
        <v>1290707381</v>
      </c>
      <c r="C58" s="218">
        <f t="shared" si="7"/>
        <v>1302030380</v>
      </c>
      <c r="D58" s="219">
        <f t="shared" si="7"/>
        <v>642122288</v>
      </c>
      <c r="E58" s="201">
        <f t="shared" si="7"/>
        <v>333434374</v>
      </c>
      <c r="F58" s="201">
        <f t="shared" si="7"/>
        <v>376139137</v>
      </c>
      <c r="G58" s="218">
        <f t="shared" si="7"/>
        <v>1351695799</v>
      </c>
    </row>
    <row r="59" spans="1:7" ht="15" x14ac:dyDescent="0.25">
      <c r="A59" s="1"/>
      <c r="B59" s="226"/>
      <c r="C59" s="139"/>
      <c r="D59" s="175"/>
      <c r="E59" s="175"/>
      <c r="F59" s="175"/>
      <c r="G59" s="175"/>
    </row>
    <row r="60" spans="1:7" ht="15" x14ac:dyDescent="0.25">
      <c r="A60" s="72" t="s">
        <v>61</v>
      </c>
      <c r="B60" s="227"/>
      <c r="C60" s="140"/>
      <c r="D60" s="175"/>
      <c r="E60" s="175"/>
      <c r="F60" s="175"/>
      <c r="G60" s="140"/>
    </row>
    <row r="61" spans="1:7" x14ac:dyDescent="0.25">
      <c r="A61" s="69" t="s">
        <v>62</v>
      </c>
      <c r="B61" s="228"/>
      <c r="C61" s="229"/>
      <c r="D61" s="230"/>
      <c r="E61" s="230"/>
      <c r="F61" s="230"/>
      <c r="G61" s="229"/>
    </row>
    <row r="62" spans="1:7" x14ac:dyDescent="0.25">
      <c r="A62" s="70" t="s">
        <v>93</v>
      </c>
      <c r="B62" s="231"/>
      <c r="C62" s="232"/>
      <c r="D62" s="230"/>
      <c r="E62" s="230"/>
      <c r="F62" s="230"/>
      <c r="G62" s="230"/>
    </row>
    <row r="63" spans="1:7" x14ac:dyDescent="0.25">
      <c r="A63" s="70" t="s">
        <v>94</v>
      </c>
      <c r="B63" s="231"/>
      <c r="C63" s="232"/>
      <c r="D63" s="216"/>
      <c r="E63" s="216"/>
      <c r="F63" s="216"/>
      <c r="G63" s="216"/>
    </row>
    <row r="64" spans="1:7" x14ac:dyDescent="0.25">
      <c r="A64" s="70" t="s">
        <v>65</v>
      </c>
      <c r="B64" s="231"/>
      <c r="C64" s="232"/>
      <c r="D64" s="216"/>
      <c r="E64" s="216"/>
      <c r="F64" s="216"/>
      <c r="G64" s="216"/>
    </row>
    <row r="65" spans="1:7" x14ac:dyDescent="0.25">
      <c r="A65" s="70" t="s">
        <v>66</v>
      </c>
      <c r="B65" s="231"/>
      <c r="C65" s="232"/>
      <c r="D65" s="216"/>
      <c r="E65" s="216"/>
      <c r="F65" s="216"/>
      <c r="G65" s="216"/>
    </row>
    <row r="66" spans="1:7" x14ac:dyDescent="0.25">
      <c r="A66" s="70" t="s">
        <v>67</v>
      </c>
      <c r="B66" s="231"/>
      <c r="C66" s="232"/>
      <c r="D66" s="216"/>
      <c r="E66" s="216"/>
      <c r="F66" s="216"/>
      <c r="G66" s="216"/>
    </row>
    <row r="67" spans="1:7" x14ac:dyDescent="0.25">
      <c r="A67" s="70" t="s">
        <v>95</v>
      </c>
      <c r="B67" s="231"/>
      <c r="C67" s="232"/>
      <c r="D67" s="216"/>
      <c r="E67" s="216"/>
      <c r="F67" s="216"/>
      <c r="G67" s="216"/>
    </row>
    <row r="68" spans="1:7" x14ac:dyDescent="0.25">
      <c r="A68" s="70" t="s">
        <v>96</v>
      </c>
      <c r="B68" s="228"/>
      <c r="C68" s="216"/>
      <c r="D68" s="216"/>
      <c r="E68" s="216"/>
      <c r="F68" s="216"/>
      <c r="G68" s="216"/>
    </row>
    <row r="69" spans="1:7" x14ac:dyDescent="0.25">
      <c r="A69" s="69" t="s">
        <v>97</v>
      </c>
      <c r="B69" s="228"/>
      <c r="C69" s="216"/>
      <c r="D69" s="216"/>
      <c r="E69" s="216"/>
      <c r="F69" s="216"/>
      <c r="G69" s="216"/>
    </row>
    <row r="70" spans="1:7" x14ac:dyDescent="0.25">
      <c r="A70" s="70" t="s">
        <v>98</v>
      </c>
      <c r="B70" s="228"/>
      <c r="C70" s="216"/>
      <c r="D70" s="216"/>
      <c r="E70" s="216"/>
      <c r="F70" s="216"/>
      <c r="G70" s="216"/>
    </row>
    <row r="71" spans="1:7" x14ac:dyDescent="0.25">
      <c r="A71" s="70" t="s">
        <v>99</v>
      </c>
      <c r="B71" s="228"/>
      <c r="C71" s="216"/>
      <c r="D71" s="216"/>
      <c r="E71" s="216"/>
      <c r="F71" s="216"/>
      <c r="G71" s="216"/>
    </row>
  </sheetData>
  <sheetProtection algorithmName="SHA-512" hashValue="Yyiai5/giYs3pQ4c2qFbnTzWlQfhgq4RjplTMJcSKjlgnwp032sDvr/awcKa9sUn5kx+Y5GbUDVwRxdEdyxzTg==" saltValue="ihW495K9iHoHBuhdNDF89A==" spinCount="100000" sheet="1" formatCells="0" formatColumns="0" formatRows="0" insertColumns="0" insertRows="0" insertHyperlinks="0" deleteColumns="0" deleteRows="0" sort="0" autoFilter="0" pivotTables="0"/>
  <pageMargins left="0.7" right="0.7" top="0.75" bottom="0.75" header="0.3" footer="0.3"/>
  <pageSetup scale="5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1"/>
  <sheetViews>
    <sheetView workbookViewId="0"/>
  </sheetViews>
  <sheetFormatPr defaultRowHeight="13.2" x14ac:dyDescent="0.25"/>
  <cols>
    <col min="1" max="1" width="51.88671875" customWidth="1"/>
    <col min="2" max="4" width="19.88671875" style="220" bestFit="1" customWidth="1"/>
    <col min="5" max="6" width="21.88671875" style="220" bestFit="1" customWidth="1"/>
  </cols>
  <sheetData>
    <row r="1" spans="1:6" ht="60" customHeight="1" x14ac:dyDescent="0.25">
      <c r="A1" s="68"/>
      <c r="B1" s="221"/>
      <c r="C1" s="221"/>
      <c r="D1" s="221"/>
      <c r="E1" s="221"/>
      <c r="F1" s="221"/>
    </row>
    <row r="2" spans="1:6" ht="15.6" x14ac:dyDescent="0.3">
      <c r="A2" s="65" t="s">
        <v>100</v>
      </c>
      <c r="B2" s="125"/>
      <c r="C2" s="144"/>
      <c r="D2" s="125"/>
      <c r="E2" s="125"/>
      <c r="F2" s="125"/>
    </row>
    <row r="3" spans="1:6" ht="15.6" x14ac:dyDescent="0.3">
      <c r="A3" s="65" t="s">
        <v>0</v>
      </c>
      <c r="B3" s="125"/>
      <c r="C3" s="144"/>
      <c r="D3" s="125"/>
      <c r="E3" s="125"/>
      <c r="F3" s="125"/>
    </row>
    <row r="4" spans="1:6" ht="15.6" x14ac:dyDescent="0.3">
      <c r="A4" s="66" t="s">
        <v>49</v>
      </c>
      <c r="B4" s="126"/>
      <c r="C4" s="145"/>
      <c r="D4" s="126"/>
      <c r="E4" s="126"/>
      <c r="F4" s="126"/>
    </row>
    <row r="5" spans="1:6" ht="16.2" thickBot="1" x14ac:dyDescent="0.35">
      <c r="A5" s="67"/>
      <c r="B5" s="127"/>
      <c r="C5" s="145"/>
      <c r="D5" s="146"/>
      <c r="E5" s="146"/>
      <c r="F5" s="146"/>
    </row>
    <row r="6" spans="1:6" ht="47.4" thickBot="1" x14ac:dyDescent="0.3">
      <c r="A6" s="76" t="s">
        <v>1</v>
      </c>
      <c r="B6" s="147" t="s">
        <v>2</v>
      </c>
      <c r="C6" s="148" t="s">
        <v>3</v>
      </c>
      <c r="D6" s="148" t="s">
        <v>109</v>
      </c>
      <c r="E6" s="177" t="s">
        <v>110</v>
      </c>
      <c r="F6" s="177" t="s">
        <v>120</v>
      </c>
    </row>
    <row r="7" spans="1:6" ht="15.6" x14ac:dyDescent="0.3">
      <c r="A7" s="77" t="s">
        <v>4</v>
      </c>
      <c r="B7" s="179"/>
      <c r="C7" s="174"/>
      <c r="D7" s="174"/>
      <c r="E7" s="233"/>
      <c r="F7" s="233"/>
    </row>
    <row r="8" spans="1:6" ht="15" x14ac:dyDescent="0.25">
      <c r="A8" s="78" t="s">
        <v>5</v>
      </c>
      <c r="B8" s="179"/>
      <c r="C8" s="174"/>
      <c r="D8" s="174"/>
      <c r="E8" s="233"/>
      <c r="F8" s="233"/>
    </row>
    <row r="9" spans="1:6" ht="15" x14ac:dyDescent="0.25">
      <c r="A9" s="79" t="s">
        <v>6</v>
      </c>
      <c r="B9" s="179">
        <v>27775962</v>
      </c>
      <c r="C9" s="174">
        <v>0</v>
      </c>
      <c r="D9" s="174">
        <v>0</v>
      </c>
      <c r="E9" s="233">
        <f t="shared" ref="E9:E29" si="0">+B9+C9+D9</f>
        <v>27775962</v>
      </c>
      <c r="F9" s="233">
        <v>26960916</v>
      </c>
    </row>
    <row r="10" spans="1:6" ht="15" x14ac:dyDescent="0.25">
      <c r="A10" s="79" t="s">
        <v>7</v>
      </c>
      <c r="B10" s="179">
        <v>187201699</v>
      </c>
      <c r="C10" s="174">
        <v>0</v>
      </c>
      <c r="D10" s="174">
        <v>0</v>
      </c>
      <c r="E10" s="233">
        <f t="shared" si="0"/>
        <v>187201699</v>
      </c>
      <c r="F10" s="233">
        <v>177402629</v>
      </c>
    </row>
    <row r="11" spans="1:6" ht="15" x14ac:dyDescent="0.25">
      <c r="A11" s="79" t="s">
        <v>8</v>
      </c>
      <c r="B11" s="179">
        <v>294821511</v>
      </c>
      <c r="C11" s="174">
        <v>0</v>
      </c>
      <c r="D11" s="174">
        <v>0</v>
      </c>
      <c r="E11" s="233">
        <f t="shared" si="0"/>
        <v>294821511</v>
      </c>
      <c r="F11" s="233">
        <v>282799246</v>
      </c>
    </row>
    <row r="12" spans="1:6" ht="15" x14ac:dyDescent="0.25">
      <c r="A12" s="79" t="s">
        <v>9</v>
      </c>
      <c r="B12" s="179">
        <v>0</v>
      </c>
      <c r="C12" s="174">
        <v>28485097</v>
      </c>
      <c r="D12" s="174">
        <v>0</v>
      </c>
      <c r="E12" s="233">
        <f t="shared" si="0"/>
        <v>28485097</v>
      </c>
      <c r="F12" s="233">
        <v>27926566</v>
      </c>
    </row>
    <row r="13" spans="1:6" ht="15" x14ac:dyDescent="0.25">
      <c r="A13" s="80" t="s">
        <v>10</v>
      </c>
      <c r="B13" s="208">
        <v>15185514</v>
      </c>
      <c r="C13" s="174">
        <f>33988565+5327500</f>
        <v>39316065</v>
      </c>
      <c r="D13" s="174">
        <v>0</v>
      </c>
      <c r="E13" s="233">
        <f t="shared" si="0"/>
        <v>54501579</v>
      </c>
      <c r="F13" s="233">
        <v>51143675</v>
      </c>
    </row>
    <row r="14" spans="1:6" ht="15.6" x14ac:dyDescent="0.3">
      <c r="A14" s="81" t="s">
        <v>11</v>
      </c>
      <c r="B14" s="189">
        <f>SUM(B9:B13)</f>
        <v>524984686</v>
      </c>
      <c r="C14" s="185">
        <f>SUM(C9:C13)</f>
        <v>67801162</v>
      </c>
      <c r="D14" s="185">
        <f>SUM(D9:D13)</f>
        <v>0</v>
      </c>
      <c r="E14" s="234">
        <f t="shared" si="0"/>
        <v>592785848</v>
      </c>
      <c r="F14" s="234">
        <f>SUM(F9:F13)</f>
        <v>566233032</v>
      </c>
    </row>
    <row r="15" spans="1:6" ht="15" x14ac:dyDescent="0.25">
      <c r="A15" s="78" t="s">
        <v>12</v>
      </c>
      <c r="B15" s="182">
        <v>0</v>
      </c>
      <c r="C15" s="174">
        <v>0</v>
      </c>
      <c r="D15" s="174">
        <v>2476000</v>
      </c>
      <c r="E15" s="233">
        <f t="shared" si="0"/>
        <v>2476000</v>
      </c>
      <c r="F15" s="233">
        <v>2620152</v>
      </c>
    </row>
    <row r="16" spans="1:6" ht="15" x14ac:dyDescent="0.25">
      <c r="A16" s="78" t="s">
        <v>13</v>
      </c>
      <c r="B16" s="182"/>
      <c r="C16" s="174"/>
      <c r="D16" s="174"/>
      <c r="E16" s="233"/>
      <c r="F16" s="233"/>
    </row>
    <row r="17" spans="1:6" ht="15" x14ac:dyDescent="0.25">
      <c r="A17" s="79" t="s">
        <v>14</v>
      </c>
      <c r="B17" s="182">
        <v>0</v>
      </c>
      <c r="C17" s="174">
        <v>0</v>
      </c>
      <c r="D17" s="174">
        <v>263241634</v>
      </c>
      <c r="E17" s="233">
        <f t="shared" si="0"/>
        <v>263241634</v>
      </c>
      <c r="F17" s="233">
        <v>269571978</v>
      </c>
    </row>
    <row r="18" spans="1:6" ht="15" x14ac:dyDescent="0.25">
      <c r="A18" s="79" t="s">
        <v>15</v>
      </c>
      <c r="B18" s="182">
        <v>0</v>
      </c>
      <c r="C18" s="174">
        <v>0</v>
      </c>
      <c r="D18" s="174">
        <v>9177598</v>
      </c>
      <c r="E18" s="233">
        <f t="shared" si="0"/>
        <v>9177598</v>
      </c>
      <c r="F18" s="233">
        <v>8982485</v>
      </c>
    </row>
    <row r="19" spans="1:6" ht="15" x14ac:dyDescent="0.25">
      <c r="A19" s="79" t="s">
        <v>59</v>
      </c>
      <c r="B19" s="182">
        <v>0</v>
      </c>
      <c r="C19" s="174">
        <v>0</v>
      </c>
      <c r="D19" s="174">
        <v>0</v>
      </c>
      <c r="E19" s="233">
        <f t="shared" si="0"/>
        <v>0</v>
      </c>
      <c r="F19" s="233">
        <v>0</v>
      </c>
    </row>
    <row r="20" spans="1:6" ht="15" x14ac:dyDescent="0.25">
      <c r="A20" s="80" t="s">
        <v>51</v>
      </c>
      <c r="B20" s="182">
        <v>29570329</v>
      </c>
      <c r="C20" s="204">
        <v>0</v>
      </c>
      <c r="D20" s="204">
        <v>0</v>
      </c>
      <c r="E20" s="233">
        <f t="shared" si="0"/>
        <v>29570329</v>
      </c>
      <c r="F20" s="233">
        <v>27939202</v>
      </c>
    </row>
    <row r="21" spans="1:6" ht="15.6" x14ac:dyDescent="0.3">
      <c r="A21" s="81" t="s">
        <v>16</v>
      </c>
      <c r="B21" s="184">
        <f>SUM(B15:B20)</f>
        <v>29570329</v>
      </c>
      <c r="C21" s="185">
        <f>SUM(C15:C20)</f>
        <v>0</v>
      </c>
      <c r="D21" s="185">
        <f>SUM(D15:D20)</f>
        <v>274895232</v>
      </c>
      <c r="E21" s="234">
        <f>SUM(B21:D21)</f>
        <v>304465561</v>
      </c>
      <c r="F21" s="234">
        <f>SUM(F15:F20)</f>
        <v>309113817</v>
      </c>
    </row>
    <row r="22" spans="1:6" ht="15" x14ac:dyDescent="0.25">
      <c r="A22" s="78" t="s">
        <v>17</v>
      </c>
      <c r="B22" s="179">
        <v>0</v>
      </c>
      <c r="C22" s="174">
        <v>0</v>
      </c>
      <c r="D22" s="174">
        <f>35000000+57734357</f>
        <v>92734357</v>
      </c>
      <c r="E22" s="233">
        <f t="shared" si="0"/>
        <v>92734357</v>
      </c>
      <c r="F22" s="233">
        <v>108204870</v>
      </c>
    </row>
    <row r="23" spans="1:6" ht="15" x14ac:dyDescent="0.25">
      <c r="A23" s="78" t="s">
        <v>60</v>
      </c>
      <c r="B23" s="179">
        <v>0</v>
      </c>
      <c r="C23" s="174">
        <v>29792848</v>
      </c>
      <c r="D23" s="174">
        <v>0</v>
      </c>
      <c r="E23" s="233">
        <f t="shared" si="0"/>
        <v>29792848</v>
      </c>
      <c r="F23" s="235">
        <v>29759043</v>
      </c>
    </row>
    <row r="24" spans="1:6" ht="15" x14ac:dyDescent="0.25">
      <c r="A24" s="78" t="s">
        <v>18</v>
      </c>
      <c r="B24" s="179">
        <v>0</v>
      </c>
      <c r="C24" s="174">
        <v>179031996</v>
      </c>
      <c r="D24" s="174">
        <v>0</v>
      </c>
      <c r="E24" s="233">
        <f t="shared" si="0"/>
        <v>179031996</v>
      </c>
      <c r="F24" s="233">
        <v>179522918</v>
      </c>
    </row>
    <row r="25" spans="1:6" ht="15" x14ac:dyDescent="0.25">
      <c r="A25" s="78" t="s">
        <v>19</v>
      </c>
      <c r="B25" s="179">
        <v>0</v>
      </c>
      <c r="C25" s="174">
        <v>0</v>
      </c>
      <c r="D25" s="174">
        <v>0</v>
      </c>
      <c r="E25" s="233">
        <f t="shared" si="0"/>
        <v>0</v>
      </c>
      <c r="F25" s="233">
        <v>0</v>
      </c>
    </row>
    <row r="26" spans="1:6" ht="15" x14ac:dyDescent="0.25">
      <c r="A26" s="78" t="s">
        <v>20</v>
      </c>
      <c r="B26" s="179"/>
      <c r="C26" s="174"/>
      <c r="D26" s="174"/>
      <c r="E26" s="233"/>
      <c r="F26" s="233"/>
    </row>
    <row r="27" spans="1:6" ht="15" x14ac:dyDescent="0.25">
      <c r="A27" s="79" t="s">
        <v>21</v>
      </c>
      <c r="B27" s="179">
        <v>54791044</v>
      </c>
      <c r="C27" s="174">
        <v>22224219</v>
      </c>
      <c r="D27" s="174">
        <v>0</v>
      </c>
      <c r="E27" s="233">
        <f t="shared" si="0"/>
        <v>77015263</v>
      </c>
      <c r="F27" s="233">
        <v>78045052</v>
      </c>
    </row>
    <row r="28" spans="1:6" ht="15" x14ac:dyDescent="0.25">
      <c r="A28" s="79" t="s">
        <v>22</v>
      </c>
      <c r="B28" s="179">
        <v>0</v>
      </c>
      <c r="C28" s="174">
        <v>0</v>
      </c>
      <c r="D28" s="174">
        <v>0</v>
      </c>
      <c r="E28" s="233">
        <f t="shared" si="0"/>
        <v>0</v>
      </c>
      <c r="F28" s="233">
        <v>0</v>
      </c>
    </row>
    <row r="29" spans="1:6" ht="15.6" thickBot="1" x14ac:dyDescent="0.3">
      <c r="A29" s="82" t="s">
        <v>23</v>
      </c>
      <c r="B29" s="210">
        <v>4878030</v>
      </c>
      <c r="C29" s="198">
        <v>10003478</v>
      </c>
      <c r="D29" s="174">
        <v>0</v>
      </c>
      <c r="E29" s="233">
        <f t="shared" si="0"/>
        <v>14881508</v>
      </c>
      <c r="F29" s="236">
        <v>15039449</v>
      </c>
    </row>
    <row r="30" spans="1:6" ht="16.2" thickTop="1" x14ac:dyDescent="0.3">
      <c r="A30" s="83" t="s">
        <v>24</v>
      </c>
      <c r="B30" s="237">
        <f>SUM(B22:B29)+B21+B14</f>
        <v>614224089</v>
      </c>
      <c r="C30" s="238">
        <f>SUM(C22:C29)+C21+C14</f>
        <v>308853703</v>
      </c>
      <c r="D30" s="238">
        <f>SUM(D22:D29)+D21+D14</f>
        <v>367629589</v>
      </c>
      <c r="E30" s="239">
        <f>SUM(E22:E29)+E21+E14</f>
        <v>1290707381</v>
      </c>
      <c r="F30" s="239">
        <f>SUM(F22:F29)+F21+F14</f>
        <v>1285918181</v>
      </c>
    </row>
    <row r="31" spans="1:6" ht="15" x14ac:dyDescent="0.25">
      <c r="A31" s="78"/>
      <c r="B31" s="179"/>
      <c r="C31" s="174"/>
      <c r="D31" s="174"/>
      <c r="E31" s="233"/>
      <c r="F31" s="233"/>
    </row>
    <row r="32" spans="1:6" ht="15.6" x14ac:dyDescent="0.3">
      <c r="A32" s="77" t="s">
        <v>25</v>
      </c>
      <c r="B32" s="179"/>
      <c r="C32" s="174"/>
      <c r="D32" s="174"/>
      <c r="E32" s="233"/>
      <c r="F32" s="233"/>
    </row>
    <row r="33" spans="1:6" ht="15" x14ac:dyDescent="0.25">
      <c r="A33" s="78" t="s">
        <v>26</v>
      </c>
      <c r="B33" s="179"/>
      <c r="C33" s="174"/>
      <c r="D33" s="174"/>
      <c r="E33" s="233"/>
      <c r="F33" s="233"/>
    </row>
    <row r="34" spans="1:6" ht="15" x14ac:dyDescent="0.25">
      <c r="A34" s="79" t="s">
        <v>27</v>
      </c>
      <c r="B34" s="179">
        <v>336624723</v>
      </c>
      <c r="C34" s="174">
        <v>36210275</v>
      </c>
      <c r="D34" s="174">
        <v>37884806</v>
      </c>
      <c r="E34" s="233">
        <f t="shared" ref="E34:E44" si="1">+B34+C34+D34</f>
        <v>410719804</v>
      </c>
      <c r="F34" s="233">
        <v>400986574</v>
      </c>
    </row>
    <row r="35" spans="1:6" ht="15" x14ac:dyDescent="0.25">
      <c r="A35" s="79" t="s">
        <v>28</v>
      </c>
      <c r="B35" s="179">
        <v>4896519</v>
      </c>
      <c r="C35" s="174">
        <v>658369</v>
      </c>
      <c r="D35" s="174">
        <v>263811579</v>
      </c>
      <c r="E35" s="233">
        <f t="shared" si="1"/>
        <v>269366467</v>
      </c>
      <c r="F35" s="233">
        <v>270461918</v>
      </c>
    </row>
    <row r="36" spans="1:6" ht="15" x14ac:dyDescent="0.25">
      <c r="A36" s="79" t="s">
        <v>29</v>
      </c>
      <c r="B36" s="179">
        <v>1006748</v>
      </c>
      <c r="C36" s="174">
        <v>2765148</v>
      </c>
      <c r="D36" s="174">
        <v>2959030</v>
      </c>
      <c r="E36" s="233">
        <f t="shared" si="1"/>
        <v>6730926</v>
      </c>
      <c r="F36" s="233">
        <v>6590306</v>
      </c>
    </row>
    <row r="37" spans="1:6" ht="15" x14ac:dyDescent="0.25">
      <c r="A37" s="79" t="s">
        <v>30</v>
      </c>
      <c r="B37" s="179">
        <v>86427833</v>
      </c>
      <c r="C37" s="174">
        <v>6583686</v>
      </c>
      <c r="D37" s="174">
        <v>3489005</v>
      </c>
      <c r="E37" s="233">
        <f t="shared" si="1"/>
        <v>96500524</v>
      </c>
      <c r="F37" s="235">
        <v>94249957</v>
      </c>
    </row>
    <row r="38" spans="1:6" ht="15" x14ac:dyDescent="0.25">
      <c r="A38" s="79" t="s">
        <v>31</v>
      </c>
      <c r="B38" s="179">
        <v>24389142</v>
      </c>
      <c r="C38" s="174">
        <v>41477224</v>
      </c>
      <c r="D38" s="174">
        <v>1766585</v>
      </c>
      <c r="E38" s="233">
        <f t="shared" si="1"/>
        <v>67632951</v>
      </c>
      <c r="F38" s="233">
        <v>66988986</v>
      </c>
    </row>
    <row r="39" spans="1:6" ht="15" x14ac:dyDescent="0.25">
      <c r="A39" s="79" t="s">
        <v>32</v>
      </c>
      <c r="B39" s="179">
        <v>38184727</v>
      </c>
      <c r="C39" s="174">
        <v>4213559</v>
      </c>
      <c r="D39" s="174">
        <v>750799</v>
      </c>
      <c r="E39" s="233">
        <f t="shared" si="1"/>
        <v>43149085</v>
      </c>
      <c r="F39" s="233">
        <v>40919012</v>
      </c>
    </row>
    <row r="40" spans="1:6" ht="15" x14ac:dyDescent="0.25">
      <c r="A40" s="79" t="s">
        <v>33</v>
      </c>
      <c r="B40" s="179">
        <f>76009221+117764</f>
        <v>76126985</v>
      </c>
      <c r="C40" s="174">
        <v>0</v>
      </c>
      <c r="D40" s="174">
        <v>309152</v>
      </c>
      <c r="E40" s="233">
        <f t="shared" si="1"/>
        <v>76436137</v>
      </c>
      <c r="F40" s="235">
        <v>72972570</v>
      </c>
    </row>
    <row r="41" spans="1:6" ht="15" x14ac:dyDescent="0.25">
      <c r="A41" s="79" t="s">
        <v>34</v>
      </c>
      <c r="B41" s="179">
        <f>46567411+1</f>
        <v>46567412</v>
      </c>
      <c r="C41" s="174">
        <v>10533898</v>
      </c>
      <c r="D41" s="174">
        <v>45047916</v>
      </c>
      <c r="E41" s="233">
        <f t="shared" si="1"/>
        <v>102149226</v>
      </c>
      <c r="F41" s="233">
        <v>96649577</v>
      </c>
    </row>
    <row r="42" spans="1:6" ht="15" x14ac:dyDescent="0.25">
      <c r="A42" s="78" t="s">
        <v>35</v>
      </c>
      <c r="B42" s="179">
        <v>0</v>
      </c>
      <c r="C42" s="174">
        <v>161692293</v>
      </c>
      <c r="D42" s="174">
        <v>8612102</v>
      </c>
      <c r="E42" s="233">
        <f t="shared" si="1"/>
        <v>170304395</v>
      </c>
      <c r="F42" s="233">
        <v>165786468</v>
      </c>
    </row>
    <row r="43" spans="1:6" ht="15" x14ac:dyDescent="0.25">
      <c r="A43" s="78" t="s">
        <v>19</v>
      </c>
      <c r="B43" s="179">
        <v>0</v>
      </c>
      <c r="C43" s="174">
        <v>0</v>
      </c>
      <c r="D43" s="174">
        <v>0</v>
      </c>
      <c r="E43" s="233">
        <f t="shared" si="1"/>
        <v>0</v>
      </c>
      <c r="F43" s="233">
        <v>0</v>
      </c>
    </row>
    <row r="44" spans="1:6" ht="15.6" thickBot="1" x14ac:dyDescent="0.3">
      <c r="A44" s="84" t="s">
        <v>36</v>
      </c>
      <c r="B44" s="210">
        <v>0</v>
      </c>
      <c r="C44" s="198">
        <v>0</v>
      </c>
      <c r="D44" s="198">
        <v>0</v>
      </c>
      <c r="E44" s="233">
        <f t="shared" si="1"/>
        <v>0</v>
      </c>
      <c r="F44" s="240">
        <v>0</v>
      </c>
    </row>
    <row r="45" spans="1:6" ht="16.2" thickTop="1" x14ac:dyDescent="0.3">
      <c r="A45" s="83" t="s">
        <v>37</v>
      </c>
      <c r="B45" s="237">
        <f>SUM(B34:B44)</f>
        <v>614224089</v>
      </c>
      <c r="C45" s="238">
        <f>SUM(C34:C44)</f>
        <v>264134452</v>
      </c>
      <c r="D45" s="238">
        <f>SUM(D34:D44)</f>
        <v>364630974</v>
      </c>
      <c r="E45" s="239">
        <f>SUM(B45:D45)</f>
        <v>1242989515</v>
      </c>
      <c r="F45" s="239">
        <f>SUM(F34:F44)</f>
        <v>1215605368</v>
      </c>
    </row>
    <row r="46" spans="1:6" ht="15" x14ac:dyDescent="0.25">
      <c r="A46" s="78"/>
      <c r="B46" s="179"/>
      <c r="C46" s="174"/>
      <c r="D46" s="174"/>
      <c r="E46" s="233"/>
      <c r="F46" s="233"/>
    </row>
    <row r="47" spans="1:6" ht="15.6" x14ac:dyDescent="0.3">
      <c r="A47" s="77" t="s">
        <v>38</v>
      </c>
      <c r="B47" s="179"/>
      <c r="C47" s="174"/>
      <c r="D47" s="174"/>
      <c r="E47" s="233"/>
      <c r="F47" s="233"/>
    </row>
    <row r="48" spans="1:6" ht="15" x14ac:dyDescent="0.25">
      <c r="A48" s="78" t="s">
        <v>39</v>
      </c>
      <c r="B48" s="179"/>
      <c r="C48" s="174"/>
      <c r="D48" s="174"/>
      <c r="E48" s="233"/>
      <c r="F48" s="233"/>
    </row>
    <row r="49" spans="1:6" ht="15" x14ac:dyDescent="0.25">
      <c r="A49" s="79" t="s">
        <v>40</v>
      </c>
      <c r="B49" s="179">
        <v>0</v>
      </c>
      <c r="C49" s="174">
        <v>40583467</v>
      </c>
      <c r="D49" s="174">
        <v>0</v>
      </c>
      <c r="E49" s="233">
        <f>+B49+C49+D49</f>
        <v>40583467</v>
      </c>
      <c r="F49" s="233">
        <v>62311193</v>
      </c>
    </row>
    <row r="50" spans="1:6" ht="15" x14ac:dyDescent="0.25">
      <c r="A50" s="79" t="s">
        <v>41</v>
      </c>
      <c r="B50" s="179">
        <v>0</v>
      </c>
      <c r="C50" s="174">
        <v>0</v>
      </c>
      <c r="D50" s="174">
        <v>0</v>
      </c>
      <c r="E50" s="233">
        <f>+B50+C50+D50</f>
        <v>0</v>
      </c>
      <c r="F50" s="233">
        <v>0</v>
      </c>
    </row>
    <row r="51" spans="1:6" ht="15" x14ac:dyDescent="0.25">
      <c r="A51" s="80" t="s">
        <v>42</v>
      </c>
      <c r="B51" s="208">
        <v>0</v>
      </c>
      <c r="C51" s="204">
        <v>0</v>
      </c>
      <c r="D51" s="204">
        <v>0</v>
      </c>
      <c r="E51" s="241">
        <f>+B51+C51+D51</f>
        <v>0</v>
      </c>
      <c r="F51" s="241">
        <v>0</v>
      </c>
    </row>
    <row r="52" spans="1:6" ht="15" x14ac:dyDescent="0.25">
      <c r="A52" s="85" t="s">
        <v>43</v>
      </c>
      <c r="B52" s="205">
        <f>SUM(B49:B51)</f>
        <v>0</v>
      </c>
      <c r="C52" s="206">
        <f>SUM(C49:C51)</f>
        <v>40583467</v>
      </c>
      <c r="D52" s="206">
        <f>SUM(D49:D51)</f>
        <v>0</v>
      </c>
      <c r="E52" s="242">
        <f>SUM(B52:D52)</f>
        <v>40583467</v>
      </c>
      <c r="F52" s="242">
        <f>SUM(F49:F51)</f>
        <v>62311193</v>
      </c>
    </row>
    <row r="53" spans="1:6" ht="15" x14ac:dyDescent="0.25">
      <c r="A53" s="78"/>
      <c r="B53" s="179"/>
      <c r="C53" s="174"/>
      <c r="D53" s="174"/>
      <c r="E53" s="233"/>
      <c r="F53" s="233"/>
    </row>
    <row r="54" spans="1:6" ht="15" x14ac:dyDescent="0.25">
      <c r="A54" s="78" t="s">
        <v>44</v>
      </c>
      <c r="B54" s="179"/>
      <c r="C54" s="174"/>
      <c r="D54" s="174"/>
      <c r="E54" s="233"/>
      <c r="F54" s="233"/>
    </row>
    <row r="55" spans="1:6" ht="15" x14ac:dyDescent="0.25">
      <c r="A55" s="79" t="s">
        <v>45</v>
      </c>
      <c r="B55" s="179">
        <v>0</v>
      </c>
      <c r="C55" s="174">
        <v>0</v>
      </c>
      <c r="D55" s="174">
        <v>0</v>
      </c>
      <c r="E55" s="233">
        <f>+B55+C55+D55</f>
        <v>0</v>
      </c>
      <c r="F55" s="233">
        <v>0</v>
      </c>
    </row>
    <row r="56" spans="1:6" ht="15" x14ac:dyDescent="0.25">
      <c r="A56" s="80" t="s">
        <v>36</v>
      </c>
      <c r="B56" s="208">
        <v>0</v>
      </c>
      <c r="C56" s="204">
        <v>4135784</v>
      </c>
      <c r="D56" s="204">
        <v>2998615</v>
      </c>
      <c r="E56" s="241">
        <f>+B56+C56+D56</f>
        <v>7134399</v>
      </c>
      <c r="F56" s="241">
        <v>8001620</v>
      </c>
    </row>
    <row r="57" spans="1:6" ht="15.6" thickBot="1" x14ac:dyDescent="0.3">
      <c r="A57" s="86" t="s">
        <v>46</v>
      </c>
      <c r="B57" s="243">
        <f>SUM(B55:B56)</f>
        <v>0</v>
      </c>
      <c r="C57" s="244">
        <f>SUM(C55:C56)</f>
        <v>4135784</v>
      </c>
      <c r="D57" s="244">
        <f>SUM(D55:D56)</f>
        <v>2998615</v>
      </c>
      <c r="E57" s="245">
        <f>+B57+C57+D57</f>
        <v>7134399</v>
      </c>
      <c r="F57" s="245">
        <f>SUM(F54:F56)</f>
        <v>8001620</v>
      </c>
    </row>
    <row r="58" spans="1:6" ht="16.2" thickTop="1" x14ac:dyDescent="0.3">
      <c r="A58" s="87" t="s">
        <v>47</v>
      </c>
      <c r="B58" s="246">
        <f>+B45+B52+B57</f>
        <v>614224089</v>
      </c>
      <c r="C58" s="247">
        <f>+C57+C52+C45</f>
        <v>308853703</v>
      </c>
      <c r="D58" s="247">
        <f>+D57+D52+D45</f>
        <v>367629589</v>
      </c>
      <c r="E58" s="248">
        <f>+B58+C58+D58</f>
        <v>1290707381</v>
      </c>
      <c r="F58" s="248">
        <f>F45+F52+F57</f>
        <v>1285918181</v>
      </c>
    </row>
    <row r="59" spans="1:6" ht="15" x14ac:dyDescent="0.25">
      <c r="A59" s="78"/>
      <c r="B59" s="179"/>
      <c r="C59" s="174"/>
      <c r="D59" s="174"/>
      <c r="E59" s="233"/>
      <c r="F59" s="233"/>
    </row>
    <row r="60" spans="1:6" ht="15.6" thickBot="1" x14ac:dyDescent="0.3">
      <c r="A60" s="88" t="s">
        <v>48</v>
      </c>
      <c r="B60" s="213">
        <f>+B30-B58</f>
        <v>0</v>
      </c>
      <c r="C60" s="214">
        <f>+C30-C58</f>
        <v>0</v>
      </c>
      <c r="D60" s="214">
        <f>+D30-D58</f>
        <v>0</v>
      </c>
      <c r="E60" s="249">
        <f>+E30-E58</f>
        <v>0</v>
      </c>
      <c r="F60" s="249">
        <f>F30-F58</f>
        <v>0</v>
      </c>
    </row>
    <row r="61" spans="1:6" ht="15" x14ac:dyDescent="0.25">
      <c r="A61" s="89"/>
      <c r="B61" s="175"/>
      <c r="C61" s="175"/>
      <c r="D61" s="175"/>
      <c r="E61" s="175"/>
      <c r="F61" s="175"/>
    </row>
    <row r="62" spans="1:6" ht="15" x14ac:dyDescent="0.25">
      <c r="A62" s="90" t="s">
        <v>61</v>
      </c>
      <c r="B62" s="175"/>
      <c r="C62" s="175"/>
      <c r="D62" s="175"/>
      <c r="E62" s="175"/>
      <c r="F62" s="175"/>
    </row>
    <row r="63" spans="1:6" x14ac:dyDescent="0.25">
      <c r="A63" s="74" t="s">
        <v>62</v>
      </c>
      <c r="B63" s="230"/>
      <c r="C63" s="230"/>
      <c r="D63" s="230"/>
      <c r="E63" s="230"/>
      <c r="F63" s="230"/>
    </row>
    <row r="64" spans="1:6" x14ac:dyDescent="0.25">
      <c r="A64" s="75" t="s">
        <v>105</v>
      </c>
      <c r="B64" s="230"/>
      <c r="C64" s="230"/>
      <c r="D64" s="230"/>
      <c r="E64" s="230"/>
      <c r="F64" s="230"/>
    </row>
    <row r="65" spans="1:6" x14ac:dyDescent="0.25">
      <c r="A65" s="75" t="s">
        <v>106</v>
      </c>
      <c r="B65" s="230"/>
      <c r="C65" s="230"/>
      <c r="D65" s="230"/>
      <c r="E65" s="230"/>
      <c r="F65" s="230"/>
    </row>
    <row r="66" spans="1:6" x14ac:dyDescent="0.25">
      <c r="A66" s="75" t="s">
        <v>65</v>
      </c>
      <c r="B66" s="230"/>
      <c r="C66" s="230"/>
      <c r="D66" s="230"/>
      <c r="E66" s="230"/>
      <c r="F66" s="230"/>
    </row>
    <row r="67" spans="1:6" x14ac:dyDescent="0.25">
      <c r="A67" s="75" t="s">
        <v>66</v>
      </c>
      <c r="B67" s="230"/>
      <c r="C67" s="230"/>
      <c r="D67" s="230"/>
      <c r="E67" s="230"/>
      <c r="F67" s="230"/>
    </row>
    <row r="68" spans="1:6" x14ac:dyDescent="0.25">
      <c r="A68" s="75" t="s">
        <v>67</v>
      </c>
      <c r="B68" s="250"/>
      <c r="C68" s="230"/>
      <c r="D68" s="230"/>
      <c r="E68" s="230"/>
      <c r="F68" s="230"/>
    </row>
    <row r="69" spans="1:6" x14ac:dyDescent="0.25">
      <c r="A69" s="75" t="s">
        <v>107</v>
      </c>
      <c r="B69" s="250"/>
      <c r="C69" s="250"/>
      <c r="D69" s="250"/>
      <c r="E69" s="250"/>
      <c r="F69" s="250"/>
    </row>
    <row r="70" spans="1:6" x14ac:dyDescent="0.25">
      <c r="A70" s="74" t="s">
        <v>69</v>
      </c>
      <c r="B70" s="250"/>
      <c r="C70" s="230"/>
      <c r="D70" s="230"/>
      <c r="E70" s="230"/>
      <c r="F70" s="230"/>
    </row>
    <row r="71" spans="1:6" x14ac:dyDescent="0.25">
      <c r="A71" s="75" t="s">
        <v>108</v>
      </c>
      <c r="B71" s="230"/>
      <c r="C71" s="230"/>
      <c r="D71" s="230"/>
      <c r="E71" s="230"/>
      <c r="F71" s="230"/>
    </row>
  </sheetData>
  <sheetProtection algorithmName="SHA-512" hashValue="XMPCungVMQSmbdMFJGJCYfrvJjszCC2UT/78nje2v4qJ13RxblbAfWizD77zSz1eYFiIcLFgBikRcsTsJOBFkw==" saltValue="Ll64PvrsrBV0F48/HvtGDA==" spinCount="100000" sheet="1" formatCells="0" formatColumns="0" formatRows="0" insertColumns="0" insertRows="0" insertHyperlinks="0" deleteColumns="0" deleteRows="0" sort="0" autoFilter="0" pivotTables="0"/>
  <pageMargins left="0.7" right="0.7" top="0.75" bottom="0.75" header="0.3" footer="0.3"/>
  <pageSetup scale="6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0"/>
  <sheetViews>
    <sheetView workbookViewId="0"/>
  </sheetViews>
  <sheetFormatPr defaultRowHeight="13.2" x14ac:dyDescent="0.25"/>
  <cols>
    <col min="1" max="1" width="52.33203125" customWidth="1"/>
    <col min="2" max="4" width="19.88671875" style="220" bestFit="1" customWidth="1"/>
    <col min="5" max="6" width="21.88671875" style="220" bestFit="1" customWidth="1"/>
  </cols>
  <sheetData>
    <row r="1" spans="1:6" ht="60" customHeight="1" x14ac:dyDescent="0.25">
      <c r="A1" s="68"/>
      <c r="B1" s="221"/>
      <c r="C1" s="221"/>
      <c r="D1" s="221"/>
      <c r="E1" s="221"/>
      <c r="F1" s="221"/>
    </row>
    <row r="2" spans="1:6" ht="15.6" x14ac:dyDescent="0.3">
      <c r="A2" s="65" t="s">
        <v>101</v>
      </c>
      <c r="B2" s="125"/>
      <c r="C2" s="144"/>
      <c r="D2" s="125"/>
      <c r="E2" s="125"/>
      <c r="F2" s="125"/>
    </row>
    <row r="3" spans="1:6" ht="15.6" x14ac:dyDescent="0.3">
      <c r="A3" s="65" t="s">
        <v>0</v>
      </c>
      <c r="B3" s="125"/>
      <c r="C3" s="144"/>
      <c r="D3" s="125"/>
      <c r="E3" s="125"/>
      <c r="F3" s="125"/>
    </row>
    <row r="4" spans="1:6" ht="15.6" x14ac:dyDescent="0.3">
      <c r="A4" s="66" t="s">
        <v>49</v>
      </c>
      <c r="B4" s="126"/>
      <c r="C4" s="145"/>
      <c r="D4" s="126"/>
      <c r="E4" s="126"/>
      <c r="F4" s="126"/>
    </row>
    <row r="5" spans="1:6" ht="16.2" thickBot="1" x14ac:dyDescent="0.35">
      <c r="A5" s="67"/>
      <c r="B5" s="127"/>
      <c r="C5" s="145"/>
      <c r="D5" s="146"/>
      <c r="E5" s="146"/>
      <c r="F5" s="146"/>
    </row>
    <row r="6" spans="1:6" ht="47.4" thickBot="1" x14ac:dyDescent="0.3">
      <c r="A6" s="76" t="s">
        <v>1</v>
      </c>
      <c r="B6" s="147" t="s">
        <v>130</v>
      </c>
      <c r="C6" s="148" t="s">
        <v>3</v>
      </c>
      <c r="D6" s="148" t="s">
        <v>109</v>
      </c>
      <c r="E6" s="177" t="s">
        <v>110</v>
      </c>
      <c r="F6" s="177" t="s">
        <v>118</v>
      </c>
    </row>
    <row r="7" spans="1:6" ht="15.6" x14ac:dyDescent="0.3">
      <c r="A7" s="3" t="s">
        <v>4</v>
      </c>
      <c r="B7" s="251"/>
      <c r="C7" s="174"/>
      <c r="D7" s="174"/>
      <c r="E7" s="174"/>
      <c r="F7" s="252"/>
    </row>
    <row r="8" spans="1:6" ht="15" x14ac:dyDescent="0.25">
      <c r="A8" s="4" t="s">
        <v>5</v>
      </c>
      <c r="B8" s="251"/>
      <c r="C8" s="174"/>
      <c r="D8" s="174"/>
      <c r="E8" s="174"/>
      <c r="F8" s="252"/>
    </row>
    <row r="9" spans="1:6" ht="15" x14ac:dyDescent="0.25">
      <c r="A9" s="5" t="s">
        <v>6</v>
      </c>
      <c r="B9" s="253">
        <v>27368288</v>
      </c>
      <c r="C9" s="174">
        <v>0</v>
      </c>
      <c r="D9" s="174">
        <v>0</v>
      </c>
      <c r="E9" s="174">
        <f t="shared" ref="E9:E29" si="0">+B9+C9+D9</f>
        <v>27368288</v>
      </c>
      <c r="F9" s="252">
        <v>27629835</v>
      </c>
    </row>
    <row r="10" spans="1:6" ht="15" x14ac:dyDescent="0.25">
      <c r="A10" s="5" t="s">
        <v>7</v>
      </c>
      <c r="B10" s="253">
        <f>140392630+37198240+1122278+276872</f>
        <v>178990020</v>
      </c>
      <c r="C10" s="174">
        <v>0</v>
      </c>
      <c r="D10" s="174">
        <v>0</v>
      </c>
      <c r="E10" s="174">
        <f t="shared" si="0"/>
        <v>178990020</v>
      </c>
      <c r="F10" s="252">
        <v>174196210</v>
      </c>
    </row>
    <row r="11" spans="1:6" ht="15" x14ac:dyDescent="0.25">
      <c r="A11" s="5" t="s">
        <v>8</v>
      </c>
      <c r="B11" s="253">
        <v>292711855</v>
      </c>
      <c r="C11" s="174">
        <v>0</v>
      </c>
      <c r="D11" s="174">
        <v>0</v>
      </c>
      <c r="E11" s="174">
        <f t="shared" si="0"/>
        <v>292711855</v>
      </c>
      <c r="F11" s="252">
        <v>276947323</v>
      </c>
    </row>
    <row r="12" spans="1:6" ht="15" x14ac:dyDescent="0.25">
      <c r="A12" s="5" t="s">
        <v>9</v>
      </c>
      <c r="B12" s="253">
        <v>0</v>
      </c>
      <c r="C12" s="174">
        <v>26001253</v>
      </c>
      <c r="D12" s="174">
        <v>0</v>
      </c>
      <c r="E12" s="174">
        <f t="shared" si="0"/>
        <v>26001253</v>
      </c>
      <c r="F12" s="252">
        <v>24763098</v>
      </c>
    </row>
    <row r="13" spans="1:6" ht="15" x14ac:dyDescent="0.25">
      <c r="A13" s="6" t="s">
        <v>10</v>
      </c>
      <c r="B13" s="254">
        <v>15003338</v>
      </c>
      <c r="C13" s="204">
        <f>30743748+5749721</f>
        <v>36493469</v>
      </c>
      <c r="D13" s="204">
        <v>0</v>
      </c>
      <c r="E13" s="204">
        <f t="shared" si="0"/>
        <v>51496807</v>
      </c>
      <c r="F13" s="255">
        <v>53995422</v>
      </c>
    </row>
    <row r="14" spans="1:6" ht="15.6" x14ac:dyDescent="0.3">
      <c r="A14" s="7" t="s">
        <v>11</v>
      </c>
      <c r="B14" s="256">
        <f>SUM(B9:B13)</f>
        <v>514073501</v>
      </c>
      <c r="C14" s="185">
        <f>SUM(C9:C13)</f>
        <v>62494722</v>
      </c>
      <c r="D14" s="185">
        <f>SUM(D9:D13)</f>
        <v>0</v>
      </c>
      <c r="E14" s="185">
        <f>SUM(B14:D14)</f>
        <v>576568223</v>
      </c>
      <c r="F14" s="257">
        <v>557531888</v>
      </c>
    </row>
    <row r="15" spans="1:6" ht="15" x14ac:dyDescent="0.25">
      <c r="A15" s="4" t="s">
        <v>12</v>
      </c>
      <c r="B15" s="253">
        <v>0</v>
      </c>
      <c r="C15" s="174">
        <v>0</v>
      </c>
      <c r="D15" s="174">
        <v>2545508</v>
      </c>
      <c r="E15" s="174">
        <f t="shared" si="0"/>
        <v>2545508</v>
      </c>
      <c r="F15" s="252">
        <v>2520305</v>
      </c>
    </row>
    <row r="16" spans="1:6" ht="15" x14ac:dyDescent="0.25">
      <c r="A16" s="4" t="s">
        <v>13</v>
      </c>
      <c r="B16" s="253"/>
      <c r="C16" s="174"/>
      <c r="D16" s="174"/>
      <c r="E16" s="174"/>
      <c r="F16" s="252"/>
    </row>
    <row r="17" spans="1:6" ht="15" x14ac:dyDescent="0.25">
      <c r="A17" s="5" t="s">
        <v>14</v>
      </c>
      <c r="B17" s="253">
        <v>0</v>
      </c>
      <c r="C17" s="174">
        <v>0</v>
      </c>
      <c r="D17" s="174">
        <f>352073785-77765152</f>
        <v>274308633</v>
      </c>
      <c r="E17" s="174">
        <f t="shared" si="0"/>
        <v>274308633</v>
      </c>
      <c r="F17" s="252">
        <v>279745446</v>
      </c>
    </row>
    <row r="18" spans="1:6" ht="15" x14ac:dyDescent="0.25">
      <c r="A18" s="5" t="s">
        <v>15</v>
      </c>
      <c r="B18" s="253">
        <v>0</v>
      </c>
      <c r="C18" s="174">
        <v>0</v>
      </c>
      <c r="D18" s="174">
        <v>9564254</v>
      </c>
      <c r="E18" s="174">
        <f t="shared" si="0"/>
        <v>9564254</v>
      </c>
      <c r="F18" s="252">
        <v>8970196</v>
      </c>
    </row>
    <row r="19" spans="1:6" ht="15" x14ac:dyDescent="0.25">
      <c r="A19" s="5" t="s">
        <v>59</v>
      </c>
      <c r="B19" s="253">
        <v>0</v>
      </c>
      <c r="C19" s="174">
        <v>0</v>
      </c>
      <c r="D19" s="174">
        <v>0</v>
      </c>
      <c r="E19" s="174">
        <f t="shared" si="0"/>
        <v>0</v>
      </c>
      <c r="F19" s="252">
        <v>0</v>
      </c>
    </row>
    <row r="20" spans="1:6" ht="15" x14ac:dyDescent="0.25">
      <c r="A20" s="6" t="s">
        <v>51</v>
      </c>
      <c r="B20" s="254">
        <f>53459566-B9</f>
        <v>26091278</v>
      </c>
      <c r="C20" s="204">
        <v>0</v>
      </c>
      <c r="D20" s="204">
        <v>0</v>
      </c>
      <c r="E20" s="204">
        <f t="shared" si="0"/>
        <v>26091278</v>
      </c>
      <c r="F20" s="258">
        <v>28313301</v>
      </c>
    </row>
    <row r="21" spans="1:6" ht="15.6" x14ac:dyDescent="0.3">
      <c r="A21" s="7" t="s">
        <v>16</v>
      </c>
      <c r="B21" s="259">
        <f>SUM(B15:B20)</f>
        <v>26091278</v>
      </c>
      <c r="C21" s="185">
        <f>SUM(C15:C20)</f>
        <v>0</v>
      </c>
      <c r="D21" s="185">
        <f>SUM(D15:D20)</f>
        <v>286418395</v>
      </c>
      <c r="E21" s="185">
        <f>SUM(B21:D21)</f>
        <v>312509673</v>
      </c>
      <c r="F21" s="257">
        <v>319549248</v>
      </c>
    </row>
    <row r="22" spans="1:6" ht="15" x14ac:dyDescent="0.25">
      <c r="A22" s="4" t="s">
        <v>17</v>
      </c>
      <c r="B22" s="251">
        <v>0</v>
      </c>
      <c r="C22" s="174">
        <v>0</v>
      </c>
      <c r="D22" s="174">
        <f>24145765+56567343</f>
        <v>80713108</v>
      </c>
      <c r="E22" s="174">
        <f t="shared" si="0"/>
        <v>80713108</v>
      </c>
      <c r="F22" s="252">
        <v>79830664</v>
      </c>
    </row>
    <row r="23" spans="1:6" ht="15" x14ac:dyDescent="0.25">
      <c r="A23" s="4" t="s">
        <v>60</v>
      </c>
      <c r="B23" s="251">
        <v>0</v>
      </c>
      <c r="C23" s="174">
        <v>28917066</v>
      </c>
      <c r="D23" s="174">
        <v>0</v>
      </c>
      <c r="E23" s="187">
        <f t="shared" si="0"/>
        <v>28917066</v>
      </c>
      <c r="F23" s="260">
        <v>28604369</v>
      </c>
    </row>
    <row r="24" spans="1:6" ht="15" x14ac:dyDescent="0.25">
      <c r="A24" s="4" t="s">
        <v>18</v>
      </c>
      <c r="B24" s="251">
        <v>0</v>
      </c>
      <c r="C24" s="174">
        <v>181109970</v>
      </c>
      <c r="D24" s="174">
        <v>0</v>
      </c>
      <c r="E24" s="174">
        <f t="shared" si="0"/>
        <v>181109970</v>
      </c>
      <c r="F24" s="252">
        <v>161071733</v>
      </c>
    </row>
    <row r="25" spans="1:6" ht="15" x14ac:dyDescent="0.25">
      <c r="A25" s="4" t="s">
        <v>19</v>
      </c>
      <c r="B25" s="251">
        <v>0</v>
      </c>
      <c r="C25" s="174">
        <v>0</v>
      </c>
      <c r="D25" s="174">
        <v>0</v>
      </c>
      <c r="E25" s="174">
        <f t="shared" si="0"/>
        <v>0</v>
      </c>
      <c r="F25" s="252">
        <v>0</v>
      </c>
    </row>
    <row r="26" spans="1:6" ht="15" x14ac:dyDescent="0.25">
      <c r="A26" s="4" t="s">
        <v>20</v>
      </c>
      <c r="B26" s="251"/>
      <c r="C26" s="174"/>
      <c r="D26" s="174"/>
      <c r="E26" s="174"/>
      <c r="F26" s="252"/>
    </row>
    <row r="27" spans="1:6" ht="15" x14ac:dyDescent="0.25">
      <c r="A27" s="5" t="s">
        <v>21</v>
      </c>
      <c r="B27" s="251">
        <v>55193240</v>
      </c>
      <c r="C27" s="174">
        <v>22571912</v>
      </c>
      <c r="D27" s="174">
        <v>0</v>
      </c>
      <c r="E27" s="174">
        <f t="shared" si="0"/>
        <v>77765152</v>
      </c>
      <c r="F27" s="252">
        <v>79137964</v>
      </c>
    </row>
    <row r="28" spans="1:6" ht="15" x14ac:dyDescent="0.25">
      <c r="A28" s="5" t="s">
        <v>22</v>
      </c>
      <c r="B28" s="251">
        <v>0</v>
      </c>
      <c r="C28" s="174">
        <v>0</v>
      </c>
      <c r="D28" s="174">
        <v>0</v>
      </c>
      <c r="E28" s="174">
        <f t="shared" si="0"/>
        <v>0</v>
      </c>
      <c r="F28" s="252">
        <v>0</v>
      </c>
    </row>
    <row r="29" spans="1:6" ht="15.6" thickBot="1" x14ac:dyDescent="0.3">
      <c r="A29" s="11" t="s">
        <v>23</v>
      </c>
      <c r="B29" s="261">
        <f>4654339-2</f>
        <v>4654337</v>
      </c>
      <c r="C29" s="198">
        <v>9528126</v>
      </c>
      <c r="D29" s="174">
        <v>0</v>
      </c>
      <c r="E29" s="192">
        <f t="shared" si="0"/>
        <v>14182463</v>
      </c>
      <c r="F29" s="262">
        <v>13693839</v>
      </c>
    </row>
    <row r="30" spans="1:6" ht="16.2" thickTop="1" x14ac:dyDescent="0.3">
      <c r="A30" s="91" t="s">
        <v>24</v>
      </c>
      <c r="B30" s="263">
        <f>SUM(B22:B29)+B21+B14</f>
        <v>600012356</v>
      </c>
      <c r="C30" s="238">
        <f>SUM(C22:C29)+C21+C14</f>
        <v>304621796</v>
      </c>
      <c r="D30" s="238">
        <f>SUM(D22:D29)+D21+D14</f>
        <v>367131503</v>
      </c>
      <c r="E30" s="238">
        <f>SUM(E22:E29)+E21+E14</f>
        <v>1271765655</v>
      </c>
      <c r="F30" s="264">
        <v>1239419705</v>
      </c>
    </row>
    <row r="31" spans="1:6" ht="15" x14ac:dyDescent="0.25">
      <c r="A31" s="4"/>
      <c r="B31" s="251"/>
      <c r="C31" s="174"/>
      <c r="D31" s="174"/>
      <c r="E31" s="174"/>
      <c r="F31" s="252"/>
    </row>
    <row r="32" spans="1:6" ht="15.6" x14ac:dyDescent="0.3">
      <c r="A32" s="3" t="s">
        <v>25</v>
      </c>
      <c r="B32" s="251"/>
      <c r="C32" s="174"/>
      <c r="D32" s="174"/>
      <c r="E32" s="174"/>
      <c r="F32" s="252"/>
    </row>
    <row r="33" spans="1:6" ht="15" x14ac:dyDescent="0.25">
      <c r="A33" s="4" t="s">
        <v>26</v>
      </c>
      <c r="B33" s="251"/>
      <c r="C33" s="174"/>
      <c r="D33" s="174"/>
      <c r="E33" s="174"/>
      <c r="F33" s="252"/>
    </row>
    <row r="34" spans="1:6" ht="15" x14ac:dyDescent="0.25">
      <c r="A34" s="5" t="s">
        <v>27</v>
      </c>
      <c r="B34" s="251">
        <v>329152933</v>
      </c>
      <c r="C34" s="174">
        <v>35640781</v>
      </c>
      <c r="D34" s="174">
        <v>37872166</v>
      </c>
      <c r="E34" s="174">
        <f t="shared" ref="E34:E44" si="1">+B34+C34+D34</f>
        <v>402665880</v>
      </c>
      <c r="F34" s="252">
        <v>390681532</v>
      </c>
    </row>
    <row r="35" spans="1:6" ht="15" x14ac:dyDescent="0.25">
      <c r="A35" s="5" t="s">
        <v>28</v>
      </c>
      <c r="B35" s="251">
        <v>4592608</v>
      </c>
      <c r="C35" s="174">
        <v>648014</v>
      </c>
      <c r="D35" s="174">
        <v>263299858</v>
      </c>
      <c r="E35" s="174">
        <f t="shared" si="1"/>
        <v>268540480</v>
      </c>
      <c r="F35" s="252">
        <v>274107162</v>
      </c>
    </row>
    <row r="36" spans="1:6" ht="15" x14ac:dyDescent="0.25">
      <c r="A36" s="5" t="s">
        <v>29</v>
      </c>
      <c r="B36" s="251">
        <v>766281</v>
      </c>
      <c r="C36" s="174">
        <v>2721660</v>
      </c>
      <c r="D36" s="174">
        <v>2960792</v>
      </c>
      <c r="E36" s="174">
        <f t="shared" si="1"/>
        <v>6448733</v>
      </c>
      <c r="F36" s="252">
        <v>6283973</v>
      </c>
    </row>
    <row r="37" spans="1:6" ht="15" x14ac:dyDescent="0.25">
      <c r="A37" s="5" t="s">
        <v>30</v>
      </c>
      <c r="B37" s="251">
        <v>82842773</v>
      </c>
      <c r="C37" s="174">
        <v>6480142</v>
      </c>
      <c r="D37" s="174">
        <v>3491083</v>
      </c>
      <c r="E37" s="174">
        <f t="shared" si="1"/>
        <v>92813998</v>
      </c>
      <c r="F37" s="260">
        <v>90576683</v>
      </c>
    </row>
    <row r="38" spans="1:6" ht="15" x14ac:dyDescent="0.25">
      <c r="A38" s="5" t="s">
        <v>31</v>
      </c>
      <c r="B38" s="251">
        <v>30833350</v>
      </c>
      <c r="C38" s="174">
        <v>40824895</v>
      </c>
      <c r="D38" s="174">
        <v>1767637</v>
      </c>
      <c r="E38" s="174">
        <f t="shared" si="1"/>
        <v>73425882</v>
      </c>
      <c r="F38" s="252">
        <v>72975295</v>
      </c>
    </row>
    <row r="39" spans="1:6" ht="15" x14ac:dyDescent="0.25">
      <c r="A39" s="5" t="s">
        <v>32</v>
      </c>
      <c r="B39" s="251">
        <v>39123485</v>
      </c>
      <c r="C39" s="174">
        <v>4147291</v>
      </c>
      <c r="D39" s="174">
        <v>751246</v>
      </c>
      <c r="E39" s="174">
        <f t="shared" si="1"/>
        <v>44022022</v>
      </c>
      <c r="F39" s="252">
        <v>41352043</v>
      </c>
    </row>
    <row r="40" spans="1:6" ht="15" x14ac:dyDescent="0.25">
      <c r="A40" s="5" t="s">
        <v>33</v>
      </c>
      <c r="B40" s="251">
        <f>70534339+200000-2</f>
        <v>70734337</v>
      </c>
      <c r="C40" s="174">
        <v>0</v>
      </c>
      <c r="D40" s="174">
        <v>309336</v>
      </c>
      <c r="E40" s="174">
        <f t="shared" si="1"/>
        <v>71043673</v>
      </c>
      <c r="F40" s="260">
        <v>66824955</v>
      </c>
    </row>
    <row r="41" spans="1:6" ht="15" x14ac:dyDescent="0.25">
      <c r="A41" s="5" t="s">
        <v>34</v>
      </c>
      <c r="B41" s="251">
        <f>42166589-200000</f>
        <v>41966589</v>
      </c>
      <c r="C41" s="174">
        <v>10368227</v>
      </c>
      <c r="D41" s="174">
        <v>45074743</v>
      </c>
      <c r="E41" s="174">
        <f t="shared" si="1"/>
        <v>97409559</v>
      </c>
      <c r="F41" s="252">
        <v>95185428</v>
      </c>
    </row>
    <row r="42" spans="1:6" ht="15" x14ac:dyDescent="0.25">
      <c r="A42" s="4" t="s">
        <v>35</v>
      </c>
      <c r="B42" s="251">
        <v>0</v>
      </c>
      <c r="C42" s="174">
        <v>158374672</v>
      </c>
      <c r="D42" s="174">
        <v>8617230</v>
      </c>
      <c r="E42" s="187">
        <f t="shared" si="1"/>
        <v>166991902</v>
      </c>
      <c r="F42" s="252">
        <v>153754098</v>
      </c>
    </row>
    <row r="43" spans="1:6" ht="15" x14ac:dyDescent="0.25">
      <c r="A43" s="4" t="s">
        <v>19</v>
      </c>
      <c r="B43" s="251">
        <v>0</v>
      </c>
      <c r="C43" s="174">
        <v>0</v>
      </c>
      <c r="D43" s="174">
        <v>0</v>
      </c>
      <c r="E43" s="174">
        <f t="shared" si="1"/>
        <v>0</v>
      </c>
      <c r="F43" s="252">
        <v>0</v>
      </c>
    </row>
    <row r="44" spans="1:6" ht="15.6" thickBot="1" x14ac:dyDescent="0.3">
      <c r="A44" s="13" t="s">
        <v>36</v>
      </c>
      <c r="B44" s="261">
        <v>0</v>
      </c>
      <c r="C44" s="198">
        <v>0</v>
      </c>
      <c r="D44" s="198">
        <v>0</v>
      </c>
      <c r="E44" s="198">
        <f t="shared" si="1"/>
        <v>0</v>
      </c>
      <c r="F44" s="265">
        <v>0</v>
      </c>
    </row>
    <row r="45" spans="1:6" ht="16.2" thickTop="1" x14ac:dyDescent="0.3">
      <c r="A45" s="91" t="s">
        <v>37</v>
      </c>
      <c r="B45" s="263">
        <f>SUM(B34:B44)</f>
        <v>600012356</v>
      </c>
      <c r="C45" s="238">
        <f>SUM(C34:C44)</f>
        <v>259205682</v>
      </c>
      <c r="D45" s="238">
        <f>SUM(D34:D44)</f>
        <v>364144091</v>
      </c>
      <c r="E45" s="238">
        <f>SUM(B45:D45)</f>
        <v>1223362129</v>
      </c>
      <c r="F45" s="264">
        <v>1191741169</v>
      </c>
    </row>
    <row r="46" spans="1:6" ht="15" x14ac:dyDescent="0.25">
      <c r="A46" s="4"/>
      <c r="B46" s="251"/>
      <c r="C46" s="174"/>
      <c r="D46" s="174"/>
      <c r="E46" s="174"/>
      <c r="F46" s="252"/>
    </row>
    <row r="47" spans="1:6" ht="15.6" x14ac:dyDescent="0.3">
      <c r="A47" s="3" t="s">
        <v>38</v>
      </c>
      <c r="B47" s="251"/>
      <c r="C47" s="174"/>
      <c r="D47" s="174"/>
      <c r="E47" s="174"/>
      <c r="F47" s="252"/>
    </row>
    <row r="48" spans="1:6" ht="15" x14ac:dyDescent="0.25">
      <c r="A48" s="4" t="s">
        <v>39</v>
      </c>
      <c r="B48" s="251"/>
      <c r="C48" s="174"/>
      <c r="D48" s="174"/>
      <c r="E48" s="174"/>
      <c r="F48" s="252"/>
    </row>
    <row r="49" spans="1:6" ht="15" x14ac:dyDescent="0.25">
      <c r="A49" s="5" t="s">
        <v>40</v>
      </c>
      <c r="B49" s="251">
        <v>0</v>
      </c>
      <c r="C49" s="174">
        <f>20210000+20988257</f>
        <v>41198257</v>
      </c>
      <c r="D49" s="174">
        <v>0</v>
      </c>
      <c r="E49" s="174">
        <f>+B49+C49+D49</f>
        <v>41198257</v>
      </c>
      <c r="F49" s="252">
        <v>40057310</v>
      </c>
    </row>
    <row r="50" spans="1:6" ht="15" x14ac:dyDescent="0.25">
      <c r="A50" s="5" t="s">
        <v>41</v>
      </c>
      <c r="B50" s="251">
        <v>0</v>
      </c>
      <c r="C50" s="174">
        <v>0</v>
      </c>
      <c r="D50" s="174">
        <v>0</v>
      </c>
      <c r="E50" s="174">
        <f>+B50+C50+D50</f>
        <v>0</v>
      </c>
      <c r="F50" s="252">
        <v>0</v>
      </c>
    </row>
    <row r="51" spans="1:6" ht="15" x14ac:dyDescent="0.25">
      <c r="A51" s="6" t="s">
        <v>42</v>
      </c>
      <c r="B51" s="266">
        <v>0</v>
      </c>
      <c r="C51" s="204">
        <v>0</v>
      </c>
      <c r="D51" s="204">
        <v>0</v>
      </c>
      <c r="E51" s="204">
        <f>+B51+C51+D51</f>
        <v>0</v>
      </c>
      <c r="F51" s="255">
        <v>0</v>
      </c>
    </row>
    <row r="52" spans="1:6" ht="15" x14ac:dyDescent="0.25">
      <c r="A52" s="14" t="s">
        <v>43</v>
      </c>
      <c r="B52" s="267">
        <f>SUM(B49:B51)</f>
        <v>0</v>
      </c>
      <c r="C52" s="206">
        <f>SUM(C49:C51)</f>
        <v>41198257</v>
      </c>
      <c r="D52" s="206">
        <f>SUM(D49:D51)</f>
        <v>0</v>
      </c>
      <c r="E52" s="206">
        <f>SUM(B52:D52)</f>
        <v>41198257</v>
      </c>
      <c r="F52" s="268">
        <v>40057310</v>
      </c>
    </row>
    <row r="53" spans="1:6" ht="15" x14ac:dyDescent="0.25">
      <c r="A53" s="4"/>
      <c r="B53" s="251"/>
      <c r="C53" s="174"/>
      <c r="D53" s="174"/>
      <c r="E53" s="174"/>
      <c r="F53" s="252"/>
    </row>
    <row r="54" spans="1:6" ht="15" x14ac:dyDescent="0.25">
      <c r="A54" s="4" t="s">
        <v>44</v>
      </c>
      <c r="B54" s="251"/>
      <c r="C54" s="174"/>
      <c r="D54" s="174"/>
      <c r="E54" s="174"/>
      <c r="F54" s="252"/>
    </row>
    <row r="55" spans="1:6" ht="15" x14ac:dyDescent="0.25">
      <c r="A55" s="5" t="s">
        <v>45</v>
      </c>
      <c r="B55" s="251">
        <v>0</v>
      </c>
      <c r="C55" s="174">
        <v>0</v>
      </c>
      <c r="D55" s="174">
        <v>0</v>
      </c>
      <c r="E55" s="174">
        <f>+B55+C55+D55</f>
        <v>0</v>
      </c>
      <c r="F55" s="252">
        <v>0</v>
      </c>
    </row>
    <row r="56" spans="1:6" ht="15" x14ac:dyDescent="0.25">
      <c r="A56" s="6" t="s">
        <v>36</v>
      </c>
      <c r="B56" s="266">
        <v>0</v>
      </c>
      <c r="C56" s="204">
        <v>4217857</v>
      </c>
      <c r="D56" s="204">
        <v>2987412</v>
      </c>
      <c r="E56" s="204">
        <f>+B56+C56+D56</f>
        <v>7205269</v>
      </c>
      <c r="F56" s="255">
        <v>7621226</v>
      </c>
    </row>
    <row r="57" spans="1:6" ht="15.6" thickBot="1" x14ac:dyDescent="0.3">
      <c r="A57" s="15" t="s">
        <v>46</v>
      </c>
      <c r="B57" s="269">
        <f>SUM(B55:B56)</f>
        <v>0</v>
      </c>
      <c r="C57" s="244">
        <f>SUM(C55:C56)</f>
        <v>4217857</v>
      </c>
      <c r="D57" s="244">
        <f>SUM(D55:D56)</f>
        <v>2987412</v>
      </c>
      <c r="E57" s="244">
        <f>+B57+C57+D57</f>
        <v>7205269</v>
      </c>
      <c r="F57" s="270">
        <v>7621226</v>
      </c>
    </row>
    <row r="58" spans="1:6" ht="16.2" thickTop="1" x14ac:dyDescent="0.3">
      <c r="A58" s="92" t="s">
        <v>47</v>
      </c>
      <c r="B58" s="271">
        <f>+B45+B52+B57</f>
        <v>600012356</v>
      </c>
      <c r="C58" s="247">
        <f>+C57+C52+C45</f>
        <v>304621796</v>
      </c>
      <c r="D58" s="247">
        <f>+D57+D52+D45</f>
        <v>367131503</v>
      </c>
      <c r="E58" s="247">
        <f>+B58+C58+D58</f>
        <v>1271765655</v>
      </c>
      <c r="F58" s="272">
        <v>1239419705</v>
      </c>
    </row>
    <row r="59" spans="1:6" ht="15" x14ac:dyDescent="0.25">
      <c r="A59" s="4"/>
      <c r="B59" s="251"/>
      <c r="C59" s="174"/>
      <c r="D59" s="174"/>
      <c r="E59" s="174"/>
      <c r="F59" s="252"/>
    </row>
    <row r="60" spans="1:6" ht="15.6" thickBot="1" x14ac:dyDescent="0.3">
      <c r="A60" s="17" t="s">
        <v>48</v>
      </c>
      <c r="B60" s="273">
        <f>+B30-B58</f>
        <v>0</v>
      </c>
      <c r="C60" s="214">
        <f>+C30-C58</f>
        <v>0</v>
      </c>
      <c r="D60" s="214">
        <f>+D30-D58</f>
        <v>0</v>
      </c>
      <c r="E60" s="274">
        <f>+E30-E58</f>
        <v>0</v>
      </c>
      <c r="F60" s="275">
        <v>0</v>
      </c>
    </row>
    <row r="61" spans="1:6" ht="15" x14ac:dyDescent="0.25">
      <c r="A61" s="1"/>
      <c r="B61" s="175"/>
      <c r="C61" s="175"/>
      <c r="D61" s="175"/>
      <c r="E61" s="175"/>
      <c r="F61" s="175"/>
    </row>
    <row r="62" spans="1:6" ht="15" x14ac:dyDescent="0.25">
      <c r="A62" s="72" t="s">
        <v>117</v>
      </c>
      <c r="B62" s="175"/>
      <c r="C62" s="175"/>
      <c r="D62" s="175"/>
      <c r="E62" s="175"/>
      <c r="F62" s="175"/>
    </row>
    <row r="63" spans="1:6" x14ac:dyDescent="0.25">
      <c r="A63" s="70" t="s">
        <v>112</v>
      </c>
      <c r="B63" s="276"/>
      <c r="C63" s="276"/>
      <c r="D63" s="276"/>
      <c r="E63" s="276"/>
      <c r="F63" s="276"/>
    </row>
    <row r="64" spans="1:6" x14ac:dyDescent="0.25">
      <c r="A64" s="70" t="s">
        <v>113</v>
      </c>
      <c r="B64" s="276"/>
      <c r="C64" s="276"/>
      <c r="D64" s="276"/>
      <c r="E64" s="276"/>
      <c r="F64" s="276"/>
    </row>
    <row r="65" spans="1:6" x14ac:dyDescent="0.25">
      <c r="A65" s="70" t="s">
        <v>114</v>
      </c>
      <c r="B65" s="276"/>
      <c r="C65" s="276"/>
      <c r="D65" s="276"/>
      <c r="E65" s="276"/>
      <c r="F65" s="276"/>
    </row>
    <row r="66" spans="1:6" x14ac:dyDescent="0.25">
      <c r="A66" s="70" t="s">
        <v>65</v>
      </c>
      <c r="B66" s="276"/>
      <c r="C66" s="276"/>
      <c r="D66" s="276"/>
      <c r="E66" s="276"/>
      <c r="F66" s="276"/>
    </row>
    <row r="67" spans="1:6" x14ac:dyDescent="0.25">
      <c r="A67" s="70" t="s">
        <v>66</v>
      </c>
      <c r="B67" s="276"/>
      <c r="C67" s="276"/>
      <c r="D67" s="276"/>
      <c r="E67" s="276"/>
      <c r="F67" s="276"/>
    </row>
    <row r="68" spans="1:6" x14ac:dyDescent="0.25">
      <c r="A68" s="70" t="s">
        <v>67</v>
      </c>
      <c r="B68" s="277"/>
      <c r="C68" s="276"/>
      <c r="D68" s="276"/>
      <c r="E68" s="276"/>
      <c r="F68" s="276"/>
    </row>
    <row r="69" spans="1:6" x14ac:dyDescent="0.25">
      <c r="A69" s="70" t="s">
        <v>115</v>
      </c>
      <c r="B69" s="277"/>
      <c r="C69" s="277"/>
      <c r="D69" s="277"/>
      <c r="E69" s="277"/>
      <c r="F69" s="277"/>
    </row>
    <row r="70" spans="1:6" x14ac:dyDescent="0.25">
      <c r="A70" s="70" t="s">
        <v>116</v>
      </c>
      <c r="B70" s="277"/>
      <c r="C70" s="276"/>
      <c r="D70" s="276"/>
      <c r="E70" s="276"/>
      <c r="F70" s="276"/>
    </row>
  </sheetData>
  <sheetProtection algorithmName="SHA-512" hashValue="Fj39Q//uUs/tJb6P35pG48cLxITv5oWZN6njScP5UPzLFXh3WrZlxS7BrO/jse+FgVWmQtIdVwdCZlNTc2rUBA==" saltValue="y+vW9J8DZO8QrZczoDwSww==" spinCount="100000" sheet="1" formatCells="0" formatColumns="0" formatRows="0" insertColumns="0" insertRows="0" insertHyperlinks="0" deleteColumns="0" deleteRows="0" sort="0" autoFilter="0" pivotTables="0"/>
  <pageMargins left="0.7" right="0.7" top="0.75" bottom="0.75" header="0.3" footer="0.3"/>
  <pageSetup scale="6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2"/>
  <sheetViews>
    <sheetView workbookViewId="0"/>
  </sheetViews>
  <sheetFormatPr defaultRowHeight="13.2" x14ac:dyDescent="0.25"/>
  <cols>
    <col min="1" max="1" width="52.109375" customWidth="1"/>
    <col min="2" max="4" width="19.88671875" style="220" bestFit="1" customWidth="1"/>
    <col min="5" max="6" width="21.88671875" style="220" bestFit="1" customWidth="1"/>
  </cols>
  <sheetData>
    <row r="1" spans="1:6" ht="60" customHeight="1" x14ac:dyDescent="0.25">
      <c r="A1" s="68"/>
      <c r="B1" s="221"/>
      <c r="C1" s="221"/>
      <c r="D1" s="221"/>
      <c r="E1" s="221"/>
      <c r="F1" s="221"/>
    </row>
    <row r="2" spans="1:6" ht="15.6" x14ac:dyDescent="0.3">
      <c r="A2" s="65" t="s">
        <v>102</v>
      </c>
      <c r="B2" s="125"/>
      <c r="C2" s="144"/>
      <c r="D2" s="125"/>
      <c r="E2" s="125"/>
      <c r="F2" s="125"/>
    </row>
    <row r="3" spans="1:6" ht="15.6" x14ac:dyDescent="0.3">
      <c r="A3" s="65" t="s">
        <v>0</v>
      </c>
      <c r="B3" s="125"/>
      <c r="C3" s="144"/>
      <c r="D3" s="125"/>
      <c r="E3" s="125"/>
      <c r="F3" s="125"/>
    </row>
    <row r="4" spans="1:6" ht="15.6" x14ac:dyDescent="0.3">
      <c r="A4" s="66" t="s">
        <v>49</v>
      </c>
      <c r="B4" s="126"/>
      <c r="C4" s="145"/>
      <c r="D4" s="126"/>
      <c r="E4" s="126"/>
      <c r="F4" s="126"/>
    </row>
    <row r="5" spans="1:6" ht="16.2" thickBot="1" x14ac:dyDescent="0.35">
      <c r="A5" s="67"/>
      <c r="B5" s="127"/>
      <c r="C5" s="145"/>
      <c r="D5" s="146"/>
      <c r="E5" s="146"/>
      <c r="F5" s="146"/>
    </row>
    <row r="6" spans="1:6" ht="47.4" thickBot="1" x14ac:dyDescent="0.3">
      <c r="A6" s="76" t="s">
        <v>1</v>
      </c>
      <c r="B6" s="147" t="s">
        <v>130</v>
      </c>
      <c r="C6" s="148" t="s">
        <v>3</v>
      </c>
      <c r="D6" s="148" t="s">
        <v>109</v>
      </c>
      <c r="E6" s="177" t="s">
        <v>110</v>
      </c>
      <c r="F6" s="177" t="s">
        <v>119</v>
      </c>
    </row>
    <row r="7" spans="1:6" ht="15.6" x14ac:dyDescent="0.3">
      <c r="A7" s="77" t="s">
        <v>4</v>
      </c>
      <c r="B7" s="251"/>
      <c r="C7" s="174"/>
      <c r="D7" s="174"/>
      <c r="E7" s="174"/>
      <c r="F7" s="252"/>
    </row>
    <row r="8" spans="1:6" ht="15" x14ac:dyDescent="0.25">
      <c r="A8" s="78" t="s">
        <v>5</v>
      </c>
      <c r="B8" s="251"/>
      <c r="C8" s="174"/>
      <c r="D8" s="174"/>
      <c r="E8" s="174"/>
      <c r="F8" s="252"/>
    </row>
    <row r="9" spans="1:6" ht="15" x14ac:dyDescent="0.25">
      <c r="A9" s="79" t="s">
        <v>6</v>
      </c>
      <c r="B9" s="253">
        <v>28146584</v>
      </c>
      <c r="C9" s="174">
        <v>0</v>
      </c>
      <c r="D9" s="174">
        <v>0</v>
      </c>
      <c r="E9" s="174">
        <f t="shared" ref="E9:E31" si="0">+B9+C9+D9</f>
        <v>28146584</v>
      </c>
      <c r="F9" s="252">
        <v>27321478</v>
      </c>
    </row>
    <row r="10" spans="1:6" ht="15" x14ac:dyDescent="0.25">
      <c r="A10" s="79" t="s">
        <v>7</v>
      </c>
      <c r="B10" s="253">
        <v>177819273</v>
      </c>
      <c r="C10" s="174">
        <v>0</v>
      </c>
      <c r="D10" s="174">
        <v>0</v>
      </c>
      <c r="E10" s="174">
        <f t="shared" si="0"/>
        <v>177819273</v>
      </c>
      <c r="F10" s="252">
        <v>163824410</v>
      </c>
    </row>
    <row r="11" spans="1:6" ht="15" x14ac:dyDescent="0.25">
      <c r="A11" s="79" t="s">
        <v>8</v>
      </c>
      <c r="B11" s="253">
        <v>273324258</v>
      </c>
      <c r="C11" s="174">
        <v>0</v>
      </c>
      <c r="D11" s="174">
        <v>0</v>
      </c>
      <c r="E11" s="174">
        <f t="shared" si="0"/>
        <v>273324258</v>
      </c>
      <c r="F11" s="252">
        <v>259076426</v>
      </c>
    </row>
    <row r="12" spans="1:6" ht="15" x14ac:dyDescent="0.25">
      <c r="A12" s="79" t="s">
        <v>9</v>
      </c>
      <c r="B12" s="253">
        <v>0</v>
      </c>
      <c r="C12" s="174">
        <v>20808434</v>
      </c>
      <c r="D12" s="174">
        <v>0</v>
      </c>
      <c r="E12" s="174">
        <f t="shared" si="0"/>
        <v>20808434</v>
      </c>
      <c r="F12" s="252">
        <v>19817556</v>
      </c>
    </row>
    <row r="13" spans="1:6" ht="15" x14ac:dyDescent="0.25">
      <c r="A13" s="80" t="s">
        <v>10</v>
      </c>
      <c r="B13" s="254">
        <f>8490148+5928271</f>
        <v>14418419</v>
      </c>
      <c r="C13" s="204">
        <f>34810112+5084889</f>
        <v>39895001</v>
      </c>
      <c r="D13" s="204">
        <v>0</v>
      </c>
      <c r="E13" s="204">
        <f t="shared" si="0"/>
        <v>54313420</v>
      </c>
      <c r="F13" s="255">
        <v>52424369</v>
      </c>
    </row>
    <row r="14" spans="1:6" ht="15.6" x14ac:dyDescent="0.3">
      <c r="A14" s="81" t="s">
        <v>11</v>
      </c>
      <c r="B14" s="256">
        <f>SUM(B9:B13)</f>
        <v>493708534</v>
      </c>
      <c r="C14" s="185">
        <f>SUM(C9:C13)</f>
        <v>60703435</v>
      </c>
      <c r="D14" s="185">
        <f>SUM(D9:D13)</f>
        <v>0</v>
      </c>
      <c r="E14" s="185">
        <f t="shared" si="0"/>
        <v>554411969</v>
      </c>
      <c r="F14" s="257">
        <v>522464239</v>
      </c>
    </row>
    <row r="15" spans="1:6" ht="15" x14ac:dyDescent="0.25">
      <c r="A15" s="78" t="s">
        <v>12</v>
      </c>
      <c r="B15" s="253">
        <v>0</v>
      </c>
      <c r="C15" s="174">
        <v>0</v>
      </c>
      <c r="D15" s="174">
        <v>2185636</v>
      </c>
      <c r="E15" s="174">
        <f t="shared" si="0"/>
        <v>2185636</v>
      </c>
      <c r="F15" s="252">
        <v>2148045</v>
      </c>
    </row>
    <row r="16" spans="1:6" ht="15" x14ac:dyDescent="0.25">
      <c r="A16" s="78" t="s">
        <v>13</v>
      </c>
      <c r="B16" s="253"/>
      <c r="C16" s="174"/>
      <c r="D16" s="174"/>
      <c r="E16" s="174"/>
      <c r="F16" s="252"/>
    </row>
    <row r="17" spans="1:6" ht="15" x14ac:dyDescent="0.25">
      <c r="A17" s="79" t="s">
        <v>14</v>
      </c>
      <c r="B17" s="253">
        <v>0</v>
      </c>
      <c r="C17" s="174">
        <v>0</v>
      </c>
      <c r="D17" s="174">
        <f>320287472+19383576-76481730</f>
        <v>263189318</v>
      </c>
      <c r="E17" s="174">
        <f t="shared" si="0"/>
        <v>263189318</v>
      </c>
      <c r="F17" s="252">
        <v>267795881</v>
      </c>
    </row>
    <row r="18" spans="1:6" ht="15" x14ac:dyDescent="0.25">
      <c r="A18" s="79" t="s">
        <v>123</v>
      </c>
      <c r="B18" s="253">
        <v>0</v>
      </c>
      <c r="C18" s="174">
        <v>0</v>
      </c>
      <c r="D18" s="174">
        <v>0</v>
      </c>
      <c r="E18" s="174">
        <f t="shared" si="0"/>
        <v>0</v>
      </c>
      <c r="F18" s="278">
        <v>5060175</v>
      </c>
    </row>
    <row r="19" spans="1:6" ht="15" x14ac:dyDescent="0.25">
      <c r="A19" s="79" t="s">
        <v>15</v>
      </c>
      <c r="B19" s="253">
        <v>0</v>
      </c>
      <c r="C19" s="174">
        <v>0</v>
      </c>
      <c r="D19" s="174">
        <v>9506260</v>
      </c>
      <c r="E19" s="174">
        <f t="shared" si="0"/>
        <v>9506260</v>
      </c>
      <c r="F19" s="252">
        <v>12143022</v>
      </c>
    </row>
    <row r="20" spans="1:6" ht="15" x14ac:dyDescent="0.25">
      <c r="A20" s="79" t="s">
        <v>59</v>
      </c>
      <c r="B20" s="253">
        <v>0</v>
      </c>
      <c r="C20" s="174">
        <v>0</v>
      </c>
      <c r="D20" s="174">
        <v>0</v>
      </c>
      <c r="E20" s="174">
        <f t="shared" si="0"/>
        <v>0</v>
      </c>
      <c r="F20" s="252">
        <v>0</v>
      </c>
    </row>
    <row r="21" spans="1:6" ht="15" x14ac:dyDescent="0.25">
      <c r="A21" s="80" t="s">
        <v>51</v>
      </c>
      <c r="B21" s="254">
        <v>27796551.690274402</v>
      </c>
      <c r="C21" s="204">
        <v>0</v>
      </c>
      <c r="D21" s="204">
        <v>0</v>
      </c>
      <c r="E21" s="204">
        <f t="shared" si="0"/>
        <v>27796551.690274402</v>
      </c>
      <c r="F21" s="279">
        <v>47037512</v>
      </c>
    </row>
    <row r="22" spans="1:6" ht="15.6" x14ac:dyDescent="0.3">
      <c r="A22" s="81" t="s">
        <v>16</v>
      </c>
      <c r="B22" s="259">
        <f>SUM(B15:B21)</f>
        <v>27796551.690274402</v>
      </c>
      <c r="C22" s="185">
        <f>SUM(C15:C21)</f>
        <v>0</v>
      </c>
      <c r="D22" s="185">
        <f>SUM(D15:D21)</f>
        <v>274881214</v>
      </c>
      <c r="E22" s="185">
        <f t="shared" si="0"/>
        <v>302677765.69027442</v>
      </c>
      <c r="F22" s="257">
        <v>334184635</v>
      </c>
    </row>
    <row r="23" spans="1:6" ht="15" x14ac:dyDescent="0.25">
      <c r="A23" s="78" t="s">
        <v>17</v>
      </c>
      <c r="B23" s="251">
        <v>0</v>
      </c>
      <c r="C23" s="174">
        <v>0</v>
      </c>
      <c r="D23" s="174">
        <f>27883718+52971322</f>
        <v>80855040</v>
      </c>
      <c r="E23" s="174">
        <f t="shared" si="0"/>
        <v>80855040</v>
      </c>
      <c r="F23" s="252">
        <v>78805864</v>
      </c>
    </row>
    <row r="24" spans="1:6" ht="15" x14ac:dyDescent="0.25">
      <c r="A24" s="78" t="s">
        <v>60</v>
      </c>
      <c r="B24" s="251">
        <v>0</v>
      </c>
      <c r="C24" s="174">
        <v>29250376</v>
      </c>
      <c r="D24" s="174">
        <v>0</v>
      </c>
      <c r="E24" s="187">
        <f t="shared" si="0"/>
        <v>29250376</v>
      </c>
      <c r="F24" s="260">
        <v>28834274</v>
      </c>
    </row>
    <row r="25" spans="1:6" ht="15" x14ac:dyDescent="0.25">
      <c r="A25" s="78" t="s">
        <v>18</v>
      </c>
      <c r="B25" s="251">
        <v>0</v>
      </c>
      <c r="C25" s="174">
        <f>164031682-2000000</f>
        <v>162031682</v>
      </c>
      <c r="D25" s="174">
        <v>0</v>
      </c>
      <c r="E25" s="174">
        <f t="shared" si="0"/>
        <v>162031682</v>
      </c>
      <c r="F25" s="252">
        <v>148628817</v>
      </c>
    </row>
    <row r="26" spans="1:6" ht="15" x14ac:dyDescent="0.25">
      <c r="A26" s="78" t="s">
        <v>19</v>
      </c>
      <c r="B26" s="251">
        <v>0</v>
      </c>
      <c r="C26" s="174">
        <v>0</v>
      </c>
      <c r="D26" s="174">
        <v>0</v>
      </c>
      <c r="E26" s="174">
        <f t="shared" si="0"/>
        <v>0</v>
      </c>
      <c r="F26" s="252">
        <v>0</v>
      </c>
    </row>
    <row r="27" spans="1:6" ht="15" x14ac:dyDescent="0.25">
      <c r="A27" s="78" t="s">
        <v>20</v>
      </c>
      <c r="B27" s="251"/>
      <c r="C27" s="174"/>
      <c r="D27" s="174"/>
      <c r="E27" s="174"/>
      <c r="F27" s="252"/>
    </row>
    <row r="28" spans="1:6" ht="15" x14ac:dyDescent="0.25">
      <c r="A28" s="79" t="s">
        <v>21</v>
      </c>
      <c r="B28" s="251">
        <v>53473449</v>
      </c>
      <c r="C28" s="174">
        <f>22979531+28750</f>
        <v>23008281</v>
      </c>
      <c r="D28" s="174">
        <v>0</v>
      </c>
      <c r="E28" s="174">
        <f t="shared" si="0"/>
        <v>76481730</v>
      </c>
      <c r="F28" s="252">
        <v>78418670</v>
      </c>
    </row>
    <row r="29" spans="1:6" ht="15" x14ac:dyDescent="0.25">
      <c r="A29" s="79" t="s">
        <v>22</v>
      </c>
      <c r="B29" s="251">
        <v>0</v>
      </c>
      <c r="C29" s="174">
        <v>0</v>
      </c>
      <c r="D29" s="174">
        <v>0</v>
      </c>
      <c r="E29" s="174">
        <f t="shared" si="0"/>
        <v>0</v>
      </c>
      <c r="F29" s="252">
        <v>0</v>
      </c>
    </row>
    <row r="30" spans="1:6" ht="15.6" thickBot="1" x14ac:dyDescent="0.3">
      <c r="A30" s="82" t="s">
        <v>23</v>
      </c>
      <c r="B30" s="261">
        <v>4656834</v>
      </c>
      <c r="C30" s="198">
        <v>9993847</v>
      </c>
      <c r="D30" s="174">
        <v>0</v>
      </c>
      <c r="E30" s="192">
        <f t="shared" si="0"/>
        <v>14650681</v>
      </c>
      <c r="F30" s="262">
        <v>14487461</v>
      </c>
    </row>
    <row r="31" spans="1:6" ht="16.2" thickTop="1" x14ac:dyDescent="0.3">
      <c r="A31" s="83" t="s">
        <v>24</v>
      </c>
      <c r="B31" s="263">
        <f>+B30+B29+B28+B26+B25+B24+B23+B22+B14</f>
        <v>579635368.69027436</v>
      </c>
      <c r="C31" s="238">
        <f>+C30+C29+C28+C26+C25+C24+C23+C22+C14</f>
        <v>284987621</v>
      </c>
      <c r="D31" s="238">
        <f>+D30+D29+D28+D26+D25+D24+D23+D22+D14</f>
        <v>355736254</v>
      </c>
      <c r="E31" s="238">
        <f t="shared" si="0"/>
        <v>1220359243.6902742</v>
      </c>
      <c r="F31" s="264">
        <v>1205823960</v>
      </c>
    </row>
    <row r="32" spans="1:6" ht="15" x14ac:dyDescent="0.25">
      <c r="A32" s="78"/>
      <c r="B32" s="251"/>
      <c r="C32" s="174"/>
      <c r="D32" s="174"/>
      <c r="E32" s="174"/>
      <c r="F32" s="252"/>
    </row>
    <row r="33" spans="1:6" ht="15.6" x14ac:dyDescent="0.3">
      <c r="A33" s="77" t="s">
        <v>25</v>
      </c>
      <c r="B33" s="251"/>
      <c r="C33" s="174"/>
      <c r="D33" s="174"/>
      <c r="E33" s="174"/>
      <c r="F33" s="252"/>
    </row>
    <row r="34" spans="1:6" ht="15" x14ac:dyDescent="0.25">
      <c r="A34" s="78" t="s">
        <v>26</v>
      </c>
      <c r="B34" s="251"/>
      <c r="C34" s="174"/>
      <c r="D34" s="174"/>
      <c r="E34" s="174"/>
      <c r="F34" s="252"/>
    </row>
    <row r="35" spans="1:6" ht="15" x14ac:dyDescent="0.25">
      <c r="A35" s="79" t="s">
        <v>27</v>
      </c>
      <c r="B35" s="251">
        <v>322968546</v>
      </c>
      <c r="C35" s="174">
        <v>32852548</v>
      </c>
      <c r="D35" s="174">
        <v>36905784</v>
      </c>
      <c r="E35" s="174">
        <f t="shared" ref="E35:E46" si="1">+B35+C35+D35</f>
        <v>392726878</v>
      </c>
      <c r="F35" s="252">
        <v>384301892</v>
      </c>
    </row>
    <row r="36" spans="1:6" ht="15" x14ac:dyDescent="0.25">
      <c r="A36" s="79" t="s">
        <v>28</v>
      </c>
      <c r="B36" s="251">
        <v>4651488</v>
      </c>
      <c r="C36" s="174">
        <v>457875</v>
      </c>
      <c r="D36" s="174">
        <v>244317826</v>
      </c>
      <c r="E36" s="174">
        <f t="shared" si="1"/>
        <v>249427189</v>
      </c>
      <c r="F36" s="252">
        <v>250020061</v>
      </c>
    </row>
    <row r="37" spans="1:6" ht="15" x14ac:dyDescent="0.25">
      <c r="A37" s="79" t="s">
        <v>29</v>
      </c>
      <c r="B37" s="251">
        <v>804598</v>
      </c>
      <c r="C37" s="174">
        <v>2747251</v>
      </c>
      <c r="D37" s="174">
        <v>2616841</v>
      </c>
      <c r="E37" s="174">
        <f t="shared" si="1"/>
        <v>6168690</v>
      </c>
      <c r="F37" s="252">
        <v>6050688</v>
      </c>
    </row>
    <row r="38" spans="1:6" ht="15" x14ac:dyDescent="0.25">
      <c r="A38" s="79" t="s">
        <v>30</v>
      </c>
      <c r="B38" s="251">
        <v>80216753</v>
      </c>
      <c r="C38" s="174">
        <v>5265565</v>
      </c>
      <c r="D38" s="174">
        <v>3376570</v>
      </c>
      <c r="E38" s="174">
        <f t="shared" si="1"/>
        <v>88858888</v>
      </c>
      <c r="F38" s="260">
        <v>85076285</v>
      </c>
    </row>
    <row r="39" spans="1:6" ht="15" x14ac:dyDescent="0.25">
      <c r="A39" s="79" t="s">
        <v>31</v>
      </c>
      <c r="B39" s="251">
        <v>38488653</v>
      </c>
      <c r="C39" s="174">
        <v>40064083</v>
      </c>
      <c r="D39" s="174">
        <v>1688285</v>
      </c>
      <c r="E39" s="174">
        <f t="shared" si="1"/>
        <v>80241021</v>
      </c>
      <c r="F39" s="252">
        <v>78736352</v>
      </c>
    </row>
    <row r="40" spans="1:6" ht="15" x14ac:dyDescent="0.25">
      <c r="A40" s="79" t="s">
        <v>32</v>
      </c>
      <c r="B40" s="251">
        <v>36333756</v>
      </c>
      <c r="C40" s="174">
        <v>4006408</v>
      </c>
      <c r="D40" s="174">
        <v>886350</v>
      </c>
      <c r="E40" s="174">
        <f t="shared" si="1"/>
        <v>41226514</v>
      </c>
      <c r="F40" s="252">
        <v>38819947</v>
      </c>
    </row>
    <row r="41" spans="1:6" ht="15" x14ac:dyDescent="0.25">
      <c r="A41" s="79" t="s">
        <v>33</v>
      </c>
      <c r="B41" s="251">
        <v>64354231</v>
      </c>
      <c r="C41" s="174">
        <v>0</v>
      </c>
      <c r="D41" s="174">
        <v>464278</v>
      </c>
      <c r="E41" s="174">
        <f t="shared" si="1"/>
        <v>64818509</v>
      </c>
      <c r="F41" s="260">
        <v>56052600</v>
      </c>
    </row>
    <row r="42" spans="1:6" ht="15" x14ac:dyDescent="0.25">
      <c r="A42" s="79" t="s">
        <v>34</v>
      </c>
      <c r="B42" s="251">
        <v>31817344</v>
      </c>
      <c r="C42" s="174">
        <v>9157505</v>
      </c>
      <c r="D42" s="174">
        <v>44570719</v>
      </c>
      <c r="E42" s="174">
        <f t="shared" si="1"/>
        <v>85545568</v>
      </c>
      <c r="F42" s="252">
        <v>77976116</v>
      </c>
    </row>
    <row r="43" spans="1:6" ht="15" x14ac:dyDescent="0.25">
      <c r="A43" s="78" t="s">
        <v>35</v>
      </c>
      <c r="B43" s="251">
        <v>0</v>
      </c>
      <c r="C43" s="174">
        <f>134386281+6351116</f>
        <v>140737397</v>
      </c>
      <c r="D43" s="174">
        <v>10762816</v>
      </c>
      <c r="E43" s="187">
        <f t="shared" si="1"/>
        <v>151500213</v>
      </c>
      <c r="F43" s="252">
        <v>149374846</v>
      </c>
    </row>
    <row r="44" spans="1:6" ht="15" x14ac:dyDescent="0.25">
      <c r="A44" s="78" t="s">
        <v>19</v>
      </c>
      <c r="B44" s="251">
        <v>0</v>
      </c>
      <c r="C44" s="174">
        <v>0</v>
      </c>
      <c r="D44" s="174">
        <v>0</v>
      </c>
      <c r="E44" s="174">
        <f t="shared" si="1"/>
        <v>0</v>
      </c>
      <c r="F44" s="252">
        <v>0</v>
      </c>
    </row>
    <row r="45" spans="1:6" ht="15.6" thickBot="1" x14ac:dyDescent="0.3">
      <c r="A45" s="84" t="s">
        <v>36</v>
      </c>
      <c r="B45" s="261">
        <v>0</v>
      </c>
      <c r="C45" s="198">
        <v>0</v>
      </c>
      <c r="D45" s="198">
        <v>0</v>
      </c>
      <c r="E45" s="198">
        <f t="shared" si="1"/>
        <v>0</v>
      </c>
      <c r="F45" s="265">
        <v>0</v>
      </c>
    </row>
    <row r="46" spans="1:6" ht="16.2" thickTop="1" x14ac:dyDescent="0.3">
      <c r="A46" s="83" t="s">
        <v>37</v>
      </c>
      <c r="B46" s="263">
        <f>SUM(B35:B45)</f>
        <v>579635369</v>
      </c>
      <c r="C46" s="238">
        <f>SUM(C35:C45)</f>
        <v>235288632</v>
      </c>
      <c r="D46" s="238">
        <f>SUM(D35:D45)</f>
        <v>345589469</v>
      </c>
      <c r="E46" s="238">
        <f t="shared" si="1"/>
        <v>1160513470</v>
      </c>
      <c r="F46" s="264">
        <v>1126408787</v>
      </c>
    </row>
    <row r="47" spans="1:6" ht="15" x14ac:dyDescent="0.25">
      <c r="A47" s="78"/>
      <c r="B47" s="251"/>
      <c r="C47" s="174"/>
      <c r="D47" s="174"/>
      <c r="E47" s="174"/>
      <c r="F47" s="252"/>
    </row>
    <row r="48" spans="1:6" ht="15.6" x14ac:dyDescent="0.3">
      <c r="A48" s="77" t="s">
        <v>38</v>
      </c>
      <c r="B48" s="251"/>
      <c r="C48" s="174"/>
      <c r="D48" s="174"/>
      <c r="E48" s="174"/>
      <c r="F48" s="252"/>
    </row>
    <row r="49" spans="1:6" ht="15" x14ac:dyDescent="0.25">
      <c r="A49" s="78" t="s">
        <v>39</v>
      </c>
      <c r="B49" s="251"/>
      <c r="C49" s="174"/>
      <c r="D49" s="174"/>
      <c r="E49" s="174"/>
      <c r="F49" s="252"/>
    </row>
    <row r="50" spans="1:6" ht="15" x14ac:dyDescent="0.25">
      <c r="A50" s="79" t="s">
        <v>40</v>
      </c>
      <c r="B50" s="251">
        <v>0</v>
      </c>
      <c r="C50" s="174">
        <v>45873390</v>
      </c>
      <c r="D50" s="174">
        <v>0</v>
      </c>
      <c r="E50" s="174">
        <f>+B50+C50+D50</f>
        <v>45873390</v>
      </c>
      <c r="F50" s="252">
        <v>39721035</v>
      </c>
    </row>
    <row r="51" spans="1:6" ht="15" x14ac:dyDescent="0.25">
      <c r="A51" s="79" t="s">
        <v>41</v>
      </c>
      <c r="B51" s="251">
        <v>0</v>
      </c>
      <c r="C51" s="174">
        <v>0</v>
      </c>
      <c r="D51" s="174">
        <v>0</v>
      </c>
      <c r="E51" s="174">
        <f>+B51+C51+D51</f>
        <v>0</v>
      </c>
      <c r="F51" s="252">
        <v>0</v>
      </c>
    </row>
    <row r="52" spans="1:6" ht="15" x14ac:dyDescent="0.25">
      <c r="A52" s="80" t="s">
        <v>42</v>
      </c>
      <c r="B52" s="266">
        <v>0</v>
      </c>
      <c r="C52" s="204">
        <v>0</v>
      </c>
      <c r="D52" s="204">
        <v>0</v>
      </c>
      <c r="E52" s="204">
        <f>+B52+C52+D52</f>
        <v>0</v>
      </c>
      <c r="F52" s="255">
        <v>0</v>
      </c>
    </row>
    <row r="53" spans="1:6" ht="15" x14ac:dyDescent="0.25">
      <c r="A53" s="85" t="s">
        <v>43</v>
      </c>
      <c r="B53" s="267">
        <f>SUM(B50:B52)</f>
        <v>0</v>
      </c>
      <c r="C53" s="206">
        <f>SUM(C50:C52)</f>
        <v>45873390</v>
      </c>
      <c r="D53" s="206">
        <f>SUM(D50:D52)</f>
        <v>0</v>
      </c>
      <c r="E53" s="206">
        <f>+B53+C53+D53</f>
        <v>45873390</v>
      </c>
      <c r="F53" s="268">
        <v>39721035</v>
      </c>
    </row>
    <row r="54" spans="1:6" ht="15" x14ac:dyDescent="0.25">
      <c r="A54" s="78"/>
      <c r="B54" s="251"/>
      <c r="C54" s="174"/>
      <c r="D54" s="174"/>
      <c r="E54" s="174"/>
      <c r="F54" s="252"/>
    </row>
    <row r="55" spans="1:6" ht="15" x14ac:dyDescent="0.25">
      <c r="A55" s="78" t="s">
        <v>44</v>
      </c>
      <c r="B55" s="251"/>
      <c r="C55" s="174"/>
      <c r="D55" s="174"/>
      <c r="E55" s="174"/>
      <c r="F55" s="252"/>
    </row>
    <row r="56" spans="1:6" ht="15" x14ac:dyDescent="0.25">
      <c r="A56" s="79" t="s">
        <v>45</v>
      </c>
      <c r="B56" s="251">
        <v>0</v>
      </c>
      <c r="C56" s="174">
        <v>0</v>
      </c>
      <c r="D56" s="174">
        <v>0</v>
      </c>
      <c r="E56" s="174">
        <f>+B56+C56+D56</f>
        <v>0</v>
      </c>
      <c r="F56" s="252">
        <v>0</v>
      </c>
    </row>
    <row r="57" spans="1:6" ht="15" x14ac:dyDescent="0.25">
      <c r="A57" s="80" t="s">
        <v>36</v>
      </c>
      <c r="B57" s="266">
        <v>0</v>
      </c>
      <c r="C57" s="204">
        <f>10147863-6351116+28852</f>
        <v>3825599</v>
      </c>
      <c r="D57" s="204">
        <v>10146785</v>
      </c>
      <c r="E57" s="204">
        <f>+B57+C57+D57</f>
        <v>13972384</v>
      </c>
      <c r="F57" s="255">
        <v>39694138</v>
      </c>
    </row>
    <row r="58" spans="1:6" ht="15.6" thickBot="1" x14ac:dyDescent="0.3">
      <c r="A58" s="86" t="s">
        <v>46</v>
      </c>
      <c r="B58" s="269">
        <f>SUM(B56:B57)</f>
        <v>0</v>
      </c>
      <c r="C58" s="244">
        <f>SUM(C56:C57)</f>
        <v>3825599</v>
      </c>
      <c r="D58" s="244">
        <f>SUM(D56:D57)</f>
        <v>10146785</v>
      </c>
      <c r="E58" s="244">
        <f>+B58+C58+D58</f>
        <v>13972384</v>
      </c>
      <c r="F58" s="270">
        <v>39694138</v>
      </c>
    </row>
    <row r="59" spans="1:6" ht="16.2" thickTop="1" x14ac:dyDescent="0.3">
      <c r="A59" s="87" t="s">
        <v>47</v>
      </c>
      <c r="B59" s="271">
        <f>+B46+B53+B58</f>
        <v>579635369</v>
      </c>
      <c r="C59" s="247">
        <f>+C58+C53+C46</f>
        <v>284987621</v>
      </c>
      <c r="D59" s="247">
        <f>+D58+D53+D46</f>
        <v>355736254</v>
      </c>
      <c r="E59" s="247">
        <f>+B59+C59+D59</f>
        <v>1220359244</v>
      </c>
      <c r="F59" s="272">
        <v>1205823960</v>
      </c>
    </row>
    <row r="60" spans="1:6" ht="15" x14ac:dyDescent="0.25">
      <c r="A60" s="78"/>
      <c r="B60" s="251"/>
      <c r="C60" s="174"/>
      <c r="D60" s="174"/>
      <c r="E60" s="174"/>
      <c r="F60" s="252"/>
    </row>
    <row r="61" spans="1:6" ht="15.6" thickBot="1" x14ac:dyDescent="0.3">
      <c r="A61" s="88" t="s">
        <v>48</v>
      </c>
      <c r="B61" s="273">
        <f>+B31-B59</f>
        <v>-0.30972564220428467</v>
      </c>
      <c r="C61" s="214">
        <f>+C31-C59</f>
        <v>0</v>
      </c>
      <c r="D61" s="214">
        <f>+D31-D59</f>
        <v>0</v>
      </c>
      <c r="E61" s="274">
        <f>+E31-E59</f>
        <v>-0.30972576141357422</v>
      </c>
      <c r="F61" s="275">
        <v>0</v>
      </c>
    </row>
    <row r="62" spans="1:6" x14ac:dyDescent="0.25">
      <c r="A62" s="73"/>
      <c r="B62" s="230"/>
      <c r="C62" s="230"/>
      <c r="D62" s="230"/>
      <c r="E62" s="230"/>
      <c r="F62" s="230"/>
    </row>
    <row r="63" spans="1:6" ht="15" customHeight="1" x14ac:dyDescent="0.25">
      <c r="A63" s="96" t="s">
        <v>124</v>
      </c>
      <c r="B63" s="280"/>
      <c r="C63" s="280"/>
      <c r="D63" s="280"/>
      <c r="E63" s="280"/>
      <c r="F63" s="280"/>
    </row>
    <row r="64" spans="1:6" x14ac:dyDescent="0.25">
      <c r="A64" s="93" t="s">
        <v>112</v>
      </c>
      <c r="B64" s="281"/>
      <c r="C64" s="281"/>
      <c r="D64" s="281"/>
      <c r="E64" s="281"/>
      <c r="F64" s="281"/>
    </row>
    <row r="65" spans="1:6" x14ac:dyDescent="0.25">
      <c r="A65" s="93" t="s">
        <v>125</v>
      </c>
      <c r="B65" s="281"/>
      <c r="C65" s="281"/>
      <c r="D65" s="281"/>
      <c r="E65" s="281"/>
      <c r="F65" s="281"/>
    </row>
    <row r="66" spans="1:6" x14ac:dyDescent="0.25">
      <c r="A66" s="94" t="s">
        <v>126</v>
      </c>
    </row>
    <row r="67" spans="1:6" x14ac:dyDescent="0.25">
      <c r="A67" s="94" t="s">
        <v>65</v>
      </c>
    </row>
    <row r="68" spans="1:6" x14ac:dyDescent="0.25">
      <c r="A68" s="94" t="s">
        <v>66</v>
      </c>
    </row>
    <row r="69" spans="1:6" x14ac:dyDescent="0.25">
      <c r="A69" s="94" t="s">
        <v>67</v>
      </c>
    </row>
    <row r="70" spans="1:6" x14ac:dyDescent="0.25">
      <c r="A70" s="94" t="s">
        <v>127</v>
      </c>
    </row>
    <row r="71" spans="1:6" x14ac:dyDescent="0.25">
      <c r="A71" s="94" t="s">
        <v>128</v>
      </c>
    </row>
    <row r="72" spans="1:6" x14ac:dyDescent="0.25">
      <c r="A72" s="94" t="s">
        <v>129</v>
      </c>
    </row>
  </sheetData>
  <sheetProtection algorithmName="SHA-512" hashValue="5ALNDesn4UYYo31xdHTOoAP7YqG+IE8XFsIAF4bJdj22wHsWmnH28NVQPHHqnhFP+6G6Ugw9aORL9d1hHT8Acg==" saltValue="p6jknaUcXbqb87ZNfNKzZg==" spinCount="100000" sheet="1" formatCells="0" formatColumns="0" formatRows="0" insertColumns="0" insertRows="0" insertHyperlinks="0" deleteColumns="0" deleteRows="0" sort="0" autoFilter="0" pivotTables="0"/>
  <pageMargins left="0.7" right="0.7" top="0.75" bottom="0.75" header="0.3" footer="0.3"/>
  <pageSetup scale="5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3"/>
  <sheetViews>
    <sheetView workbookViewId="0"/>
  </sheetViews>
  <sheetFormatPr defaultRowHeight="13.2" x14ac:dyDescent="0.25"/>
  <cols>
    <col min="1" max="1" width="52.44140625" customWidth="1"/>
    <col min="2" max="4" width="20.109375" style="220" bestFit="1" customWidth="1"/>
    <col min="5" max="6" width="22.109375" style="220" bestFit="1" customWidth="1"/>
  </cols>
  <sheetData>
    <row r="1" spans="1:6" ht="60" customHeight="1" x14ac:dyDescent="0.25">
      <c r="A1" s="68"/>
      <c r="B1" s="221"/>
      <c r="C1" s="221"/>
      <c r="D1" s="221"/>
      <c r="E1" s="221"/>
      <c r="F1" s="221"/>
    </row>
    <row r="2" spans="1:6" ht="15.6" x14ac:dyDescent="0.3">
      <c r="A2" s="65" t="s">
        <v>103</v>
      </c>
      <c r="B2" s="125"/>
      <c r="C2" s="144"/>
      <c r="D2" s="125"/>
      <c r="E2" s="125"/>
      <c r="F2" s="125"/>
    </row>
    <row r="3" spans="1:6" ht="15.6" x14ac:dyDescent="0.3">
      <c r="A3" s="65" t="s">
        <v>0</v>
      </c>
      <c r="B3" s="125"/>
      <c r="C3" s="144"/>
      <c r="D3" s="125"/>
      <c r="E3" s="125"/>
      <c r="F3" s="125"/>
    </row>
    <row r="4" spans="1:6" ht="15.6" x14ac:dyDescent="0.3">
      <c r="A4" s="66" t="s">
        <v>49</v>
      </c>
      <c r="B4" s="126"/>
      <c r="C4" s="145"/>
      <c r="D4" s="126"/>
      <c r="E4" s="126"/>
      <c r="F4" s="126"/>
    </row>
    <row r="5" spans="1:6" ht="16.2" thickBot="1" x14ac:dyDescent="0.35">
      <c r="A5" s="67"/>
      <c r="B5" s="127"/>
      <c r="C5" s="145"/>
      <c r="D5" s="146"/>
      <c r="E5" s="146"/>
      <c r="F5" s="146"/>
    </row>
    <row r="6" spans="1:6" ht="47.4" thickBot="1" x14ac:dyDescent="0.3">
      <c r="A6" s="76" t="s">
        <v>1</v>
      </c>
      <c r="B6" s="147" t="s">
        <v>130</v>
      </c>
      <c r="C6" s="148" t="s">
        <v>3</v>
      </c>
      <c r="D6" s="148" t="s">
        <v>109</v>
      </c>
      <c r="E6" s="177" t="s">
        <v>110</v>
      </c>
      <c r="F6" s="177" t="s">
        <v>121</v>
      </c>
    </row>
    <row r="7" spans="1:6" ht="15.6" x14ac:dyDescent="0.3">
      <c r="A7" s="3" t="s">
        <v>4</v>
      </c>
      <c r="B7" s="251"/>
      <c r="C7" s="174"/>
      <c r="D7" s="174"/>
      <c r="E7" s="174"/>
      <c r="F7" s="252"/>
    </row>
    <row r="8" spans="1:6" ht="15" x14ac:dyDescent="0.25">
      <c r="A8" s="4" t="s">
        <v>5</v>
      </c>
      <c r="B8" s="251"/>
      <c r="C8" s="174"/>
      <c r="D8" s="174"/>
      <c r="E8" s="174"/>
      <c r="F8" s="252"/>
    </row>
    <row r="9" spans="1:6" ht="15" x14ac:dyDescent="0.25">
      <c r="A9" s="5" t="s">
        <v>6</v>
      </c>
      <c r="B9" s="251">
        <v>30451162</v>
      </c>
      <c r="C9" s="174">
        <v>0</v>
      </c>
      <c r="D9" s="174">
        <v>0</v>
      </c>
      <c r="E9" s="174">
        <f t="shared" ref="E9:E31" si="0">+B9+C9+D9</f>
        <v>30451162</v>
      </c>
      <c r="F9" s="252">
        <v>21288149</v>
      </c>
    </row>
    <row r="10" spans="1:6" ht="15" x14ac:dyDescent="0.25">
      <c r="A10" s="5" t="s">
        <v>7</v>
      </c>
      <c r="B10" s="251">
        <v>164769117</v>
      </c>
      <c r="C10" s="174">
        <v>0</v>
      </c>
      <c r="D10" s="174">
        <v>0</v>
      </c>
      <c r="E10" s="174">
        <f t="shared" si="0"/>
        <v>164769117</v>
      </c>
      <c r="F10" s="252">
        <v>153132865</v>
      </c>
    </row>
    <row r="11" spans="1:6" ht="15" x14ac:dyDescent="0.25">
      <c r="A11" s="5" t="s">
        <v>8</v>
      </c>
      <c r="B11" s="251">
        <v>258131718</v>
      </c>
      <c r="C11" s="174">
        <v>0</v>
      </c>
      <c r="D11" s="174">
        <v>0</v>
      </c>
      <c r="E11" s="174">
        <f t="shared" si="0"/>
        <v>258131718</v>
      </c>
      <c r="F11" s="252">
        <v>241624911</v>
      </c>
    </row>
    <row r="12" spans="1:6" ht="15" x14ac:dyDescent="0.25">
      <c r="A12" s="5" t="s">
        <v>9</v>
      </c>
      <c r="B12" s="251">
        <v>0</v>
      </c>
      <c r="C12" s="174">
        <v>18484077</v>
      </c>
      <c r="D12" s="174">
        <v>0</v>
      </c>
      <c r="E12" s="174">
        <f t="shared" si="0"/>
        <v>18484077</v>
      </c>
      <c r="F12" s="252">
        <v>17358618</v>
      </c>
    </row>
    <row r="13" spans="1:6" ht="15" x14ac:dyDescent="0.25">
      <c r="A13" s="6" t="s">
        <v>10</v>
      </c>
      <c r="B13" s="266">
        <f>8263923+5379885</f>
        <v>13643808</v>
      </c>
      <c r="C13" s="204">
        <v>38926667</v>
      </c>
      <c r="D13" s="204">
        <v>0</v>
      </c>
      <c r="E13" s="204">
        <f t="shared" si="0"/>
        <v>52570475</v>
      </c>
      <c r="F13" s="255">
        <v>52267811</v>
      </c>
    </row>
    <row r="14" spans="1:6" ht="15.6" x14ac:dyDescent="0.3">
      <c r="A14" s="7" t="s">
        <v>11</v>
      </c>
      <c r="B14" s="259">
        <f>SUM(B9:B13)</f>
        <v>466995805</v>
      </c>
      <c r="C14" s="185">
        <f>SUM(C9:C13)</f>
        <v>57410744</v>
      </c>
      <c r="D14" s="185">
        <f>SUM(D9:D13)</f>
        <v>0</v>
      </c>
      <c r="E14" s="185">
        <f t="shared" si="0"/>
        <v>524406549</v>
      </c>
      <c r="F14" s="257">
        <f>SUM(F9:F13)</f>
        <v>485672354</v>
      </c>
    </row>
    <row r="15" spans="1:6" ht="15" x14ac:dyDescent="0.25">
      <c r="A15" s="4" t="s">
        <v>12</v>
      </c>
      <c r="B15" s="251">
        <v>0</v>
      </c>
      <c r="C15" s="174">
        <v>0</v>
      </c>
      <c r="D15" s="174">
        <v>2347004</v>
      </c>
      <c r="E15" s="174">
        <f t="shared" si="0"/>
        <v>2347004</v>
      </c>
      <c r="F15" s="252">
        <v>2278645</v>
      </c>
    </row>
    <row r="16" spans="1:6" ht="15" x14ac:dyDescent="0.25">
      <c r="A16" s="4" t="s">
        <v>13</v>
      </c>
      <c r="B16" s="251">
        <v>0</v>
      </c>
      <c r="C16" s="174">
        <v>0</v>
      </c>
      <c r="D16" s="174">
        <v>0</v>
      </c>
      <c r="E16" s="174">
        <f t="shared" si="0"/>
        <v>0</v>
      </c>
      <c r="F16" s="252">
        <v>0</v>
      </c>
    </row>
    <row r="17" spans="1:6" ht="15" x14ac:dyDescent="0.25">
      <c r="A17" s="5" t="s">
        <v>14</v>
      </c>
      <c r="B17" s="251">
        <v>0</v>
      </c>
      <c r="C17" s="174">
        <v>0</v>
      </c>
      <c r="D17" s="174">
        <f>316631314-71227106</f>
        <v>245404208</v>
      </c>
      <c r="E17" s="174">
        <f t="shared" si="0"/>
        <v>245404208</v>
      </c>
      <c r="F17" s="252">
        <v>244204585</v>
      </c>
    </row>
    <row r="18" spans="1:6" ht="15" x14ac:dyDescent="0.25">
      <c r="A18" s="5" t="s">
        <v>123</v>
      </c>
      <c r="B18" s="251">
        <v>15474002</v>
      </c>
      <c r="C18" s="174">
        <v>0</v>
      </c>
      <c r="D18" s="174">
        <v>0</v>
      </c>
      <c r="E18" s="174">
        <f t="shared" si="0"/>
        <v>15474002</v>
      </c>
      <c r="F18" s="252">
        <v>50830263</v>
      </c>
    </row>
    <row r="19" spans="1:6" ht="15" x14ac:dyDescent="0.25">
      <c r="A19" s="5" t="s">
        <v>15</v>
      </c>
      <c r="B19" s="251">
        <v>0</v>
      </c>
      <c r="C19" s="174">
        <v>0</v>
      </c>
      <c r="D19" s="174">
        <v>10835252</v>
      </c>
      <c r="E19" s="174">
        <f t="shared" si="0"/>
        <v>10835252</v>
      </c>
      <c r="F19" s="252">
        <v>10896839</v>
      </c>
    </row>
    <row r="20" spans="1:6" ht="15" x14ac:dyDescent="0.25">
      <c r="A20" s="5" t="s">
        <v>59</v>
      </c>
      <c r="B20" s="251">
        <v>0</v>
      </c>
      <c r="C20" s="174">
        <v>0</v>
      </c>
      <c r="D20" s="174">
        <v>0</v>
      </c>
      <c r="E20" s="174">
        <f t="shared" si="0"/>
        <v>0</v>
      </c>
      <c r="F20" s="252">
        <v>0</v>
      </c>
    </row>
    <row r="21" spans="1:6" ht="15" x14ac:dyDescent="0.25">
      <c r="A21" s="6" t="s">
        <v>51</v>
      </c>
      <c r="B21" s="266">
        <v>33494001</v>
      </c>
      <c r="C21" s="204">
        <v>0</v>
      </c>
      <c r="D21" s="204">
        <v>0</v>
      </c>
      <c r="E21" s="204">
        <f t="shared" si="0"/>
        <v>33494001</v>
      </c>
      <c r="F21" s="255">
        <v>14164594</v>
      </c>
    </row>
    <row r="22" spans="1:6" ht="15.6" x14ac:dyDescent="0.3">
      <c r="A22" s="7" t="s">
        <v>16</v>
      </c>
      <c r="B22" s="259">
        <f>SUM(B15:B21)</f>
        <v>48968003</v>
      </c>
      <c r="C22" s="185">
        <f>SUM(C15:C21)</f>
        <v>0</v>
      </c>
      <c r="D22" s="185">
        <f>SUM(D15:D21)</f>
        <v>258586464</v>
      </c>
      <c r="E22" s="185">
        <f t="shared" si="0"/>
        <v>307554467</v>
      </c>
      <c r="F22" s="257">
        <f>SUM(F15:F21)</f>
        <v>322374926</v>
      </c>
    </row>
    <row r="23" spans="1:6" ht="15" x14ac:dyDescent="0.25">
      <c r="A23" s="4" t="s">
        <v>17</v>
      </c>
      <c r="B23" s="251">
        <v>0</v>
      </c>
      <c r="C23" s="174">
        <v>0</v>
      </c>
      <c r="D23" s="174">
        <f>28190307+44758988</f>
        <v>72949295</v>
      </c>
      <c r="E23" s="174">
        <f t="shared" si="0"/>
        <v>72949295</v>
      </c>
      <c r="F23" s="252">
        <v>70303239</v>
      </c>
    </row>
    <row r="24" spans="1:6" ht="15" x14ac:dyDescent="0.25">
      <c r="A24" s="4" t="s">
        <v>60</v>
      </c>
      <c r="B24" s="251">
        <v>0</v>
      </c>
      <c r="C24" s="174">
        <v>28807212</v>
      </c>
      <c r="D24" s="174">
        <v>0</v>
      </c>
      <c r="E24" s="187">
        <f t="shared" si="0"/>
        <v>28807212</v>
      </c>
      <c r="F24" s="260">
        <v>28309759</v>
      </c>
    </row>
    <row r="25" spans="1:6" ht="15" x14ac:dyDescent="0.25">
      <c r="A25" s="4" t="s">
        <v>18</v>
      </c>
      <c r="B25" s="251">
        <v>0</v>
      </c>
      <c r="C25" s="174">
        <v>153694552</v>
      </c>
      <c r="D25" s="174">
        <v>0</v>
      </c>
      <c r="E25" s="174">
        <f t="shared" si="0"/>
        <v>153694552</v>
      </c>
      <c r="F25" s="252">
        <v>148209116</v>
      </c>
    </row>
    <row r="26" spans="1:6" ht="15" x14ac:dyDescent="0.25">
      <c r="A26" s="4" t="s">
        <v>19</v>
      </c>
      <c r="B26" s="251">
        <v>0</v>
      </c>
      <c r="C26" s="174">
        <v>0</v>
      </c>
      <c r="D26" s="174">
        <v>0</v>
      </c>
      <c r="E26" s="174">
        <f t="shared" si="0"/>
        <v>0</v>
      </c>
      <c r="F26" s="252">
        <v>0</v>
      </c>
    </row>
    <row r="27" spans="1:6" ht="15" x14ac:dyDescent="0.25">
      <c r="A27" s="4" t="s">
        <v>20</v>
      </c>
      <c r="B27" s="251"/>
      <c r="C27" s="174"/>
      <c r="D27" s="174"/>
      <c r="E27" s="174"/>
      <c r="F27" s="252"/>
    </row>
    <row r="28" spans="1:6" ht="15" x14ac:dyDescent="0.25">
      <c r="A28" s="5" t="s">
        <v>21</v>
      </c>
      <c r="B28" s="251">
        <v>48889459</v>
      </c>
      <c r="C28" s="174">
        <v>22337647</v>
      </c>
      <c r="D28" s="174">
        <v>0</v>
      </c>
      <c r="E28" s="174">
        <f t="shared" si="0"/>
        <v>71227106</v>
      </c>
      <c r="F28" s="252">
        <v>70758627</v>
      </c>
    </row>
    <row r="29" spans="1:6" ht="15" x14ac:dyDescent="0.25">
      <c r="A29" s="5" t="s">
        <v>22</v>
      </c>
      <c r="B29" s="251">
        <v>0</v>
      </c>
      <c r="C29" s="174">
        <v>0</v>
      </c>
      <c r="D29" s="174">
        <v>0</v>
      </c>
      <c r="E29" s="174">
        <f t="shared" si="0"/>
        <v>0</v>
      </c>
      <c r="F29" s="252">
        <v>0</v>
      </c>
    </row>
    <row r="30" spans="1:6" ht="15.6" thickBot="1" x14ac:dyDescent="0.3">
      <c r="A30" s="11" t="s">
        <v>23</v>
      </c>
      <c r="B30" s="261">
        <v>4459713</v>
      </c>
      <c r="C30" s="198">
        <v>10016388</v>
      </c>
      <c r="D30" s="198">
        <v>0</v>
      </c>
      <c r="E30" s="192">
        <f t="shared" si="0"/>
        <v>14476101</v>
      </c>
      <c r="F30" s="262">
        <v>14368201</v>
      </c>
    </row>
    <row r="31" spans="1:6" ht="16.2" thickTop="1" x14ac:dyDescent="0.3">
      <c r="A31" s="91" t="s">
        <v>24</v>
      </c>
      <c r="B31" s="282">
        <f>+B30+B29+B28+B26+B25+B24+B23+B22+B14</f>
        <v>569312980</v>
      </c>
      <c r="C31" s="283">
        <f>+C30+C29+C28+C26+C25+C24+C23+C22+C14</f>
        <v>272266543</v>
      </c>
      <c r="D31" s="283">
        <f>+D30+D29+D28+D26+D25+D24+D23+D22+D14</f>
        <v>331535759</v>
      </c>
      <c r="E31" s="284">
        <f t="shared" si="0"/>
        <v>1173115282</v>
      </c>
      <c r="F31" s="285">
        <f>+F30+F29+F28+F26+F25+F24+F23+F22+F14</f>
        <v>1139996222</v>
      </c>
    </row>
    <row r="32" spans="1:6" ht="15" x14ac:dyDescent="0.25">
      <c r="A32" s="4"/>
      <c r="B32" s="251"/>
      <c r="C32" s="174"/>
      <c r="D32" s="174"/>
      <c r="E32" s="174"/>
      <c r="F32" s="252"/>
    </row>
    <row r="33" spans="1:6" ht="15.6" x14ac:dyDescent="0.3">
      <c r="A33" s="3" t="s">
        <v>25</v>
      </c>
      <c r="B33" s="251"/>
      <c r="C33" s="174"/>
      <c r="D33" s="174"/>
      <c r="E33" s="174"/>
      <c r="F33" s="252"/>
    </row>
    <row r="34" spans="1:6" ht="15" x14ac:dyDescent="0.25">
      <c r="A34" s="4" t="s">
        <v>26</v>
      </c>
      <c r="B34" s="251"/>
      <c r="C34" s="174"/>
      <c r="D34" s="174"/>
      <c r="E34" s="174"/>
      <c r="F34" s="252"/>
    </row>
    <row r="35" spans="1:6" ht="15" x14ac:dyDescent="0.25">
      <c r="A35" s="5" t="s">
        <v>27</v>
      </c>
      <c r="B35" s="251">
        <v>318233290</v>
      </c>
      <c r="C35" s="174">
        <v>31068013.760000002</v>
      </c>
      <c r="D35" s="174">
        <v>27237885.941999998</v>
      </c>
      <c r="E35" s="174">
        <f t="shared" ref="E35:E46" si="1">+B35+C35+D35</f>
        <v>376539189.70199996</v>
      </c>
      <c r="F35" s="252">
        <v>368680838.33681899</v>
      </c>
    </row>
    <row r="36" spans="1:6" ht="15" x14ac:dyDescent="0.25">
      <c r="A36" s="5" t="s">
        <v>28</v>
      </c>
      <c r="B36" s="251">
        <v>3388953</v>
      </c>
      <c r="C36" s="174">
        <v>377254.45279999997</v>
      </c>
      <c r="D36" s="174">
        <v>235126789.82200003</v>
      </c>
      <c r="E36" s="174">
        <f t="shared" si="1"/>
        <v>238892997.27480003</v>
      </c>
      <c r="F36" s="252">
        <v>237926617.25659201</v>
      </c>
    </row>
    <row r="37" spans="1:6" ht="15" x14ac:dyDescent="0.25">
      <c r="A37" s="5" t="s">
        <v>29</v>
      </c>
      <c r="B37" s="251">
        <v>855587</v>
      </c>
      <c r="C37" s="174">
        <v>2662972.608</v>
      </c>
      <c r="D37" s="174">
        <v>3519913.2848</v>
      </c>
      <c r="E37" s="174">
        <f t="shared" si="1"/>
        <v>7038472.8927999996</v>
      </c>
      <c r="F37" s="252">
        <v>6987213.1247930899</v>
      </c>
    </row>
    <row r="38" spans="1:6" ht="15" x14ac:dyDescent="0.25">
      <c r="A38" s="5" t="s">
        <v>30</v>
      </c>
      <c r="B38" s="251">
        <v>81998382</v>
      </c>
      <c r="C38" s="174">
        <v>5104030.8319999995</v>
      </c>
      <c r="D38" s="174">
        <v>3999901.46</v>
      </c>
      <c r="E38" s="174">
        <f t="shared" si="1"/>
        <v>91102314.291999996</v>
      </c>
      <c r="F38" s="260">
        <v>89314162.274144605</v>
      </c>
    </row>
    <row r="39" spans="1:6" ht="15" x14ac:dyDescent="0.25">
      <c r="A39" s="5" t="s">
        <v>31</v>
      </c>
      <c r="B39" s="251">
        <v>35836213</v>
      </c>
      <c r="C39" s="174">
        <v>39500760.351999998</v>
      </c>
      <c r="D39" s="174">
        <v>2799931.0219999999</v>
      </c>
      <c r="E39" s="174">
        <f t="shared" si="1"/>
        <v>78136904.373999998</v>
      </c>
      <c r="F39" s="252">
        <v>77182675.638839796</v>
      </c>
    </row>
    <row r="40" spans="1:6" ht="15" x14ac:dyDescent="0.25">
      <c r="A40" s="5" t="s">
        <v>32</v>
      </c>
      <c r="B40" s="251">
        <v>32471666</v>
      </c>
      <c r="C40" s="174">
        <v>3328715.76</v>
      </c>
      <c r="D40" s="174">
        <v>2399940.8760000002</v>
      </c>
      <c r="E40" s="174">
        <f t="shared" si="1"/>
        <v>38200322.636</v>
      </c>
      <c r="F40" s="252">
        <v>37118431.611839801</v>
      </c>
    </row>
    <row r="41" spans="1:6" ht="15" x14ac:dyDescent="0.25">
      <c r="A41" s="5" t="s">
        <v>33</v>
      </c>
      <c r="B41" s="251">
        <v>55697088</v>
      </c>
      <c r="C41" s="174">
        <v>0</v>
      </c>
      <c r="D41" s="174">
        <v>799980.29200000002</v>
      </c>
      <c r="E41" s="174">
        <f t="shared" si="1"/>
        <v>56497068.292000003</v>
      </c>
      <c r="F41" s="260">
        <v>55814794.564000003</v>
      </c>
    </row>
    <row r="42" spans="1:6" ht="15" x14ac:dyDescent="0.25">
      <c r="A42" s="5" t="s">
        <v>34</v>
      </c>
      <c r="B42" s="251">
        <v>25357799</v>
      </c>
      <c r="C42" s="174">
        <v>7767003.4400000004</v>
      </c>
      <c r="D42" s="174">
        <v>43998916.060000002</v>
      </c>
      <c r="E42" s="174">
        <f t="shared" si="1"/>
        <v>77123718.5</v>
      </c>
      <c r="F42" s="252">
        <f>73225561.465</f>
        <v>73225561.465000004</v>
      </c>
    </row>
    <row r="43" spans="1:6" ht="15" x14ac:dyDescent="0.25">
      <c r="A43" s="4" t="s">
        <v>35</v>
      </c>
      <c r="B43" s="251">
        <v>0</v>
      </c>
      <c r="C43" s="174">
        <v>132105632.79520001</v>
      </c>
      <c r="D43" s="174">
        <v>8879781.2412</v>
      </c>
      <c r="E43" s="187">
        <f t="shared" si="1"/>
        <v>140985414.03640002</v>
      </c>
      <c r="F43" s="252">
        <v>139432795.17140001</v>
      </c>
    </row>
    <row r="44" spans="1:6" ht="15" x14ac:dyDescent="0.25">
      <c r="A44" s="4" t="s">
        <v>19</v>
      </c>
      <c r="B44" s="251">
        <v>0</v>
      </c>
      <c r="C44" s="174">
        <v>0</v>
      </c>
      <c r="D44" s="174">
        <v>0</v>
      </c>
      <c r="E44" s="174">
        <f t="shared" si="1"/>
        <v>0</v>
      </c>
      <c r="F44" s="252">
        <v>0</v>
      </c>
    </row>
    <row r="45" spans="1:6" ht="15.6" thickBot="1" x14ac:dyDescent="0.3">
      <c r="A45" s="13" t="s">
        <v>36</v>
      </c>
      <c r="B45" s="261">
        <v>0</v>
      </c>
      <c r="C45" s="198">
        <v>0</v>
      </c>
      <c r="D45" s="198">
        <v>0</v>
      </c>
      <c r="E45" s="198">
        <f t="shared" si="1"/>
        <v>0</v>
      </c>
      <c r="F45" s="265">
        <v>0</v>
      </c>
    </row>
    <row r="46" spans="1:6" ht="16.2" thickTop="1" x14ac:dyDescent="0.3">
      <c r="A46" s="91" t="s">
        <v>37</v>
      </c>
      <c r="B46" s="282">
        <f>SUM(B35:B45)</f>
        <v>553838978</v>
      </c>
      <c r="C46" s="283">
        <f>SUM(C35:C45)</f>
        <v>221914384</v>
      </c>
      <c r="D46" s="283">
        <f>SUM(D35:D45)</f>
        <v>328763040</v>
      </c>
      <c r="E46" s="284">
        <f t="shared" si="1"/>
        <v>1104516402</v>
      </c>
      <c r="F46" s="285">
        <f>SUM(F35:F45)</f>
        <v>1085683089.4434283</v>
      </c>
    </row>
    <row r="47" spans="1:6" ht="15" x14ac:dyDescent="0.25">
      <c r="A47" s="4"/>
      <c r="B47" s="251"/>
      <c r="C47" s="174"/>
      <c r="D47" s="174"/>
      <c r="E47" s="174"/>
      <c r="F47" s="252"/>
    </row>
    <row r="48" spans="1:6" ht="15.6" x14ac:dyDescent="0.3">
      <c r="A48" s="3" t="s">
        <v>38</v>
      </c>
      <c r="B48" s="251"/>
      <c r="C48" s="174"/>
      <c r="D48" s="174"/>
      <c r="E48" s="174"/>
      <c r="F48" s="252"/>
    </row>
    <row r="49" spans="1:6" ht="15" x14ac:dyDescent="0.25">
      <c r="A49" s="4" t="s">
        <v>39</v>
      </c>
      <c r="B49" s="251"/>
      <c r="C49" s="174"/>
      <c r="D49" s="174"/>
      <c r="E49" s="174"/>
      <c r="F49" s="252"/>
    </row>
    <row r="50" spans="1:6" ht="15" x14ac:dyDescent="0.25">
      <c r="A50" s="5" t="s">
        <v>40</v>
      </c>
      <c r="B50" s="251">
        <v>0</v>
      </c>
      <c r="C50" s="174">
        <v>44246450</v>
      </c>
      <c r="D50" s="174">
        <v>0</v>
      </c>
      <c r="E50" s="174">
        <f>+B50+C50+D50</f>
        <v>44246450</v>
      </c>
      <c r="F50" s="252">
        <v>31233080</v>
      </c>
    </row>
    <row r="51" spans="1:6" ht="15" x14ac:dyDescent="0.25">
      <c r="A51" s="5" t="s">
        <v>41</v>
      </c>
      <c r="B51" s="251">
        <v>0</v>
      </c>
      <c r="C51" s="174">
        <v>0</v>
      </c>
      <c r="D51" s="174">
        <v>0</v>
      </c>
      <c r="E51" s="174">
        <f>+B51+C51+D51</f>
        <v>0</v>
      </c>
      <c r="F51" s="252">
        <v>0</v>
      </c>
    </row>
    <row r="52" spans="1:6" ht="15" x14ac:dyDescent="0.25">
      <c r="A52" s="6" t="s">
        <v>42</v>
      </c>
      <c r="B52" s="266">
        <v>0</v>
      </c>
      <c r="C52" s="204">
        <v>0</v>
      </c>
      <c r="D52" s="204">
        <v>0</v>
      </c>
      <c r="E52" s="204">
        <f>+B52+C52+D52</f>
        <v>0</v>
      </c>
      <c r="F52" s="255">
        <v>0</v>
      </c>
    </row>
    <row r="53" spans="1:6" ht="15" x14ac:dyDescent="0.25">
      <c r="A53" s="14" t="s">
        <v>43</v>
      </c>
      <c r="B53" s="267">
        <f>SUM(B50:B52)</f>
        <v>0</v>
      </c>
      <c r="C53" s="206">
        <f>SUM(C50:C52)</f>
        <v>44246450</v>
      </c>
      <c r="D53" s="206">
        <f>SUM(D50:D52)</f>
        <v>0</v>
      </c>
      <c r="E53" s="206">
        <f>+B53+C53+D53</f>
        <v>44246450</v>
      </c>
      <c r="F53" s="268">
        <f>SUM(F50:F52)</f>
        <v>31233080</v>
      </c>
    </row>
    <row r="54" spans="1:6" ht="15" x14ac:dyDescent="0.25">
      <c r="A54" s="4"/>
      <c r="B54" s="251"/>
      <c r="C54" s="174"/>
      <c r="D54" s="174"/>
      <c r="E54" s="174"/>
      <c r="F54" s="252"/>
    </row>
    <row r="55" spans="1:6" ht="15" x14ac:dyDescent="0.25">
      <c r="A55" s="4" t="s">
        <v>44</v>
      </c>
      <c r="B55" s="251"/>
      <c r="C55" s="174"/>
      <c r="D55" s="174"/>
      <c r="E55" s="174"/>
      <c r="F55" s="252"/>
    </row>
    <row r="56" spans="1:6" ht="15" x14ac:dyDescent="0.25">
      <c r="A56" s="5" t="s">
        <v>45</v>
      </c>
      <c r="B56" s="251">
        <v>0</v>
      </c>
      <c r="C56" s="174">
        <v>0</v>
      </c>
      <c r="D56" s="174">
        <v>0</v>
      </c>
      <c r="E56" s="174">
        <f>+B56+C56+D56</f>
        <v>0</v>
      </c>
      <c r="F56" s="252">
        <v>0</v>
      </c>
    </row>
    <row r="57" spans="1:6" ht="15" x14ac:dyDescent="0.25">
      <c r="A57" s="6" t="s">
        <v>36</v>
      </c>
      <c r="B57" s="266">
        <v>15474002</v>
      </c>
      <c r="C57" s="204">
        <v>6105709</v>
      </c>
      <c r="D57" s="204">
        <v>2772719</v>
      </c>
      <c r="E57" s="204">
        <f>+B57+C57+D57</f>
        <v>24352430</v>
      </c>
      <c r="F57" s="255">
        <f>10152789+12927264</f>
        <v>23080053</v>
      </c>
    </row>
    <row r="58" spans="1:6" ht="15.6" thickBot="1" x14ac:dyDescent="0.3">
      <c r="A58" s="15" t="s">
        <v>46</v>
      </c>
      <c r="B58" s="269">
        <f>SUM(B56:B57)</f>
        <v>15474002</v>
      </c>
      <c r="C58" s="244">
        <f>SUM(C56:C57)</f>
        <v>6105709</v>
      </c>
      <c r="D58" s="244">
        <f>SUM(D56:D57)</f>
        <v>2772719</v>
      </c>
      <c r="E58" s="244">
        <f>+B58+C58+D58</f>
        <v>24352430</v>
      </c>
      <c r="F58" s="270">
        <f>SUM(F56:F57)</f>
        <v>23080053</v>
      </c>
    </row>
    <row r="59" spans="1:6" ht="16.2" thickTop="1" x14ac:dyDescent="0.3">
      <c r="A59" s="91" t="s">
        <v>47</v>
      </c>
      <c r="B59" s="282">
        <f>+B46+B53+B58</f>
        <v>569312980</v>
      </c>
      <c r="C59" s="283">
        <f>+C58+C53+C46</f>
        <v>272266543</v>
      </c>
      <c r="D59" s="283">
        <f>+D58+D53+D46</f>
        <v>331535759</v>
      </c>
      <c r="E59" s="284">
        <f>+B59+C59+D59</f>
        <v>1173115282</v>
      </c>
      <c r="F59" s="285">
        <f>+F58+F53+F46</f>
        <v>1139996222.4434283</v>
      </c>
    </row>
    <row r="60" spans="1:6" ht="15" x14ac:dyDescent="0.25">
      <c r="A60" s="4"/>
      <c r="B60" s="251"/>
      <c r="C60" s="174"/>
      <c r="D60" s="174"/>
      <c r="E60" s="174"/>
      <c r="F60" s="252"/>
    </row>
    <row r="61" spans="1:6" ht="15.6" thickBot="1" x14ac:dyDescent="0.3">
      <c r="A61" s="17" t="s">
        <v>48</v>
      </c>
      <c r="B61" s="273">
        <f>+B31-B59</f>
        <v>0</v>
      </c>
      <c r="C61" s="214">
        <f>+C31-C59</f>
        <v>0</v>
      </c>
      <c r="D61" s="214">
        <f>+D31-D59</f>
        <v>0</v>
      </c>
      <c r="E61" s="274">
        <f>+E31-E59</f>
        <v>0</v>
      </c>
      <c r="F61" s="275">
        <f>+F31-F59+0.5</f>
        <v>5.6571722030639648E-2</v>
      </c>
    </row>
    <row r="62" spans="1:6" ht="15" x14ac:dyDescent="0.25">
      <c r="A62" s="1"/>
      <c r="B62" s="175"/>
      <c r="C62" s="175"/>
      <c r="D62" s="175"/>
      <c r="E62" s="175"/>
      <c r="F62" s="175"/>
    </row>
    <row r="63" spans="1:6" ht="15" x14ac:dyDescent="0.25">
      <c r="A63" s="72" t="s">
        <v>61</v>
      </c>
      <c r="B63" s="227"/>
      <c r="C63" s="227"/>
      <c r="D63" s="227"/>
      <c r="E63" s="227"/>
      <c r="F63" s="227"/>
    </row>
    <row r="64" spans="1:6" x14ac:dyDescent="0.25">
      <c r="A64" s="95" t="s">
        <v>112</v>
      </c>
      <c r="B64" s="286"/>
      <c r="C64" s="286"/>
      <c r="D64" s="286"/>
      <c r="E64" s="286"/>
      <c r="F64" s="286"/>
    </row>
    <row r="65" spans="1:6" x14ac:dyDescent="0.25">
      <c r="A65" s="95" t="s">
        <v>131</v>
      </c>
      <c r="B65" s="286"/>
      <c r="C65" s="286"/>
      <c r="D65" s="286"/>
      <c r="E65" s="286"/>
      <c r="F65" s="286"/>
    </row>
    <row r="66" spans="1:6" x14ac:dyDescent="0.25">
      <c r="A66" s="95" t="s">
        <v>132</v>
      </c>
      <c r="B66" s="286"/>
      <c r="C66" s="286"/>
      <c r="D66" s="286"/>
      <c r="E66" s="286"/>
      <c r="F66" s="286"/>
    </row>
    <row r="67" spans="1:6" x14ac:dyDescent="0.25">
      <c r="A67" s="95" t="s">
        <v>133</v>
      </c>
      <c r="B67" s="286"/>
      <c r="C67" s="286"/>
      <c r="D67" s="286"/>
      <c r="E67" s="286"/>
      <c r="F67" s="286"/>
    </row>
    <row r="68" spans="1:6" x14ac:dyDescent="0.25">
      <c r="A68" s="95" t="s">
        <v>134</v>
      </c>
      <c r="B68" s="286"/>
      <c r="C68" s="286"/>
      <c r="D68" s="286"/>
      <c r="E68" s="286"/>
      <c r="F68" s="286"/>
    </row>
    <row r="69" spans="1:6" x14ac:dyDescent="0.25">
      <c r="A69" s="95" t="s">
        <v>135</v>
      </c>
      <c r="B69" s="286"/>
      <c r="C69" s="286"/>
      <c r="D69" s="286"/>
      <c r="E69" s="286"/>
      <c r="F69" s="286"/>
    </row>
    <row r="70" spans="1:6" x14ac:dyDescent="0.25">
      <c r="A70" s="95" t="s">
        <v>136</v>
      </c>
      <c r="B70" s="286"/>
      <c r="C70" s="286"/>
      <c r="D70" s="286"/>
      <c r="E70" s="286"/>
      <c r="F70" s="286"/>
    </row>
    <row r="71" spans="1:6" x14ac:dyDescent="0.25">
      <c r="A71" s="95" t="s">
        <v>137</v>
      </c>
      <c r="B71" s="286"/>
      <c r="C71" s="286"/>
      <c r="D71" s="286"/>
      <c r="E71" s="286"/>
      <c r="F71" s="286"/>
    </row>
    <row r="72" spans="1:6" x14ac:dyDescent="0.25">
      <c r="A72" s="95" t="s">
        <v>138</v>
      </c>
      <c r="B72" s="286"/>
      <c r="C72" s="286"/>
      <c r="D72" s="286"/>
      <c r="E72" s="286"/>
      <c r="F72" s="286"/>
    </row>
    <row r="73" spans="1:6" x14ac:dyDescent="0.25">
      <c r="A73" s="95" t="s">
        <v>139</v>
      </c>
      <c r="B73" s="286"/>
      <c r="C73" s="286"/>
      <c r="D73" s="286"/>
      <c r="E73" s="286"/>
      <c r="F73" s="286"/>
    </row>
  </sheetData>
  <sheetProtection algorithmName="SHA-512" hashValue="eiXZFh60jZ2wWAbUbChEJX7PkNCgSxPe00kBFvWqeksMem/B5T33+tWYFJCQpbb+6da2u57pbSyvkSSAN2rQ4g==" saltValue="EljunLK9LgVg9JN/toCXVg==" spinCount="100000" sheet="1" formatCells="0" formatColumns="0" formatRows="0" insertColumns="0" insertRows="0" insertHyperlinks="0" deleteColumns="0" deleteRows="0" sort="0" autoFilter="0" pivotTables="0"/>
  <pageMargins left="0.7" right="0.7" top="0.75" bottom="0.75" header="0.3" footer="0.3"/>
  <pageSetup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2"/>
  <sheetViews>
    <sheetView workbookViewId="0"/>
  </sheetViews>
  <sheetFormatPr defaultRowHeight="13.2" x14ac:dyDescent="0.25"/>
  <cols>
    <col min="1" max="1" width="52.33203125" customWidth="1"/>
    <col min="2" max="4" width="20.109375" style="220" bestFit="1" customWidth="1"/>
    <col min="5" max="5" width="22.109375" style="220" bestFit="1" customWidth="1"/>
    <col min="6" max="6" width="20.109375" style="220" bestFit="1" customWidth="1"/>
  </cols>
  <sheetData>
    <row r="1" spans="1:6" ht="60" customHeight="1" x14ac:dyDescent="0.25">
      <c r="A1" s="68"/>
      <c r="B1" s="221"/>
      <c r="C1" s="221"/>
      <c r="D1" s="221"/>
      <c r="E1" s="221"/>
      <c r="F1" s="221"/>
    </row>
    <row r="2" spans="1:6" ht="15.6" x14ac:dyDescent="0.3">
      <c r="A2" s="65" t="s">
        <v>104</v>
      </c>
      <c r="B2" s="125"/>
      <c r="C2" s="144"/>
      <c r="D2" s="125"/>
      <c r="E2" s="125"/>
      <c r="F2" s="125"/>
    </row>
    <row r="3" spans="1:6" ht="15.6" x14ac:dyDescent="0.3">
      <c r="A3" s="65" t="s">
        <v>0</v>
      </c>
      <c r="B3" s="125"/>
      <c r="C3" s="144"/>
      <c r="D3" s="125"/>
      <c r="E3" s="125"/>
      <c r="F3" s="125"/>
    </row>
    <row r="4" spans="1:6" ht="15.6" x14ac:dyDescent="0.3">
      <c r="A4" s="66" t="s">
        <v>49</v>
      </c>
      <c r="B4" s="126"/>
      <c r="C4" s="145"/>
      <c r="D4" s="126"/>
      <c r="E4" s="126"/>
      <c r="F4" s="126"/>
    </row>
    <row r="5" spans="1:6" ht="16.2" thickBot="1" x14ac:dyDescent="0.35">
      <c r="A5" s="67"/>
      <c r="B5" s="127"/>
      <c r="C5" s="145"/>
      <c r="D5" s="146"/>
      <c r="E5" s="146"/>
      <c r="F5" s="146"/>
    </row>
    <row r="6" spans="1:6" ht="47.4" thickBot="1" x14ac:dyDescent="0.3">
      <c r="A6" s="76" t="s">
        <v>1</v>
      </c>
      <c r="B6" s="147" t="s">
        <v>130</v>
      </c>
      <c r="C6" s="148" t="s">
        <v>3</v>
      </c>
      <c r="D6" s="148" t="s">
        <v>109</v>
      </c>
      <c r="E6" s="177" t="s">
        <v>110</v>
      </c>
      <c r="F6" s="177" t="s">
        <v>122</v>
      </c>
    </row>
    <row r="7" spans="1:6" ht="15.6" x14ac:dyDescent="0.3">
      <c r="A7" s="3" t="s">
        <v>4</v>
      </c>
      <c r="B7" s="251"/>
      <c r="C7" s="174"/>
      <c r="D7" s="174"/>
      <c r="E7" s="174"/>
      <c r="F7" s="252"/>
    </row>
    <row r="8" spans="1:6" ht="15" x14ac:dyDescent="0.25">
      <c r="A8" s="4" t="s">
        <v>5</v>
      </c>
      <c r="B8" s="251"/>
      <c r="C8" s="174"/>
      <c r="D8" s="174"/>
      <c r="E8" s="174"/>
      <c r="F8" s="252"/>
    </row>
    <row r="9" spans="1:6" ht="15" x14ac:dyDescent="0.25">
      <c r="A9" s="5" t="s">
        <v>6</v>
      </c>
      <c r="B9" s="251">
        <v>41304003</v>
      </c>
      <c r="C9" s="174">
        <v>0</v>
      </c>
      <c r="D9" s="174">
        <v>0</v>
      </c>
      <c r="E9" s="174">
        <f t="shared" ref="E9:E58" si="0">+B9+C9+D9</f>
        <v>41304003</v>
      </c>
      <c r="F9" s="252">
        <v>41703439</v>
      </c>
    </row>
    <row r="10" spans="1:6" ht="15" x14ac:dyDescent="0.25">
      <c r="A10" s="5" t="s">
        <v>7</v>
      </c>
      <c r="B10" s="251">
        <v>135062609</v>
      </c>
      <c r="C10" s="174">
        <v>0</v>
      </c>
      <c r="D10" s="174">
        <v>0</v>
      </c>
      <c r="E10" s="174">
        <f t="shared" si="0"/>
        <v>135062609</v>
      </c>
      <c r="F10" s="252">
        <v>125823042</v>
      </c>
    </row>
    <row r="11" spans="1:6" ht="15" x14ac:dyDescent="0.25">
      <c r="A11" s="5" t="s">
        <v>8</v>
      </c>
      <c r="B11" s="251">
        <v>222910603</v>
      </c>
      <c r="C11" s="174">
        <v>0</v>
      </c>
      <c r="D11" s="174">
        <v>0</v>
      </c>
      <c r="E11" s="174">
        <f t="shared" si="0"/>
        <v>222910603</v>
      </c>
      <c r="F11" s="252">
        <v>201716897</v>
      </c>
    </row>
    <row r="12" spans="1:6" ht="15" x14ac:dyDescent="0.25">
      <c r="A12" s="5" t="s">
        <v>9</v>
      </c>
      <c r="B12" s="251">
        <v>0</v>
      </c>
      <c r="C12" s="174">
        <v>17103087</v>
      </c>
      <c r="D12" s="174">
        <v>0</v>
      </c>
      <c r="E12" s="174">
        <f t="shared" si="0"/>
        <v>17103087</v>
      </c>
      <c r="F12" s="252">
        <v>16788654</v>
      </c>
    </row>
    <row r="13" spans="1:6" ht="15" x14ac:dyDescent="0.25">
      <c r="A13" s="6" t="s">
        <v>10</v>
      </c>
      <c r="B13" s="266">
        <v>11826144</v>
      </c>
      <c r="C13" s="204">
        <v>33363639</v>
      </c>
      <c r="D13" s="204">
        <v>0</v>
      </c>
      <c r="E13" s="204">
        <f t="shared" si="0"/>
        <v>45189783</v>
      </c>
      <c r="F13" s="255">
        <v>41322422</v>
      </c>
    </row>
    <row r="14" spans="1:6" ht="15.6" x14ac:dyDescent="0.3">
      <c r="A14" s="7" t="s">
        <v>11</v>
      </c>
      <c r="B14" s="259">
        <f>SUM(B9:B13)</f>
        <v>411103359</v>
      </c>
      <c r="C14" s="185">
        <f>SUM(C9:C13)</f>
        <v>50466726</v>
      </c>
      <c r="D14" s="185">
        <f>SUM(D9:D13)</f>
        <v>0</v>
      </c>
      <c r="E14" s="185">
        <f t="shared" si="0"/>
        <v>461570085</v>
      </c>
      <c r="F14" s="257">
        <f>SUM(F9:F13)</f>
        <v>427354454</v>
      </c>
    </row>
    <row r="15" spans="1:6" ht="15" x14ac:dyDescent="0.25">
      <c r="A15" s="4" t="s">
        <v>12</v>
      </c>
      <c r="B15" s="251">
        <v>0</v>
      </c>
      <c r="C15" s="174">
        <v>0</v>
      </c>
      <c r="D15" s="174">
        <v>1723601</v>
      </c>
      <c r="E15" s="174">
        <f t="shared" si="0"/>
        <v>1723601</v>
      </c>
      <c r="F15" s="252">
        <v>1659073</v>
      </c>
    </row>
    <row r="16" spans="1:6" ht="15" x14ac:dyDescent="0.25">
      <c r="A16" s="4" t="s">
        <v>13</v>
      </c>
      <c r="B16" s="251"/>
      <c r="C16" s="174"/>
      <c r="D16" s="174"/>
      <c r="E16" s="174"/>
      <c r="F16" s="252"/>
    </row>
    <row r="17" spans="1:6" ht="15" x14ac:dyDescent="0.25">
      <c r="A17" s="5" t="s">
        <v>14</v>
      </c>
      <c r="B17" s="251">
        <v>0</v>
      </c>
      <c r="C17" s="174">
        <v>0</v>
      </c>
      <c r="D17" s="174">
        <v>203044685</v>
      </c>
      <c r="E17" s="174">
        <f t="shared" si="0"/>
        <v>203044685</v>
      </c>
      <c r="F17" s="252">
        <v>197296625</v>
      </c>
    </row>
    <row r="18" spans="1:6" ht="15" x14ac:dyDescent="0.25">
      <c r="A18" s="5" t="s">
        <v>15</v>
      </c>
      <c r="B18" s="251">
        <v>0</v>
      </c>
      <c r="C18" s="174">
        <v>0</v>
      </c>
      <c r="D18" s="174">
        <v>10524954</v>
      </c>
      <c r="E18" s="174">
        <f t="shared" si="0"/>
        <v>10524954</v>
      </c>
      <c r="F18" s="252">
        <v>9596002</v>
      </c>
    </row>
    <row r="19" spans="1:6" ht="15" x14ac:dyDescent="0.25">
      <c r="A19" s="5" t="s">
        <v>59</v>
      </c>
      <c r="B19" s="251">
        <v>0</v>
      </c>
      <c r="C19" s="174">
        <v>0</v>
      </c>
      <c r="D19" s="174">
        <v>0</v>
      </c>
      <c r="E19" s="174">
        <f t="shared" si="0"/>
        <v>0</v>
      </c>
      <c r="F19" s="252">
        <v>0</v>
      </c>
    </row>
    <row r="20" spans="1:6" ht="15" x14ac:dyDescent="0.25">
      <c r="A20" s="6" t="s">
        <v>51</v>
      </c>
      <c r="B20" s="266">
        <v>44979003</v>
      </c>
      <c r="C20" s="204">
        <v>0</v>
      </c>
      <c r="D20" s="204">
        <v>0</v>
      </c>
      <c r="E20" s="204">
        <f t="shared" si="0"/>
        <v>44979003</v>
      </c>
      <c r="F20" s="255">
        <v>37715932</v>
      </c>
    </row>
    <row r="21" spans="1:6" ht="15.6" x14ac:dyDescent="0.3">
      <c r="A21" s="7" t="s">
        <v>16</v>
      </c>
      <c r="B21" s="259">
        <f>SUM(B15:B20)</f>
        <v>44979003</v>
      </c>
      <c r="C21" s="185">
        <f>SUM(C15:C20)</f>
        <v>0</v>
      </c>
      <c r="D21" s="185">
        <f>SUM(D15:D20)</f>
        <v>215293240</v>
      </c>
      <c r="E21" s="185">
        <f t="shared" si="0"/>
        <v>260272243</v>
      </c>
      <c r="F21" s="257">
        <f>SUM(F15:F20)</f>
        <v>246267632</v>
      </c>
    </row>
    <row r="22" spans="1:6" ht="15" x14ac:dyDescent="0.25">
      <c r="A22" s="4" t="s">
        <v>17</v>
      </c>
      <c r="B22" s="251">
        <v>0</v>
      </c>
      <c r="C22" s="174">
        <v>0</v>
      </c>
      <c r="D22" s="174">
        <v>60914938</v>
      </c>
      <c r="E22" s="174">
        <f t="shared" si="0"/>
        <v>60914938</v>
      </c>
      <c r="F22" s="252">
        <v>60641523</v>
      </c>
    </row>
    <row r="23" spans="1:6" ht="15" x14ac:dyDescent="0.25">
      <c r="A23" s="4" t="s">
        <v>60</v>
      </c>
      <c r="B23" s="251">
        <v>0</v>
      </c>
      <c r="C23" s="174">
        <v>27338248</v>
      </c>
      <c r="D23" s="174">
        <v>0</v>
      </c>
      <c r="E23" s="187">
        <f t="shared" si="0"/>
        <v>27338248</v>
      </c>
      <c r="F23" s="260">
        <v>26085483</v>
      </c>
    </row>
    <row r="24" spans="1:6" ht="15" x14ac:dyDescent="0.25">
      <c r="A24" s="4" t="s">
        <v>18</v>
      </c>
      <c r="B24" s="251">
        <v>0</v>
      </c>
      <c r="C24" s="174">
        <v>142201912</v>
      </c>
      <c r="D24" s="174">
        <v>0</v>
      </c>
      <c r="E24" s="174">
        <f t="shared" si="0"/>
        <v>142201912</v>
      </c>
      <c r="F24" s="252">
        <v>135255588</v>
      </c>
    </row>
    <row r="25" spans="1:6" ht="15" x14ac:dyDescent="0.25">
      <c r="A25" s="4" t="s">
        <v>19</v>
      </c>
      <c r="B25" s="251">
        <v>0</v>
      </c>
      <c r="C25" s="174">
        <v>0</v>
      </c>
      <c r="D25" s="174">
        <v>0</v>
      </c>
      <c r="E25" s="174">
        <f t="shared" si="0"/>
        <v>0</v>
      </c>
      <c r="F25" s="252">
        <v>0</v>
      </c>
    </row>
    <row r="26" spans="1:6" ht="15" x14ac:dyDescent="0.25">
      <c r="A26" s="4" t="s">
        <v>20</v>
      </c>
      <c r="B26" s="251"/>
      <c r="C26" s="174"/>
      <c r="D26" s="174"/>
      <c r="E26" s="174"/>
      <c r="F26" s="252"/>
    </row>
    <row r="27" spans="1:6" ht="15" x14ac:dyDescent="0.25">
      <c r="A27" s="5" t="s">
        <v>21</v>
      </c>
      <c r="B27" s="251">
        <v>43187137</v>
      </c>
      <c r="C27" s="174">
        <v>12354000</v>
      </c>
      <c r="D27" s="174">
        <v>0</v>
      </c>
      <c r="E27" s="174">
        <f t="shared" si="0"/>
        <v>55541137</v>
      </c>
      <c r="F27" s="252">
        <v>55163200</v>
      </c>
    </row>
    <row r="28" spans="1:6" ht="15" x14ac:dyDescent="0.25">
      <c r="A28" s="5" t="s">
        <v>22</v>
      </c>
      <c r="B28" s="251">
        <v>0</v>
      </c>
      <c r="C28" s="174">
        <v>0</v>
      </c>
      <c r="D28" s="174">
        <v>0</v>
      </c>
      <c r="E28" s="174">
        <f t="shared" si="0"/>
        <v>0</v>
      </c>
      <c r="F28" s="252">
        <v>0</v>
      </c>
    </row>
    <row r="29" spans="1:6" ht="15.6" thickBot="1" x14ac:dyDescent="0.3">
      <c r="A29" s="11" t="s">
        <v>23</v>
      </c>
      <c r="B29" s="261">
        <v>3942177</v>
      </c>
      <c r="C29" s="198">
        <v>6502194</v>
      </c>
      <c r="D29" s="198">
        <v>0</v>
      </c>
      <c r="E29" s="192">
        <f t="shared" si="0"/>
        <v>10444371</v>
      </c>
      <c r="F29" s="262">
        <v>10257010</v>
      </c>
    </row>
    <row r="30" spans="1:6" ht="16.2" thickTop="1" x14ac:dyDescent="0.3">
      <c r="A30" s="91" t="s">
        <v>24</v>
      </c>
      <c r="B30" s="287">
        <f>+B29+B28+B27+B25+B24+B23+B22+B21+B14</f>
        <v>503211676</v>
      </c>
      <c r="C30" s="288">
        <f>+C29+C28+C27+C25+C24+C23+C22+C21+C14</f>
        <v>238863080</v>
      </c>
      <c r="D30" s="288">
        <f>+D29+D28+D27+D25+D24+D23+D22+D21+D14</f>
        <v>276208178</v>
      </c>
      <c r="E30" s="288">
        <f t="shared" si="0"/>
        <v>1018282934</v>
      </c>
      <c r="F30" s="289">
        <f>+F29+F28+F27+F25+F24+F23+F22+F21+F14</f>
        <v>961024890</v>
      </c>
    </row>
    <row r="31" spans="1:6" ht="15" x14ac:dyDescent="0.25">
      <c r="A31" s="4"/>
      <c r="B31" s="251"/>
      <c r="C31" s="174"/>
      <c r="D31" s="174"/>
      <c r="E31" s="174"/>
      <c r="F31" s="252"/>
    </row>
    <row r="32" spans="1:6" ht="15.6" x14ac:dyDescent="0.3">
      <c r="A32" s="3" t="s">
        <v>25</v>
      </c>
      <c r="B32" s="251"/>
      <c r="C32" s="174"/>
      <c r="D32" s="174"/>
      <c r="E32" s="174"/>
      <c r="F32" s="252"/>
    </row>
    <row r="33" spans="1:6" ht="15" x14ac:dyDescent="0.25">
      <c r="A33" s="4" t="s">
        <v>26</v>
      </c>
      <c r="B33" s="251"/>
      <c r="C33" s="174"/>
      <c r="D33" s="174"/>
      <c r="E33" s="174"/>
      <c r="F33" s="252"/>
    </row>
    <row r="34" spans="1:6" ht="15" x14ac:dyDescent="0.25">
      <c r="A34" s="5" t="s">
        <v>27</v>
      </c>
      <c r="B34" s="251">
        <v>284687411</v>
      </c>
      <c r="C34" s="174">
        <v>27382942</v>
      </c>
      <c r="D34" s="174">
        <v>26771983</v>
      </c>
      <c r="E34" s="174">
        <f t="shared" si="0"/>
        <v>338842336</v>
      </c>
      <c r="F34" s="252">
        <v>316244670</v>
      </c>
    </row>
    <row r="35" spans="1:6" ht="15" x14ac:dyDescent="0.25">
      <c r="A35" s="5" t="s">
        <v>28</v>
      </c>
      <c r="B35" s="251">
        <v>1767048</v>
      </c>
      <c r="C35" s="174">
        <v>526595</v>
      </c>
      <c r="D35" s="174">
        <v>193674046</v>
      </c>
      <c r="E35" s="174">
        <f t="shared" si="0"/>
        <v>195967689</v>
      </c>
      <c r="F35" s="252">
        <v>191250954</v>
      </c>
    </row>
    <row r="36" spans="1:6" ht="15" x14ac:dyDescent="0.25">
      <c r="A36" s="5" t="s">
        <v>29</v>
      </c>
      <c r="B36" s="251">
        <v>749506</v>
      </c>
      <c r="C36" s="174">
        <v>2422337</v>
      </c>
      <c r="D36" s="174">
        <v>2889038</v>
      </c>
      <c r="E36" s="174">
        <f t="shared" si="0"/>
        <v>6060881</v>
      </c>
      <c r="F36" s="252">
        <v>5798051</v>
      </c>
    </row>
    <row r="37" spans="1:6" ht="15" x14ac:dyDescent="0.25">
      <c r="A37" s="5" t="s">
        <v>30</v>
      </c>
      <c r="B37" s="251">
        <v>73590260</v>
      </c>
      <c r="C37" s="174">
        <v>4212760</v>
      </c>
      <c r="D37" s="174">
        <v>3217338</v>
      </c>
      <c r="E37" s="174">
        <f t="shared" si="0"/>
        <v>81020358</v>
      </c>
      <c r="F37" s="260">
        <v>75804498</v>
      </c>
    </row>
    <row r="38" spans="1:6" ht="15" x14ac:dyDescent="0.25">
      <c r="A38" s="5" t="s">
        <v>31</v>
      </c>
      <c r="B38" s="251">
        <v>35109278</v>
      </c>
      <c r="C38" s="174">
        <v>36861652</v>
      </c>
      <c r="D38" s="174">
        <v>2298099</v>
      </c>
      <c r="E38" s="174">
        <f t="shared" si="0"/>
        <v>74269029</v>
      </c>
      <c r="F38" s="252">
        <v>69693056</v>
      </c>
    </row>
    <row r="39" spans="1:6" ht="15" x14ac:dyDescent="0.25">
      <c r="A39" s="5" t="s">
        <v>32</v>
      </c>
      <c r="B39" s="251">
        <v>35154785</v>
      </c>
      <c r="C39" s="174">
        <v>3159570</v>
      </c>
      <c r="D39" s="174">
        <v>1313199</v>
      </c>
      <c r="E39" s="174">
        <f t="shared" si="0"/>
        <v>39627554</v>
      </c>
      <c r="F39" s="252">
        <v>36633453</v>
      </c>
    </row>
    <row r="40" spans="1:6" ht="15" x14ac:dyDescent="0.25">
      <c r="A40" s="5" t="s">
        <v>33</v>
      </c>
      <c r="B40" s="251">
        <v>55655833</v>
      </c>
      <c r="C40" s="174">
        <v>0</v>
      </c>
      <c r="D40" s="174">
        <v>900895</v>
      </c>
      <c r="E40" s="174">
        <f t="shared" si="0"/>
        <v>56556728</v>
      </c>
      <c r="F40" s="260">
        <v>52918030</v>
      </c>
    </row>
    <row r="41" spans="1:6" ht="15" x14ac:dyDescent="0.25">
      <c r="A41" s="5" t="s">
        <v>34</v>
      </c>
      <c r="B41" s="251">
        <v>16497555</v>
      </c>
      <c r="C41" s="174">
        <v>6951054</v>
      </c>
      <c r="D41" s="174">
        <v>32829981</v>
      </c>
      <c r="E41" s="174">
        <f t="shared" si="0"/>
        <v>56278590</v>
      </c>
      <c r="F41" s="252">
        <v>49682855</v>
      </c>
    </row>
    <row r="42" spans="1:6" ht="15" x14ac:dyDescent="0.25">
      <c r="A42" s="4" t="s">
        <v>35</v>
      </c>
      <c r="B42" s="251">
        <v>0</v>
      </c>
      <c r="C42" s="174">
        <v>121621103</v>
      </c>
      <c r="D42" s="174">
        <v>8864095</v>
      </c>
      <c r="E42" s="187">
        <f t="shared" si="0"/>
        <v>130485198</v>
      </c>
      <c r="F42" s="252">
        <v>124441710</v>
      </c>
    </row>
    <row r="43" spans="1:6" ht="15" x14ac:dyDescent="0.25">
      <c r="A43" s="4" t="s">
        <v>19</v>
      </c>
      <c r="B43" s="251">
        <v>0</v>
      </c>
      <c r="C43" s="174">
        <v>0</v>
      </c>
      <c r="D43" s="174">
        <v>0</v>
      </c>
      <c r="E43" s="174">
        <f t="shared" si="0"/>
        <v>0</v>
      </c>
      <c r="F43" s="252">
        <v>0</v>
      </c>
    </row>
    <row r="44" spans="1:6" ht="15.6" thickBot="1" x14ac:dyDescent="0.3">
      <c r="A44" s="13" t="s">
        <v>36</v>
      </c>
      <c r="B44" s="261">
        <v>0</v>
      </c>
      <c r="C44" s="198">
        <v>0</v>
      </c>
      <c r="D44" s="198">
        <v>0</v>
      </c>
      <c r="E44" s="198">
        <f t="shared" si="0"/>
        <v>0</v>
      </c>
      <c r="F44" s="265">
        <v>0</v>
      </c>
    </row>
    <row r="45" spans="1:6" ht="16.2" thickTop="1" x14ac:dyDescent="0.3">
      <c r="A45" s="91" t="s">
        <v>37</v>
      </c>
      <c r="B45" s="287">
        <f>SUM(B34:B44)</f>
        <v>503211676</v>
      </c>
      <c r="C45" s="288">
        <f>SUM(C34:C44)</f>
        <v>203138013</v>
      </c>
      <c r="D45" s="288">
        <f>SUM(D34:D44)</f>
        <v>272758674</v>
      </c>
      <c r="E45" s="288">
        <f t="shared" si="0"/>
        <v>979108363</v>
      </c>
      <c r="F45" s="289">
        <f>SUM(F34:F44)</f>
        <v>922467277</v>
      </c>
    </row>
    <row r="46" spans="1:6" ht="15" x14ac:dyDescent="0.25">
      <c r="A46" s="4"/>
      <c r="B46" s="251"/>
      <c r="C46" s="174"/>
      <c r="D46" s="174"/>
      <c r="E46" s="174"/>
      <c r="F46" s="252"/>
    </row>
    <row r="47" spans="1:6" ht="15.6" x14ac:dyDescent="0.3">
      <c r="A47" s="3" t="s">
        <v>38</v>
      </c>
      <c r="B47" s="251"/>
      <c r="C47" s="174"/>
      <c r="D47" s="174"/>
      <c r="E47" s="174"/>
      <c r="F47" s="252"/>
    </row>
    <row r="48" spans="1:6" ht="15" x14ac:dyDescent="0.25">
      <c r="A48" s="4" t="s">
        <v>39</v>
      </c>
      <c r="B48" s="251"/>
      <c r="C48" s="174"/>
      <c r="D48" s="174"/>
      <c r="E48" s="174"/>
      <c r="F48" s="252"/>
    </row>
    <row r="49" spans="1:6" ht="15" x14ac:dyDescent="0.25">
      <c r="A49" s="5" t="s">
        <v>40</v>
      </c>
      <c r="B49" s="251">
        <v>0</v>
      </c>
      <c r="C49" s="174">
        <v>25451381</v>
      </c>
      <c r="D49" s="174">
        <v>0</v>
      </c>
      <c r="E49" s="174">
        <f t="shared" si="0"/>
        <v>25451381</v>
      </c>
      <c r="F49" s="252">
        <v>24716865</v>
      </c>
    </row>
    <row r="50" spans="1:6" ht="15" x14ac:dyDescent="0.25">
      <c r="A50" s="5" t="s">
        <v>41</v>
      </c>
      <c r="B50" s="251">
        <v>0</v>
      </c>
      <c r="C50" s="174">
        <v>0</v>
      </c>
      <c r="D50" s="174">
        <v>0</v>
      </c>
      <c r="E50" s="174">
        <f t="shared" si="0"/>
        <v>0</v>
      </c>
      <c r="F50" s="252">
        <v>0</v>
      </c>
    </row>
    <row r="51" spans="1:6" ht="15" x14ac:dyDescent="0.25">
      <c r="A51" s="6" t="s">
        <v>42</v>
      </c>
      <c r="B51" s="266">
        <v>0</v>
      </c>
      <c r="C51" s="204">
        <v>0</v>
      </c>
      <c r="D51" s="204">
        <v>0</v>
      </c>
      <c r="E51" s="204">
        <f t="shared" si="0"/>
        <v>0</v>
      </c>
      <c r="F51" s="255">
        <v>0</v>
      </c>
    </row>
    <row r="52" spans="1:6" ht="15" x14ac:dyDescent="0.25">
      <c r="A52" s="14" t="s">
        <v>43</v>
      </c>
      <c r="B52" s="267">
        <f>SUM(B49:B51)</f>
        <v>0</v>
      </c>
      <c r="C52" s="206">
        <f>SUM(C49:C51)</f>
        <v>25451381</v>
      </c>
      <c r="D52" s="206">
        <f>SUM(D49:D51)</f>
        <v>0</v>
      </c>
      <c r="E52" s="206">
        <f t="shared" si="0"/>
        <v>25451381</v>
      </c>
      <c r="F52" s="268">
        <f>SUM(F49:F51)</f>
        <v>24716865</v>
      </c>
    </row>
    <row r="53" spans="1:6" ht="15" x14ac:dyDescent="0.25">
      <c r="A53" s="4"/>
      <c r="B53" s="251"/>
      <c r="C53" s="174"/>
      <c r="D53" s="174"/>
      <c r="E53" s="174"/>
      <c r="F53" s="252"/>
    </row>
    <row r="54" spans="1:6" ht="15" x14ac:dyDescent="0.25">
      <c r="A54" s="4" t="s">
        <v>44</v>
      </c>
      <c r="B54" s="251"/>
      <c r="C54" s="174"/>
      <c r="D54" s="174"/>
      <c r="E54" s="174"/>
      <c r="F54" s="252"/>
    </row>
    <row r="55" spans="1:6" ht="15" x14ac:dyDescent="0.25">
      <c r="A55" s="5" t="s">
        <v>45</v>
      </c>
      <c r="B55" s="251">
        <v>0</v>
      </c>
      <c r="C55" s="174">
        <v>0</v>
      </c>
      <c r="D55" s="174">
        <v>0</v>
      </c>
      <c r="E55" s="174">
        <f t="shared" si="0"/>
        <v>0</v>
      </c>
      <c r="F55" s="252">
        <v>0</v>
      </c>
    </row>
    <row r="56" spans="1:6" ht="15" x14ac:dyDescent="0.25">
      <c r="A56" s="6" t="s">
        <v>36</v>
      </c>
      <c r="B56" s="266">
        <v>0</v>
      </c>
      <c r="C56" s="204">
        <v>10273686</v>
      </c>
      <c r="D56" s="204">
        <v>3449504</v>
      </c>
      <c r="E56" s="204">
        <f t="shared" si="0"/>
        <v>13723190</v>
      </c>
      <c r="F56" s="255">
        <v>13840748</v>
      </c>
    </row>
    <row r="57" spans="1:6" ht="15.6" thickBot="1" x14ac:dyDescent="0.3">
      <c r="A57" s="15" t="s">
        <v>46</v>
      </c>
      <c r="B57" s="269">
        <f>SUM(B55:B56)</f>
        <v>0</v>
      </c>
      <c r="C57" s="244">
        <f>SUM(C55:C56)</f>
        <v>10273686</v>
      </c>
      <c r="D57" s="244">
        <f>SUM(D55:D56)</f>
        <v>3449504</v>
      </c>
      <c r="E57" s="244">
        <f t="shared" si="0"/>
        <v>13723190</v>
      </c>
      <c r="F57" s="270">
        <f>SUM(F55:F56)</f>
        <v>13840748</v>
      </c>
    </row>
    <row r="58" spans="1:6" ht="16.2" thickTop="1" x14ac:dyDescent="0.3">
      <c r="A58" s="91" t="s">
        <v>47</v>
      </c>
      <c r="B58" s="287">
        <f>+B45+B52+B57</f>
        <v>503211676</v>
      </c>
      <c r="C58" s="288">
        <f>+C57+C52+C45</f>
        <v>238863080</v>
      </c>
      <c r="D58" s="288">
        <f>+D57+D52+D45</f>
        <v>276208178</v>
      </c>
      <c r="E58" s="288">
        <f t="shared" si="0"/>
        <v>1018282934</v>
      </c>
      <c r="F58" s="289">
        <f>+F57+F52+F45</f>
        <v>961024890</v>
      </c>
    </row>
    <row r="59" spans="1:6" ht="15" x14ac:dyDescent="0.25">
      <c r="A59" s="4"/>
      <c r="B59" s="251"/>
      <c r="C59" s="174"/>
      <c r="D59" s="174"/>
      <c r="E59" s="174"/>
      <c r="F59" s="252"/>
    </row>
    <row r="60" spans="1:6" ht="15.6" thickBot="1" x14ac:dyDescent="0.3">
      <c r="A60" s="17" t="s">
        <v>48</v>
      </c>
      <c r="B60" s="273">
        <f>+B30-B58</f>
        <v>0</v>
      </c>
      <c r="C60" s="214">
        <f>+C30-C58</f>
        <v>0</v>
      </c>
      <c r="D60" s="214">
        <f>+D30-D58</f>
        <v>0</v>
      </c>
      <c r="E60" s="274">
        <f>+E30-E58</f>
        <v>0</v>
      </c>
      <c r="F60" s="275">
        <f>+F30-F58</f>
        <v>0</v>
      </c>
    </row>
    <row r="61" spans="1:6" ht="15" x14ac:dyDescent="0.25">
      <c r="A61" s="1"/>
      <c r="B61" s="175"/>
      <c r="C61" s="175"/>
      <c r="D61" s="175"/>
      <c r="E61" s="175"/>
      <c r="F61" s="175"/>
    </row>
    <row r="62" spans="1:6" ht="15" x14ac:dyDescent="0.25">
      <c r="A62" s="72" t="s">
        <v>61</v>
      </c>
      <c r="B62" s="175"/>
      <c r="C62" s="175"/>
      <c r="D62" s="175"/>
      <c r="E62" s="175"/>
      <c r="F62" s="175"/>
    </row>
    <row r="63" spans="1:6" x14ac:dyDescent="0.25">
      <c r="A63" s="94" t="s">
        <v>112</v>
      </c>
      <c r="B63" s="290"/>
      <c r="C63" s="290"/>
      <c r="D63" s="290"/>
      <c r="E63" s="290"/>
      <c r="F63" s="290"/>
    </row>
    <row r="64" spans="1:6" x14ac:dyDescent="0.25">
      <c r="A64" s="94" t="s">
        <v>140</v>
      </c>
      <c r="B64" s="291"/>
      <c r="C64" s="291"/>
      <c r="D64" s="291"/>
      <c r="E64" s="291"/>
      <c r="F64" s="291"/>
    </row>
    <row r="65" spans="1:6" x14ac:dyDescent="0.25">
      <c r="A65" s="94" t="s">
        <v>141</v>
      </c>
      <c r="B65" s="291"/>
      <c r="C65" s="291"/>
      <c r="D65" s="291"/>
      <c r="E65" s="291"/>
      <c r="F65" s="291"/>
    </row>
    <row r="66" spans="1:6" x14ac:dyDescent="0.25">
      <c r="A66" s="94" t="s">
        <v>142</v>
      </c>
      <c r="B66" s="291"/>
      <c r="C66" s="291"/>
      <c r="D66" s="291"/>
      <c r="E66" s="291"/>
      <c r="F66" s="291"/>
    </row>
    <row r="67" spans="1:6" x14ac:dyDescent="0.25">
      <c r="A67" s="94" t="s">
        <v>143</v>
      </c>
      <c r="B67" s="291"/>
      <c r="C67" s="291"/>
      <c r="D67" s="291"/>
      <c r="E67" s="291"/>
      <c r="F67" s="291"/>
    </row>
    <row r="68" spans="1:6" x14ac:dyDescent="0.25">
      <c r="A68" s="94" t="s">
        <v>134</v>
      </c>
      <c r="B68" s="291"/>
      <c r="C68" s="291"/>
      <c r="D68" s="291"/>
      <c r="E68" s="291"/>
      <c r="F68" s="291"/>
    </row>
    <row r="69" spans="1:6" x14ac:dyDescent="0.25">
      <c r="A69" s="94" t="s">
        <v>135</v>
      </c>
      <c r="B69" s="291"/>
      <c r="C69" s="291"/>
      <c r="D69" s="291"/>
      <c r="E69" s="291"/>
      <c r="F69" s="291"/>
    </row>
    <row r="70" spans="1:6" x14ac:dyDescent="0.25">
      <c r="A70" s="94" t="s">
        <v>136</v>
      </c>
      <c r="B70" s="291"/>
      <c r="C70" s="291"/>
      <c r="D70" s="291"/>
      <c r="E70" s="291"/>
      <c r="F70" s="291"/>
    </row>
    <row r="71" spans="1:6" x14ac:dyDescent="0.25">
      <c r="A71" s="94" t="s">
        <v>144</v>
      </c>
      <c r="B71" s="291"/>
      <c r="C71" s="291"/>
      <c r="D71" s="291"/>
      <c r="E71" s="291"/>
      <c r="F71" s="291"/>
    </row>
    <row r="72" spans="1:6" x14ac:dyDescent="0.25">
      <c r="A72" s="94" t="s">
        <v>145</v>
      </c>
      <c r="B72" s="291"/>
      <c r="C72" s="291"/>
      <c r="D72" s="291"/>
      <c r="E72" s="291"/>
      <c r="F72" s="291"/>
    </row>
  </sheetData>
  <sheetProtection algorithmName="SHA-512" hashValue="f0GBWnyiDZHBqFnior6U6KayQ8zxFbHdRY2MvbmmmRQuH9VcYtPznuMrC6+xIgx47TVn848OBj2gvocyxar1PQ==" saltValue="GmBw/NW/AReYSIRAJH2+Zw==" spinCount="100000" sheet="1" formatCells="0" formatColumns="0" formatRows="0" insertColumns="0" insertRows="0" insertHyperlinks="0" deleteColumns="0" deleteRows="0" sort="0" autoFilter="0" pivotTables="0"/>
  <pageMargins left="0.7" right="0.7" top="0.75" bottom="0.75" header="0.3" footer="0.3"/>
  <pageSetup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3.2" x14ac:dyDescent="0.25"/>
  <sheetData>
    <row r="1" spans="1:1" x14ac:dyDescent="0.25">
      <c r="A1" s="63" t="s">
        <v>163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73FFE-CA88-4B65-9D85-53262E9E2EF6}">
  <sheetPr>
    <pageSetUpPr fitToPage="1"/>
  </sheetPr>
  <dimension ref="A1:K65"/>
  <sheetViews>
    <sheetView zoomScaleNormal="100" workbookViewId="0">
      <selection activeCell="C63" sqref="C63"/>
    </sheetView>
  </sheetViews>
  <sheetFormatPr defaultColWidth="9.109375" defaultRowHeight="15" x14ac:dyDescent="0.25"/>
  <cols>
    <col min="1" max="1" width="61.33203125" style="585" customWidth="1"/>
    <col min="2" max="3" width="19.6640625" style="585" customWidth="1"/>
    <col min="4" max="7" width="19.6640625" style="587" customWidth="1"/>
    <col min="8" max="8" width="15.6640625" style="518" customWidth="1"/>
    <col min="9" max="9" width="16" style="518" bestFit="1" customWidth="1"/>
    <col min="10" max="10" width="17.33203125" style="518" bestFit="1" customWidth="1"/>
    <col min="11" max="11" width="14.44140625" style="518" bestFit="1" customWidth="1"/>
    <col min="12" max="16384" width="9.109375" style="518"/>
  </cols>
  <sheetData>
    <row r="1" spans="1:11" ht="15.6" x14ac:dyDescent="0.3">
      <c r="A1" s="517" t="s">
        <v>225</v>
      </c>
      <c r="B1" s="517"/>
      <c r="C1" s="517"/>
      <c r="D1" s="517"/>
      <c r="E1" s="517"/>
      <c r="F1" s="517"/>
      <c r="G1" s="517"/>
    </row>
    <row r="2" spans="1:11" ht="15.6" x14ac:dyDescent="0.3">
      <c r="A2" s="517" t="s">
        <v>0</v>
      </c>
      <c r="B2" s="517"/>
      <c r="C2" s="517"/>
      <c r="D2" s="517"/>
      <c r="E2" s="517"/>
      <c r="F2" s="517"/>
      <c r="G2" s="517"/>
    </row>
    <row r="3" spans="1:11" ht="15.6" x14ac:dyDescent="0.3">
      <c r="A3" s="519" t="s">
        <v>49</v>
      </c>
      <c r="B3" s="519"/>
      <c r="C3" s="519"/>
      <c r="D3" s="519"/>
      <c r="E3" s="519"/>
      <c r="F3" s="519"/>
      <c r="G3" s="519"/>
    </row>
    <row r="4" spans="1:11" ht="16.2" thickBot="1" x14ac:dyDescent="0.35">
      <c r="A4" s="520"/>
      <c r="B4" s="521"/>
      <c r="C4" s="521"/>
      <c r="D4" s="521"/>
      <c r="E4" s="520"/>
      <c r="F4" s="520"/>
      <c r="G4" s="520"/>
    </row>
    <row r="5" spans="1:11" ht="19.2" customHeight="1" thickBot="1" x14ac:dyDescent="0.35">
      <c r="A5" s="603" t="s">
        <v>1</v>
      </c>
      <c r="B5" s="605" t="s">
        <v>196</v>
      </c>
      <c r="C5" s="606"/>
      <c r="D5" s="607" t="s">
        <v>205</v>
      </c>
      <c r="E5" s="608"/>
      <c r="F5" s="608"/>
      <c r="G5" s="609"/>
    </row>
    <row r="6" spans="1:11" ht="54.6" customHeight="1" thickBot="1" x14ac:dyDescent="0.35">
      <c r="A6" s="604"/>
      <c r="B6" s="524" t="s">
        <v>166</v>
      </c>
      <c r="C6" s="524" t="s">
        <v>167</v>
      </c>
      <c r="D6" s="522" t="s">
        <v>2</v>
      </c>
      <c r="E6" s="523" t="s">
        <v>3</v>
      </c>
      <c r="F6" s="523" t="s">
        <v>168</v>
      </c>
      <c r="G6" s="524" t="s">
        <v>169</v>
      </c>
    </row>
    <row r="7" spans="1:11" ht="15.6" x14ac:dyDescent="0.25">
      <c r="A7" s="525" t="s">
        <v>4</v>
      </c>
      <c r="B7" s="526"/>
      <c r="C7" s="527"/>
      <c r="D7" s="528"/>
      <c r="E7" s="529"/>
      <c r="F7" s="529"/>
      <c r="G7" s="530"/>
    </row>
    <row r="8" spans="1:11" x14ac:dyDescent="0.25">
      <c r="A8" s="531" t="s">
        <v>5</v>
      </c>
      <c r="B8" s="532"/>
      <c r="C8" s="527"/>
      <c r="D8" s="528"/>
      <c r="E8" s="529"/>
      <c r="F8" s="529"/>
      <c r="G8" s="527"/>
    </row>
    <row r="9" spans="1:11" ht="15.6" x14ac:dyDescent="0.25">
      <c r="A9" s="533" t="s">
        <v>206</v>
      </c>
      <c r="B9" s="532"/>
      <c r="C9" s="527"/>
      <c r="D9" s="528"/>
      <c r="E9" s="529"/>
      <c r="F9" s="529"/>
      <c r="G9" s="527"/>
      <c r="I9"/>
      <c r="J9"/>
      <c r="K9"/>
    </row>
    <row r="10" spans="1:11" x14ac:dyDescent="0.25">
      <c r="A10" s="534" t="s">
        <v>6</v>
      </c>
      <c r="B10" s="532">
        <v>48841930</v>
      </c>
      <c r="C10" s="532">
        <v>48841930</v>
      </c>
      <c r="D10" s="528">
        <v>50186294</v>
      </c>
      <c r="E10" s="529">
        <v>0</v>
      </c>
      <c r="F10" s="529">
        <v>0</v>
      </c>
      <c r="G10" s="527">
        <v>50186294</v>
      </c>
      <c r="I10" s="589"/>
      <c r="J10" s="590"/>
      <c r="K10" s="600"/>
    </row>
    <row r="11" spans="1:11" x14ac:dyDescent="0.25">
      <c r="A11" s="535" t="s">
        <v>207</v>
      </c>
      <c r="B11" s="532">
        <v>226011740</v>
      </c>
      <c r="C11" s="532">
        <v>241362956</v>
      </c>
      <c r="D11" s="528">
        <v>252601255</v>
      </c>
      <c r="E11" s="529">
        <v>0</v>
      </c>
      <c r="F11" s="529">
        <v>0</v>
      </c>
      <c r="G11" s="527">
        <v>252601255</v>
      </c>
      <c r="I11"/>
      <c r="J11" s="600"/>
      <c r="K11" s="600"/>
    </row>
    <row r="12" spans="1:11" x14ac:dyDescent="0.25">
      <c r="A12" s="535" t="s">
        <v>208</v>
      </c>
      <c r="B12" s="532">
        <v>52467857</v>
      </c>
      <c r="C12" s="532">
        <v>51938911</v>
      </c>
      <c r="D12" s="528">
        <v>54086880</v>
      </c>
      <c r="E12" s="529">
        <v>0</v>
      </c>
      <c r="F12" s="529">
        <v>0</v>
      </c>
      <c r="G12" s="527">
        <v>54086880</v>
      </c>
      <c r="I12"/>
      <c r="J12" s="600"/>
      <c r="K12" s="600"/>
    </row>
    <row r="13" spans="1:11" ht="15.6" x14ac:dyDescent="0.25">
      <c r="A13" s="536" t="s">
        <v>8</v>
      </c>
      <c r="B13" s="532"/>
      <c r="C13" s="532"/>
      <c r="D13" s="528"/>
      <c r="E13" s="529"/>
      <c r="F13" s="529"/>
      <c r="G13" s="527"/>
      <c r="I13" s="589"/>
      <c r="J13" s="590"/>
      <c r="K13" s="600"/>
    </row>
    <row r="14" spans="1:11" x14ac:dyDescent="0.25">
      <c r="A14" s="537" t="s">
        <v>209</v>
      </c>
      <c r="B14" s="532">
        <v>516997121</v>
      </c>
      <c r="C14" s="532">
        <v>519367559</v>
      </c>
      <c r="D14" s="528">
        <v>535139083</v>
      </c>
      <c r="E14" s="529">
        <v>0</v>
      </c>
      <c r="F14" s="529">
        <v>0</v>
      </c>
      <c r="G14" s="527">
        <v>535139083</v>
      </c>
      <c r="I14"/>
      <c r="J14" s="600"/>
      <c r="K14" s="600"/>
    </row>
    <row r="15" spans="1:11" x14ac:dyDescent="0.25">
      <c r="A15" s="537" t="s">
        <v>208</v>
      </c>
      <c r="B15" s="532">
        <v>73454212</v>
      </c>
      <c r="C15" s="532">
        <v>75233806</v>
      </c>
      <c r="D15" s="528">
        <v>77644803</v>
      </c>
      <c r="E15" s="529">
        <v>0</v>
      </c>
      <c r="F15" s="529">
        <v>0</v>
      </c>
      <c r="G15" s="527">
        <v>77644803</v>
      </c>
      <c r="I15"/>
      <c r="J15" s="590"/>
      <c r="K15" s="590"/>
    </row>
    <row r="16" spans="1:11" x14ac:dyDescent="0.25">
      <c r="A16" s="538" t="s">
        <v>201</v>
      </c>
      <c r="B16" s="532">
        <v>44300000</v>
      </c>
      <c r="C16" s="532">
        <v>42800000</v>
      </c>
      <c r="D16" s="528">
        <v>0</v>
      </c>
      <c r="E16" s="529">
        <v>43650000</v>
      </c>
      <c r="F16" s="529">
        <v>0</v>
      </c>
      <c r="G16" s="527">
        <v>43650000</v>
      </c>
      <c r="I16" s="591"/>
      <c r="J16" s="590"/>
      <c r="K16"/>
    </row>
    <row r="17" spans="1:11" x14ac:dyDescent="0.25">
      <c r="A17" s="539" t="s">
        <v>202</v>
      </c>
      <c r="B17" s="532">
        <v>57667877</v>
      </c>
      <c r="C17" s="532">
        <v>59042500</v>
      </c>
      <c r="D17" s="528">
        <v>9037753</v>
      </c>
      <c r="E17" s="529">
        <v>51814765</v>
      </c>
      <c r="F17" s="529">
        <v>0</v>
      </c>
      <c r="G17" s="527">
        <v>60852518</v>
      </c>
      <c r="I17" s="591"/>
      <c r="J17"/>
      <c r="K17"/>
    </row>
    <row r="18" spans="1:11" s="546" customFormat="1" ht="17.100000000000001" customHeight="1" x14ac:dyDescent="0.25">
      <c r="A18" s="540" t="s">
        <v>210</v>
      </c>
      <c r="B18" s="541">
        <v>0</v>
      </c>
      <c r="C18" s="601">
        <v>0</v>
      </c>
      <c r="D18" s="542">
        <v>0</v>
      </c>
      <c r="E18" s="543">
        <v>0</v>
      </c>
      <c r="F18" s="544">
        <v>0</v>
      </c>
      <c r="G18" s="545">
        <v>0</v>
      </c>
      <c r="I18" s="591"/>
      <c r="J18"/>
      <c r="K18"/>
    </row>
    <row r="19" spans="1:11" ht="15.6" x14ac:dyDescent="0.25">
      <c r="A19" s="547" t="s">
        <v>11</v>
      </c>
      <c r="B19" s="548">
        <v>1019740737</v>
      </c>
      <c r="C19" s="602">
        <v>1038587662</v>
      </c>
      <c r="D19" s="549">
        <v>978696068</v>
      </c>
      <c r="E19" s="550">
        <v>95464765</v>
      </c>
      <c r="F19" s="551">
        <v>0</v>
      </c>
      <c r="G19" s="552">
        <v>1074160833</v>
      </c>
      <c r="H19" s="592"/>
      <c r="I19" s="591"/>
      <c r="J19" s="593"/>
      <c r="K19"/>
    </row>
    <row r="20" spans="1:11" x14ac:dyDescent="0.25">
      <c r="A20" s="531" t="s">
        <v>12</v>
      </c>
      <c r="B20" s="532">
        <v>8330</v>
      </c>
      <c r="C20" s="532">
        <v>2186</v>
      </c>
      <c r="D20" s="594">
        <v>0</v>
      </c>
      <c r="E20" s="595">
        <v>0</v>
      </c>
      <c r="F20" s="529">
        <v>2500</v>
      </c>
      <c r="G20" s="527">
        <v>2500</v>
      </c>
      <c r="H20" s="592"/>
      <c r="I20" s="591"/>
      <c r="J20"/>
      <c r="K20"/>
    </row>
    <row r="21" spans="1:11" ht="15.6" x14ac:dyDescent="0.25">
      <c r="A21" s="553" t="s">
        <v>13</v>
      </c>
      <c r="B21" s="532"/>
      <c r="C21" s="532"/>
      <c r="D21" s="528"/>
      <c r="E21" s="529"/>
      <c r="F21" s="529"/>
      <c r="G21" s="527"/>
      <c r="I21" s="591"/>
      <c r="J21"/>
      <c r="K21"/>
    </row>
    <row r="22" spans="1:11" x14ac:dyDescent="0.25">
      <c r="A22" s="534" t="s">
        <v>14</v>
      </c>
      <c r="B22" s="532">
        <v>441992569</v>
      </c>
      <c r="C22" s="532">
        <v>453715016</v>
      </c>
      <c r="D22" s="528">
        <v>0</v>
      </c>
      <c r="E22" s="529">
        <v>0</v>
      </c>
      <c r="F22" s="529">
        <v>471863616.64000005</v>
      </c>
      <c r="G22" s="527">
        <v>471863616.64000005</v>
      </c>
      <c r="H22" s="592"/>
      <c r="I22" s="591"/>
      <c r="J22" s="590"/>
      <c r="K22"/>
    </row>
    <row r="23" spans="1:11" x14ac:dyDescent="0.25">
      <c r="A23" s="534" t="s">
        <v>15</v>
      </c>
      <c r="B23" s="532">
        <v>4933227</v>
      </c>
      <c r="C23" s="532">
        <v>6864994</v>
      </c>
      <c r="D23" s="528">
        <v>0</v>
      </c>
      <c r="E23" s="529">
        <v>0</v>
      </c>
      <c r="F23" s="529">
        <v>7139593.7600000007</v>
      </c>
      <c r="G23" s="527">
        <v>7139593.7600000007</v>
      </c>
      <c r="H23" s="592"/>
      <c r="I23" s="591"/>
      <c r="J23"/>
      <c r="K23"/>
    </row>
    <row r="24" spans="1:11" x14ac:dyDescent="0.25">
      <c r="A24" s="538" t="s">
        <v>211</v>
      </c>
      <c r="B24" s="532">
        <v>0</v>
      </c>
      <c r="C24" s="532">
        <v>0</v>
      </c>
      <c r="D24" s="528">
        <v>0</v>
      </c>
      <c r="E24" s="529">
        <v>0</v>
      </c>
      <c r="F24" s="529">
        <v>0</v>
      </c>
      <c r="G24" s="527">
        <v>0</v>
      </c>
      <c r="I24" s="591"/>
      <c r="J24"/>
      <c r="K24"/>
    </row>
    <row r="25" spans="1:11" x14ac:dyDescent="0.25">
      <c r="A25" s="538" t="s">
        <v>212</v>
      </c>
      <c r="B25" s="532">
        <v>0</v>
      </c>
      <c r="C25" s="532">
        <v>0</v>
      </c>
      <c r="D25" s="528">
        <v>0</v>
      </c>
      <c r="E25" s="529">
        <v>0</v>
      </c>
      <c r="F25" s="529">
        <v>0</v>
      </c>
      <c r="G25" s="527">
        <v>0</v>
      </c>
      <c r="I25" s="591"/>
      <c r="J25" s="590"/>
      <c r="K25" s="596"/>
    </row>
    <row r="26" spans="1:11" x14ac:dyDescent="0.25">
      <c r="A26" s="538" t="s">
        <v>184</v>
      </c>
      <c r="B26" s="532">
        <v>63635978</v>
      </c>
      <c r="C26" s="532">
        <v>63635978</v>
      </c>
      <c r="D26" s="528">
        <v>73691063</v>
      </c>
      <c r="E26" s="529">
        <v>0</v>
      </c>
      <c r="F26" s="529">
        <v>0</v>
      </c>
      <c r="G26" s="527">
        <v>73691063</v>
      </c>
      <c r="H26" s="592"/>
      <c r="I26"/>
      <c r="J26"/>
      <c r="K26"/>
    </row>
    <row r="27" spans="1:11" ht="15.6" x14ac:dyDescent="0.25">
      <c r="A27" s="547" t="s">
        <v>16</v>
      </c>
      <c r="B27" s="548">
        <v>510570104</v>
      </c>
      <c r="C27" s="602">
        <v>524218174</v>
      </c>
      <c r="D27" s="549">
        <v>73691063</v>
      </c>
      <c r="E27" s="550">
        <v>0</v>
      </c>
      <c r="F27" s="550">
        <v>479005710.40000004</v>
      </c>
      <c r="G27" s="552">
        <v>552696773.4000001</v>
      </c>
      <c r="I27" s="597"/>
      <c r="J27" s="590"/>
      <c r="K27" s="597"/>
    </row>
    <row r="28" spans="1:11" x14ac:dyDescent="0.25">
      <c r="A28" s="531" t="s">
        <v>213</v>
      </c>
      <c r="B28" s="532">
        <v>204992324</v>
      </c>
      <c r="C28" s="532">
        <v>233303707</v>
      </c>
      <c r="D28" s="528">
        <v>0</v>
      </c>
      <c r="E28" s="529">
        <v>0</v>
      </c>
      <c r="F28" s="529">
        <v>242635855.28</v>
      </c>
      <c r="G28" s="527">
        <v>242635855.28</v>
      </c>
      <c r="H28" s="592"/>
    </row>
    <row r="29" spans="1:11" x14ac:dyDescent="0.25">
      <c r="A29" s="531" t="s">
        <v>214</v>
      </c>
      <c r="B29" s="532">
        <v>37069627.920000002</v>
      </c>
      <c r="C29" s="532">
        <v>40747719</v>
      </c>
      <c r="D29" s="528">
        <v>0</v>
      </c>
      <c r="E29" s="529">
        <v>42377628</v>
      </c>
      <c r="F29" s="529">
        <v>0</v>
      </c>
      <c r="G29" s="527">
        <v>42377628</v>
      </c>
      <c r="H29" s="592"/>
    </row>
    <row r="30" spans="1:11" x14ac:dyDescent="0.25">
      <c r="A30" s="531" t="s">
        <v>18</v>
      </c>
      <c r="B30" s="532">
        <v>305113669</v>
      </c>
      <c r="C30" s="532">
        <v>326259396</v>
      </c>
      <c r="D30" s="528">
        <v>0</v>
      </c>
      <c r="E30" s="529">
        <v>333705988</v>
      </c>
      <c r="F30" s="529">
        <v>0</v>
      </c>
      <c r="G30" s="527">
        <v>333705988</v>
      </c>
      <c r="H30" s="592"/>
    </row>
    <row r="31" spans="1:11" x14ac:dyDescent="0.25">
      <c r="A31" s="531" t="s">
        <v>19</v>
      </c>
      <c r="B31" s="532">
        <v>0</v>
      </c>
      <c r="C31" s="532">
        <v>0</v>
      </c>
      <c r="D31" s="528">
        <v>0</v>
      </c>
      <c r="E31" s="529">
        <v>0</v>
      </c>
      <c r="F31" s="529">
        <v>0</v>
      </c>
      <c r="G31" s="527">
        <v>0</v>
      </c>
      <c r="H31" s="592"/>
    </row>
    <row r="32" spans="1:11" x14ac:dyDescent="0.25">
      <c r="A32" s="531" t="s">
        <v>215</v>
      </c>
      <c r="B32" s="532">
        <v>0</v>
      </c>
      <c r="C32" s="532">
        <v>0</v>
      </c>
      <c r="D32" s="528">
        <v>0</v>
      </c>
      <c r="E32" s="529">
        <v>0</v>
      </c>
      <c r="F32" s="529">
        <v>0</v>
      </c>
      <c r="G32" s="527">
        <v>0</v>
      </c>
      <c r="H32" s="592"/>
    </row>
    <row r="33" spans="1:8" x14ac:dyDescent="0.25">
      <c r="A33" s="534" t="s">
        <v>21</v>
      </c>
      <c r="B33" s="532">
        <v>146259700</v>
      </c>
      <c r="C33" s="532">
        <v>154116878</v>
      </c>
      <c r="D33" s="528">
        <v>90581034</v>
      </c>
      <c r="E33" s="529">
        <v>69692418.560000002</v>
      </c>
      <c r="F33" s="529">
        <v>0</v>
      </c>
      <c r="G33" s="527">
        <v>160273452.56</v>
      </c>
      <c r="H33" s="592"/>
    </row>
    <row r="34" spans="1:8" x14ac:dyDescent="0.25">
      <c r="A34" s="534" t="s">
        <v>22</v>
      </c>
      <c r="B34" s="532">
        <v>0</v>
      </c>
      <c r="C34" s="532">
        <v>0</v>
      </c>
      <c r="D34" s="528">
        <v>0</v>
      </c>
      <c r="E34" s="529">
        <v>0</v>
      </c>
      <c r="F34" s="529">
        <v>0</v>
      </c>
      <c r="G34" s="527">
        <v>0</v>
      </c>
      <c r="H34" s="592"/>
    </row>
    <row r="35" spans="1:8" ht="15.6" thickBot="1" x14ac:dyDescent="0.3">
      <c r="A35" s="554" t="s">
        <v>216</v>
      </c>
      <c r="B35" s="532">
        <v>32293590</v>
      </c>
      <c r="C35" s="532">
        <v>41031668</v>
      </c>
      <c r="D35" s="528">
        <v>7591805</v>
      </c>
      <c r="E35" s="529">
        <v>33696254</v>
      </c>
      <c r="F35" s="529">
        <v>0</v>
      </c>
      <c r="G35" s="527">
        <v>41288059</v>
      </c>
      <c r="H35" s="592"/>
    </row>
    <row r="36" spans="1:8" ht="16.2" thickTop="1" x14ac:dyDescent="0.25">
      <c r="A36" s="555" t="s">
        <v>24</v>
      </c>
      <c r="B36" s="556">
        <v>2256039751.9200001</v>
      </c>
      <c r="C36" s="561">
        <v>2358265204</v>
      </c>
      <c r="D36" s="562">
        <v>1150559970</v>
      </c>
      <c r="E36" s="564">
        <v>574937053.55999994</v>
      </c>
      <c r="F36" s="598">
        <v>721641565.68000007</v>
      </c>
      <c r="G36" s="599">
        <v>2447138589.2399998</v>
      </c>
    </row>
    <row r="37" spans="1:8" x14ac:dyDescent="0.25">
      <c r="A37" s="558"/>
      <c r="B37" s="532"/>
      <c r="C37" s="527"/>
      <c r="D37" s="528"/>
      <c r="E37" s="529"/>
      <c r="F37" s="529"/>
      <c r="G37" s="527"/>
    </row>
    <row r="38" spans="1:8" ht="15.6" x14ac:dyDescent="0.25">
      <c r="A38" s="525" t="s">
        <v>25</v>
      </c>
      <c r="B38" s="526"/>
      <c r="C38" s="527"/>
      <c r="D38" s="528"/>
      <c r="E38" s="529"/>
      <c r="F38" s="529"/>
      <c r="G38" s="527"/>
    </row>
    <row r="39" spans="1:8" ht="15.6" x14ac:dyDescent="0.25">
      <c r="A39" s="553" t="s">
        <v>217</v>
      </c>
      <c r="B39" s="532"/>
      <c r="C39" s="527"/>
      <c r="D39" s="528"/>
      <c r="E39" s="529"/>
      <c r="F39" s="529"/>
      <c r="G39" s="527"/>
    </row>
    <row r="40" spans="1:8" x14ac:dyDescent="0.25">
      <c r="A40" s="534" t="s">
        <v>27</v>
      </c>
      <c r="B40" s="532">
        <v>674213040.92619717</v>
      </c>
      <c r="C40" s="532">
        <v>680153651.30861902</v>
      </c>
      <c r="D40" s="528">
        <v>589745173.60000002</v>
      </c>
      <c r="E40" s="529">
        <v>60978625.760000005</v>
      </c>
      <c r="F40" s="529">
        <v>60416182.499763831</v>
      </c>
      <c r="G40" s="527">
        <v>711139980.85976386</v>
      </c>
    </row>
    <row r="41" spans="1:8" x14ac:dyDescent="0.25">
      <c r="A41" s="534" t="s">
        <v>28</v>
      </c>
      <c r="B41" s="532">
        <v>505099828.83260763</v>
      </c>
      <c r="C41" s="532">
        <v>542929943</v>
      </c>
      <c r="D41" s="528">
        <v>7152596</v>
      </c>
      <c r="E41" s="529">
        <v>412379.76</v>
      </c>
      <c r="F41" s="529">
        <v>556800868</v>
      </c>
      <c r="G41" s="527">
        <v>564365843.75999999</v>
      </c>
    </row>
    <row r="42" spans="1:8" x14ac:dyDescent="0.25">
      <c r="A42" s="534" t="s">
        <v>29</v>
      </c>
      <c r="B42" s="532">
        <v>16590120.859854341</v>
      </c>
      <c r="C42" s="532">
        <v>18917472.667622786</v>
      </c>
      <c r="D42" s="528">
        <v>356380</v>
      </c>
      <c r="E42" s="529">
        <v>11396660.08</v>
      </c>
      <c r="F42" s="529">
        <v>7910103.4143276969</v>
      </c>
      <c r="G42" s="527">
        <v>19663143.494327698</v>
      </c>
    </row>
    <row r="43" spans="1:8" x14ac:dyDescent="0.25">
      <c r="A43" s="534" t="s">
        <v>30</v>
      </c>
      <c r="B43" s="532">
        <v>197120025.35098383</v>
      </c>
      <c r="C43" s="532">
        <v>200205826.05375004</v>
      </c>
      <c r="D43" s="528">
        <v>168473450.30000001</v>
      </c>
      <c r="E43" s="529">
        <v>36005611.200000003</v>
      </c>
      <c r="F43" s="529">
        <v>2692330.215900043</v>
      </c>
      <c r="G43" s="527">
        <v>207171391.71590003</v>
      </c>
    </row>
    <row r="44" spans="1:8" x14ac:dyDescent="0.25">
      <c r="A44" s="534" t="s">
        <v>31</v>
      </c>
      <c r="B44" s="532">
        <v>132925669.19326279</v>
      </c>
      <c r="C44" s="532">
        <v>135805507.03172702</v>
      </c>
      <c r="D44" s="528">
        <v>59945398.799999997</v>
      </c>
      <c r="E44" s="529">
        <v>77647682.320000008</v>
      </c>
      <c r="F44" s="529">
        <v>3949076.5929960958</v>
      </c>
      <c r="G44" s="527">
        <v>141542157.7129961</v>
      </c>
    </row>
    <row r="45" spans="1:8" x14ac:dyDescent="0.25">
      <c r="A45" s="534" t="s">
        <v>32</v>
      </c>
      <c r="B45" s="532">
        <v>109773092.28688703</v>
      </c>
      <c r="C45" s="532">
        <v>108014442</v>
      </c>
      <c r="D45" s="528">
        <v>109541001.8</v>
      </c>
      <c r="E45" s="529">
        <v>5084062.88</v>
      </c>
      <c r="F45" s="529">
        <v>0</v>
      </c>
      <c r="G45" s="527">
        <v>114625064.67999999</v>
      </c>
    </row>
    <row r="46" spans="1:8" x14ac:dyDescent="0.25">
      <c r="A46" s="534" t="s">
        <v>33</v>
      </c>
      <c r="B46" s="532">
        <v>112459719.48</v>
      </c>
      <c r="C46" s="532">
        <v>109333452.21707876</v>
      </c>
      <c r="D46" s="528">
        <v>110585412</v>
      </c>
      <c r="E46" s="529">
        <v>0</v>
      </c>
      <c r="F46" s="529">
        <v>2111493.5057619116</v>
      </c>
      <c r="G46" s="527">
        <v>112696905.50576191</v>
      </c>
    </row>
    <row r="47" spans="1:8" x14ac:dyDescent="0.25">
      <c r="A47" s="534" t="s">
        <v>34</v>
      </c>
      <c r="B47" s="532">
        <v>164594778.96995199</v>
      </c>
      <c r="C47" s="532">
        <v>172487061.4438419</v>
      </c>
      <c r="D47" s="528">
        <v>91350973.659999996</v>
      </c>
      <c r="E47" s="529">
        <v>11168430</v>
      </c>
      <c r="F47" s="529">
        <v>76244766.81519559</v>
      </c>
      <c r="G47" s="527">
        <v>178764170.47519559</v>
      </c>
    </row>
    <row r="48" spans="1:8" x14ac:dyDescent="0.25">
      <c r="A48" s="531" t="s">
        <v>218</v>
      </c>
      <c r="B48" s="532">
        <v>235068893.30000001</v>
      </c>
      <c r="C48" s="532">
        <v>255891471.29976737</v>
      </c>
      <c r="D48" s="528">
        <v>0</v>
      </c>
      <c r="E48" s="529">
        <v>250405432</v>
      </c>
      <c r="F48" s="529">
        <v>11516745.031758077</v>
      </c>
      <c r="G48" s="527">
        <v>261922177.03175807</v>
      </c>
    </row>
    <row r="49" spans="1:7" x14ac:dyDescent="0.25">
      <c r="A49" s="531" t="s">
        <v>19</v>
      </c>
      <c r="B49" s="532">
        <v>0</v>
      </c>
      <c r="C49" s="532">
        <v>0</v>
      </c>
      <c r="D49" s="528">
        <v>0</v>
      </c>
      <c r="E49" s="529">
        <v>0</v>
      </c>
      <c r="F49" s="529">
        <v>0</v>
      </c>
      <c r="G49" s="527">
        <v>0</v>
      </c>
    </row>
    <row r="50" spans="1:7" ht="15.6" thickBot="1" x14ac:dyDescent="0.3">
      <c r="A50" s="531" t="s">
        <v>36</v>
      </c>
      <c r="B50" s="541">
        <v>0</v>
      </c>
      <c r="C50" s="541">
        <v>0</v>
      </c>
      <c r="D50" s="542">
        <v>0</v>
      </c>
      <c r="E50" s="559">
        <v>0</v>
      </c>
      <c r="F50" s="543">
        <v>0</v>
      </c>
      <c r="G50" s="560">
        <v>0</v>
      </c>
    </row>
    <row r="51" spans="1:7" ht="16.2" thickTop="1" x14ac:dyDescent="0.25">
      <c r="A51" s="555" t="s">
        <v>37</v>
      </c>
      <c r="B51" s="561">
        <v>2147845169.1997447</v>
      </c>
      <c r="C51" s="561">
        <v>2223738827.0224071</v>
      </c>
      <c r="D51" s="562">
        <v>1137150386.1600001</v>
      </c>
      <c r="E51" s="563">
        <v>453098884</v>
      </c>
      <c r="F51" s="564">
        <v>721641566.07570326</v>
      </c>
      <c r="G51" s="557">
        <v>2311890835.2357035</v>
      </c>
    </row>
    <row r="52" spans="1:7" ht="15.6" x14ac:dyDescent="0.25">
      <c r="A52" s="525" t="s">
        <v>38</v>
      </c>
      <c r="B52" s="526"/>
      <c r="C52" s="527"/>
      <c r="D52" s="528"/>
      <c r="E52" s="529"/>
      <c r="F52" s="529"/>
      <c r="G52" s="527"/>
    </row>
    <row r="53" spans="1:7" x14ac:dyDescent="0.25">
      <c r="A53" s="531" t="s">
        <v>39</v>
      </c>
      <c r="B53" s="532">
        <v>0</v>
      </c>
      <c r="C53" s="532">
        <v>0</v>
      </c>
      <c r="D53" s="528">
        <v>0</v>
      </c>
      <c r="E53" s="529">
        <v>0</v>
      </c>
      <c r="F53" s="529">
        <v>0</v>
      </c>
      <c r="G53" s="527">
        <v>0</v>
      </c>
    </row>
    <row r="54" spans="1:7" x14ac:dyDescent="0.25">
      <c r="A54" s="534" t="s">
        <v>219</v>
      </c>
      <c r="B54" s="532">
        <v>65457585</v>
      </c>
      <c r="C54" s="532">
        <v>64609551</v>
      </c>
      <c r="D54" s="528">
        <v>13409584</v>
      </c>
      <c r="E54" s="529">
        <v>56889497</v>
      </c>
      <c r="F54" s="529">
        <v>0</v>
      </c>
      <c r="G54" s="527">
        <v>70299081</v>
      </c>
    </row>
    <row r="55" spans="1:7" x14ac:dyDescent="0.25">
      <c r="A55" s="534" t="s">
        <v>220</v>
      </c>
      <c r="B55" s="532">
        <v>0</v>
      </c>
      <c r="C55" s="532">
        <v>0</v>
      </c>
      <c r="D55" s="528">
        <v>0</v>
      </c>
      <c r="E55" s="529">
        <v>0</v>
      </c>
      <c r="F55" s="529">
        <v>0</v>
      </c>
      <c r="G55" s="527">
        <v>0</v>
      </c>
    </row>
    <row r="56" spans="1:7" x14ac:dyDescent="0.25">
      <c r="A56" s="565" t="s">
        <v>221</v>
      </c>
      <c r="B56" s="532">
        <v>0</v>
      </c>
      <c r="C56" s="532">
        <v>0</v>
      </c>
      <c r="D56" s="528">
        <v>0</v>
      </c>
      <c r="E56" s="529">
        <v>0</v>
      </c>
      <c r="F56" s="529">
        <v>0</v>
      </c>
      <c r="G56" s="527">
        <v>0</v>
      </c>
    </row>
    <row r="57" spans="1:7" ht="15.6" x14ac:dyDescent="0.25">
      <c r="A57" s="547" t="s">
        <v>222</v>
      </c>
      <c r="B57" s="548">
        <v>65457585</v>
      </c>
      <c r="C57" s="548">
        <v>64609551</v>
      </c>
      <c r="D57" s="549">
        <v>13409584</v>
      </c>
      <c r="E57" s="550">
        <v>56889497</v>
      </c>
      <c r="F57" s="551">
        <v>0</v>
      </c>
      <c r="G57" s="566">
        <v>70299081</v>
      </c>
    </row>
    <row r="58" spans="1:7" x14ac:dyDescent="0.25">
      <c r="A58" s="531" t="s">
        <v>44</v>
      </c>
      <c r="B58" s="532"/>
      <c r="C58" s="527"/>
      <c r="D58" s="528"/>
      <c r="E58" s="529"/>
      <c r="F58" s="529"/>
      <c r="G58" s="527"/>
    </row>
    <row r="59" spans="1:7" x14ac:dyDescent="0.25">
      <c r="A59" s="534" t="s">
        <v>223</v>
      </c>
      <c r="B59" s="532"/>
      <c r="C59" s="527"/>
      <c r="D59" s="528"/>
      <c r="E59" s="529"/>
      <c r="F59" s="529"/>
      <c r="G59" s="527"/>
    </row>
    <row r="60" spans="1:7" x14ac:dyDescent="0.25">
      <c r="A60" s="534" t="s">
        <v>36</v>
      </c>
      <c r="B60" s="532">
        <v>0</v>
      </c>
      <c r="C60" s="542">
        <v>0</v>
      </c>
      <c r="D60" s="567">
        <v>0</v>
      </c>
      <c r="E60" s="568">
        <v>0</v>
      </c>
      <c r="F60" s="529">
        <v>0</v>
      </c>
      <c r="G60" s="527">
        <v>0</v>
      </c>
    </row>
    <row r="61" spans="1:7" ht="16.2" thickBot="1" x14ac:dyDescent="0.3">
      <c r="A61" s="569" t="s">
        <v>224</v>
      </c>
      <c r="B61" s="570">
        <v>42736998</v>
      </c>
      <c r="C61" s="571">
        <v>69916826</v>
      </c>
      <c r="D61" s="571">
        <v>0</v>
      </c>
      <c r="E61" s="572">
        <v>64948673</v>
      </c>
      <c r="F61" s="572">
        <v>0</v>
      </c>
      <c r="G61" s="573">
        <v>64948673</v>
      </c>
    </row>
    <row r="62" spans="1:7" ht="18.600000000000001" customHeight="1" thickTop="1" x14ac:dyDescent="0.25">
      <c r="A62" s="574" t="s">
        <v>47</v>
      </c>
      <c r="B62" s="575">
        <v>2256039752.1997447</v>
      </c>
      <c r="C62" s="576">
        <v>2358265204.0224071</v>
      </c>
      <c r="D62" s="576">
        <v>1150559970.1600001</v>
      </c>
      <c r="E62" s="577">
        <v>574937054</v>
      </c>
      <c r="F62" s="563">
        <v>721641566.07570326</v>
      </c>
      <c r="G62" s="557">
        <v>2447138589.2357035</v>
      </c>
    </row>
    <row r="63" spans="1:7" ht="16.2" thickBot="1" x14ac:dyDescent="0.3">
      <c r="A63" s="578" t="s">
        <v>203</v>
      </c>
      <c r="B63" s="579">
        <v>0</v>
      </c>
      <c r="C63" s="580">
        <v>0</v>
      </c>
      <c r="D63" s="581">
        <v>0</v>
      </c>
      <c r="E63" s="582">
        <v>0</v>
      </c>
      <c r="F63" s="583">
        <v>0</v>
      </c>
      <c r="G63" s="584">
        <v>0</v>
      </c>
    </row>
    <row r="64" spans="1:7" x14ac:dyDescent="0.25">
      <c r="C64" s="586"/>
      <c r="D64" s="586"/>
      <c r="E64" s="586"/>
      <c r="F64" s="586"/>
    </row>
    <row r="65" spans="1:7" x14ac:dyDescent="0.25">
      <c r="A65" s="588"/>
      <c r="B65" s="588"/>
      <c r="C65" s="588"/>
      <c r="D65" s="588"/>
      <c r="E65" s="588"/>
      <c r="F65" s="588"/>
      <c r="G65" s="588"/>
    </row>
  </sheetData>
  <mergeCells count="3">
    <mergeCell ref="A5:A6"/>
    <mergeCell ref="B5:C5"/>
    <mergeCell ref="D5:G5"/>
  </mergeCells>
  <pageMargins left="0.45" right="0.45" top="0.5" bottom="0.5" header="0.3" footer="0.3"/>
  <pageSetup scale="5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878B-2F69-47C7-A3C9-3844DD4CC5CE}">
  <dimension ref="A1:K66"/>
  <sheetViews>
    <sheetView workbookViewId="0">
      <selection activeCell="J18" sqref="J18"/>
    </sheetView>
  </sheetViews>
  <sheetFormatPr defaultRowHeight="15" x14ac:dyDescent="0.25"/>
  <cols>
    <col min="1" max="1" width="76.5546875" style="374" customWidth="1"/>
    <col min="2" max="2" width="18.88671875" style="374" bestFit="1" customWidth="1"/>
    <col min="3" max="3" width="18.6640625" style="374" customWidth="1"/>
    <col min="4" max="5" width="18.6640625" style="332" customWidth="1"/>
    <col min="6" max="6" width="18" style="332" customWidth="1"/>
    <col min="7" max="7" width="22.109375" style="332" customWidth="1"/>
    <col min="8" max="8" width="15.6640625" customWidth="1"/>
    <col min="9" max="9" width="16" bestFit="1" customWidth="1"/>
    <col min="10" max="10" width="13.88671875" bestFit="1" customWidth="1"/>
    <col min="11" max="11" width="13.44140625" bestFit="1" customWidth="1"/>
  </cols>
  <sheetData>
    <row r="1" spans="1:10" ht="15.6" x14ac:dyDescent="0.3">
      <c r="A1" s="322" t="s">
        <v>204</v>
      </c>
      <c r="B1" s="322"/>
      <c r="C1" s="322"/>
      <c r="D1" s="322"/>
      <c r="E1" s="322"/>
      <c r="F1" s="322"/>
      <c r="G1" s="322"/>
    </row>
    <row r="2" spans="1:10" ht="15.6" x14ac:dyDescent="0.3">
      <c r="A2" s="322" t="s">
        <v>0</v>
      </c>
      <c r="B2" s="322"/>
      <c r="C2" s="322"/>
      <c r="D2" s="322"/>
      <c r="E2" s="322"/>
      <c r="F2" s="322"/>
      <c r="G2" s="322"/>
    </row>
    <row r="3" spans="1:10" ht="15.6" x14ac:dyDescent="0.3">
      <c r="A3" s="323" t="s">
        <v>49</v>
      </c>
      <c r="B3" s="323"/>
      <c r="C3" s="323"/>
      <c r="D3" s="323"/>
      <c r="E3" s="323"/>
      <c r="F3" s="323"/>
      <c r="G3" s="323"/>
    </row>
    <row r="4" spans="1:10" ht="16.2" thickBot="1" x14ac:dyDescent="0.35">
      <c r="A4" s="324"/>
      <c r="B4" s="485"/>
      <c r="C4" s="485"/>
      <c r="D4" s="485"/>
      <c r="E4" s="324"/>
      <c r="F4" s="324"/>
      <c r="G4" s="324"/>
    </row>
    <row r="5" spans="1:10" ht="16.2" thickBot="1" x14ac:dyDescent="0.35">
      <c r="A5" s="610" t="s">
        <v>1</v>
      </c>
      <c r="B5" s="612" t="s">
        <v>193</v>
      </c>
      <c r="C5" s="613"/>
      <c r="D5" s="614" t="s">
        <v>196</v>
      </c>
      <c r="E5" s="615"/>
      <c r="F5" s="615"/>
      <c r="G5" s="616"/>
    </row>
    <row r="6" spans="1:10" ht="47.4" thickBot="1" x14ac:dyDescent="0.35">
      <c r="A6" s="611"/>
      <c r="B6" s="488" t="s">
        <v>166</v>
      </c>
      <c r="C6" s="488" t="s">
        <v>167</v>
      </c>
      <c r="D6" s="486" t="s">
        <v>2</v>
      </c>
      <c r="E6" s="487" t="s">
        <v>3</v>
      </c>
      <c r="F6" s="487" t="s">
        <v>168</v>
      </c>
      <c r="G6" s="488" t="s">
        <v>169</v>
      </c>
    </row>
    <row r="7" spans="1:10" ht="15.6" x14ac:dyDescent="0.3">
      <c r="A7" s="328" t="s">
        <v>4</v>
      </c>
      <c r="B7" s="329"/>
      <c r="C7" s="330"/>
      <c r="D7" s="331"/>
      <c r="G7" s="333"/>
    </row>
    <row r="8" spans="1:10" x14ac:dyDescent="0.25">
      <c r="A8" s="334" t="s">
        <v>5</v>
      </c>
      <c r="B8" s="489"/>
      <c r="C8" s="490"/>
      <c r="D8" s="491"/>
      <c r="E8" s="492"/>
      <c r="F8" s="492"/>
      <c r="G8" s="490"/>
    </row>
    <row r="9" spans="1:10" ht="15.6" x14ac:dyDescent="0.3">
      <c r="A9" s="493" t="s">
        <v>197</v>
      </c>
      <c r="B9" s="489"/>
      <c r="C9" s="490"/>
      <c r="D9" s="491"/>
      <c r="E9" s="492"/>
      <c r="F9" s="492"/>
      <c r="G9" s="490"/>
    </row>
    <row r="10" spans="1:10" x14ac:dyDescent="0.25">
      <c r="A10" s="336" t="s">
        <v>6</v>
      </c>
      <c r="B10" s="489">
        <v>47348114</v>
      </c>
      <c r="C10" s="489">
        <v>47348114</v>
      </c>
      <c r="D10" s="491">
        <v>48841930</v>
      </c>
      <c r="E10" s="494">
        <v>0</v>
      </c>
      <c r="F10" s="492">
        <v>0</v>
      </c>
      <c r="G10" s="490">
        <v>48841930</v>
      </c>
      <c r="I10" s="589"/>
      <c r="J10" s="590"/>
    </row>
    <row r="11" spans="1:10" x14ac:dyDescent="0.25">
      <c r="A11" s="336" t="s">
        <v>198</v>
      </c>
      <c r="B11" s="489">
        <v>216841004</v>
      </c>
      <c r="C11" s="489">
        <v>217026690</v>
      </c>
      <c r="D11" s="491">
        <v>226011740</v>
      </c>
      <c r="E11" s="494">
        <v>0</v>
      </c>
      <c r="F11" s="492">
        <v>0</v>
      </c>
      <c r="G11" s="490">
        <v>226011740</v>
      </c>
    </row>
    <row r="12" spans="1:10" x14ac:dyDescent="0.25">
      <c r="A12" s="336" t="s">
        <v>199</v>
      </c>
      <c r="B12" s="489">
        <v>57337806</v>
      </c>
      <c r="C12" s="489">
        <v>50604487</v>
      </c>
      <c r="D12" s="491">
        <v>52467857</v>
      </c>
      <c r="E12" s="494">
        <v>0</v>
      </c>
      <c r="F12" s="492">
        <v>0</v>
      </c>
      <c r="G12" s="490">
        <v>52467857</v>
      </c>
    </row>
    <row r="13" spans="1:10" ht="15.6" x14ac:dyDescent="0.3">
      <c r="A13" s="493" t="s">
        <v>8</v>
      </c>
      <c r="B13" s="489"/>
      <c r="C13" s="489"/>
      <c r="D13" s="491"/>
      <c r="E13" s="494"/>
      <c r="F13" s="492"/>
      <c r="G13" s="490"/>
      <c r="I13" s="589"/>
      <c r="J13" s="590"/>
    </row>
    <row r="14" spans="1:10" x14ac:dyDescent="0.25">
      <c r="A14" s="336" t="s">
        <v>200</v>
      </c>
      <c r="B14" s="489">
        <v>496195671</v>
      </c>
      <c r="C14" s="489">
        <v>492310495</v>
      </c>
      <c r="D14" s="491">
        <v>516997121</v>
      </c>
      <c r="E14" s="494">
        <v>0</v>
      </c>
      <c r="F14" s="492">
        <v>0</v>
      </c>
      <c r="G14" s="490">
        <v>516997121</v>
      </c>
    </row>
    <row r="15" spans="1:10" x14ac:dyDescent="0.25">
      <c r="A15" s="336" t="s">
        <v>199</v>
      </c>
      <c r="B15" s="489">
        <v>72660646</v>
      </c>
      <c r="C15" s="489">
        <v>73588580</v>
      </c>
      <c r="D15" s="491">
        <v>73454212</v>
      </c>
      <c r="E15" s="494">
        <v>0</v>
      </c>
      <c r="F15" s="492">
        <v>0</v>
      </c>
      <c r="G15" s="490">
        <v>73454212</v>
      </c>
    </row>
    <row r="16" spans="1:10" x14ac:dyDescent="0.25">
      <c r="A16" s="336" t="s">
        <v>201</v>
      </c>
      <c r="B16" s="489">
        <v>38156147.090000004</v>
      </c>
      <c r="C16" s="489">
        <v>42600000</v>
      </c>
      <c r="D16" s="491">
        <v>0</v>
      </c>
      <c r="E16" s="494">
        <v>44300000</v>
      </c>
      <c r="F16" s="492">
        <v>0</v>
      </c>
      <c r="G16" s="490">
        <v>44300000</v>
      </c>
      <c r="I16" s="591"/>
      <c r="J16" s="590"/>
    </row>
    <row r="17" spans="1:11" x14ac:dyDescent="0.25">
      <c r="A17" s="334" t="s">
        <v>202</v>
      </c>
      <c r="B17" s="489">
        <v>50988910</v>
      </c>
      <c r="C17" s="489">
        <v>55653125</v>
      </c>
      <c r="D17" s="491">
        <v>8892341</v>
      </c>
      <c r="E17" s="494">
        <v>48775536</v>
      </c>
      <c r="F17" s="492">
        <v>0</v>
      </c>
      <c r="G17" s="490">
        <v>57667877</v>
      </c>
      <c r="I17" s="591"/>
    </row>
    <row r="18" spans="1:11" x14ac:dyDescent="0.25">
      <c r="A18" s="337"/>
      <c r="B18" s="489"/>
      <c r="C18" s="489"/>
      <c r="D18" s="491"/>
      <c r="E18" s="494"/>
      <c r="F18" s="492"/>
      <c r="G18" s="490"/>
      <c r="I18" s="591"/>
    </row>
    <row r="19" spans="1:11" ht="15.6" x14ac:dyDescent="0.3">
      <c r="A19" s="338" t="s">
        <v>11</v>
      </c>
      <c r="B19" s="495">
        <v>979528298.09000003</v>
      </c>
      <c r="C19" s="495">
        <v>979131491</v>
      </c>
      <c r="D19" s="496">
        <v>926665201</v>
      </c>
      <c r="E19" s="497">
        <v>93075536</v>
      </c>
      <c r="F19" s="498">
        <v>0</v>
      </c>
      <c r="G19" s="495">
        <v>1019740737</v>
      </c>
      <c r="H19" s="590"/>
      <c r="I19" s="591"/>
      <c r="J19" s="593"/>
    </row>
    <row r="20" spans="1:11" x14ac:dyDescent="0.25">
      <c r="A20" s="334" t="s">
        <v>12</v>
      </c>
      <c r="B20" s="489">
        <v>66667</v>
      </c>
      <c r="C20" s="489">
        <v>7933.333333333333</v>
      </c>
      <c r="D20" s="491">
        <v>0</v>
      </c>
      <c r="E20" s="494">
        <v>0</v>
      </c>
      <c r="F20" s="492">
        <v>8330</v>
      </c>
      <c r="G20" s="490">
        <v>8330</v>
      </c>
      <c r="H20" s="590"/>
      <c r="I20" s="591"/>
    </row>
    <row r="21" spans="1:11" x14ac:dyDescent="0.25">
      <c r="A21" s="334" t="s">
        <v>13</v>
      </c>
      <c r="B21" s="489">
        <v>0</v>
      </c>
      <c r="C21" s="489">
        <v>0</v>
      </c>
      <c r="D21" s="491"/>
      <c r="E21" s="494"/>
      <c r="F21" s="492"/>
      <c r="G21" s="490"/>
      <c r="I21" s="591"/>
    </row>
    <row r="22" spans="1:11" x14ac:dyDescent="0.25">
      <c r="A22" s="336" t="s">
        <v>14</v>
      </c>
      <c r="B22" s="489">
        <v>425272420.65000004</v>
      </c>
      <c r="C22" s="489">
        <v>420945304</v>
      </c>
      <c r="D22" s="491">
        <v>0</v>
      </c>
      <c r="E22" s="494">
        <v>0</v>
      </c>
      <c r="F22" s="492">
        <v>441992569.20000005</v>
      </c>
      <c r="G22" s="490">
        <v>441992569.20000005</v>
      </c>
      <c r="H22" s="590"/>
      <c r="I22" s="591"/>
      <c r="J22" s="590"/>
    </row>
    <row r="23" spans="1:11" x14ac:dyDescent="0.25">
      <c r="A23" s="336" t="s">
        <v>15</v>
      </c>
      <c r="B23" s="489">
        <v>4625828.55</v>
      </c>
      <c r="C23" s="489">
        <v>4698311</v>
      </c>
      <c r="D23" s="491">
        <v>0</v>
      </c>
      <c r="E23" s="494">
        <v>0</v>
      </c>
      <c r="F23" s="492">
        <v>4933226.55</v>
      </c>
      <c r="G23" s="490">
        <v>4933226.55</v>
      </c>
      <c r="H23" s="590"/>
      <c r="I23" s="591"/>
    </row>
    <row r="24" spans="1:11" x14ac:dyDescent="0.25">
      <c r="A24" s="336" t="s">
        <v>59</v>
      </c>
      <c r="B24" s="489">
        <v>0</v>
      </c>
      <c r="C24" s="489">
        <v>0</v>
      </c>
      <c r="D24" s="491">
        <v>0</v>
      </c>
      <c r="E24" s="494">
        <v>0</v>
      </c>
      <c r="F24" s="492">
        <v>0</v>
      </c>
      <c r="G24" s="490">
        <v>0</v>
      </c>
      <c r="I24" s="591"/>
    </row>
    <row r="25" spans="1:11" x14ac:dyDescent="0.25">
      <c r="A25" s="342" t="s">
        <v>184</v>
      </c>
      <c r="B25" s="489">
        <v>55027919</v>
      </c>
      <c r="C25" s="489">
        <v>55027919</v>
      </c>
      <c r="D25" s="491">
        <v>63635978</v>
      </c>
      <c r="E25" s="494">
        <v>0</v>
      </c>
      <c r="F25" s="492">
        <v>0</v>
      </c>
      <c r="G25" s="490">
        <v>63635978</v>
      </c>
      <c r="H25" s="590"/>
      <c r="I25" s="591"/>
      <c r="J25" s="590"/>
      <c r="K25" s="596"/>
    </row>
    <row r="26" spans="1:11" ht="15.6" x14ac:dyDescent="0.3">
      <c r="A26" s="338" t="s">
        <v>16</v>
      </c>
      <c r="B26" s="495">
        <v>484992835.20000005</v>
      </c>
      <c r="C26" s="495">
        <v>480679467.33333331</v>
      </c>
      <c r="D26" s="496">
        <v>63635978</v>
      </c>
      <c r="E26" s="497">
        <v>0</v>
      </c>
      <c r="F26" s="498">
        <v>446934125.75000006</v>
      </c>
      <c r="G26" s="495">
        <v>510570103.75000006</v>
      </c>
    </row>
    <row r="27" spans="1:11" x14ac:dyDescent="0.25">
      <c r="A27" s="334" t="s">
        <v>17</v>
      </c>
      <c r="B27" s="489">
        <v>210522505</v>
      </c>
      <c r="C27" s="489">
        <v>200972867</v>
      </c>
      <c r="D27" s="491">
        <v>0</v>
      </c>
      <c r="E27" s="494">
        <v>0</v>
      </c>
      <c r="F27" s="492">
        <v>204992324.34</v>
      </c>
      <c r="G27" s="490">
        <v>204992324.34</v>
      </c>
      <c r="H27" s="590"/>
      <c r="I27" s="597"/>
      <c r="J27" s="590"/>
      <c r="K27" s="597"/>
    </row>
    <row r="28" spans="1:11" x14ac:dyDescent="0.25">
      <c r="A28" s="334" t="s">
        <v>60</v>
      </c>
      <c r="B28" s="489">
        <v>30410094.920000002</v>
      </c>
      <c r="C28" s="489">
        <v>35643873</v>
      </c>
      <c r="D28" s="491">
        <v>0</v>
      </c>
      <c r="E28" s="494">
        <v>37069627.920000002</v>
      </c>
      <c r="F28" s="492">
        <v>0</v>
      </c>
      <c r="G28" s="490">
        <v>37069627.920000002</v>
      </c>
      <c r="H28" s="590"/>
    </row>
    <row r="29" spans="1:11" x14ac:dyDescent="0.25">
      <c r="A29" s="334" t="s">
        <v>18</v>
      </c>
      <c r="B29" s="489">
        <v>280040947.88999999</v>
      </c>
      <c r="C29" s="489">
        <v>267848257</v>
      </c>
      <c r="D29" s="491">
        <v>0</v>
      </c>
      <c r="E29" s="494">
        <v>305113669</v>
      </c>
      <c r="F29" s="492">
        <v>0</v>
      </c>
      <c r="G29" s="490">
        <v>305113669</v>
      </c>
      <c r="H29" s="590"/>
    </row>
    <row r="30" spans="1:11" x14ac:dyDescent="0.25">
      <c r="A30" s="334" t="s">
        <v>19</v>
      </c>
      <c r="B30" s="489">
        <v>0</v>
      </c>
      <c r="C30" s="489">
        <v>0</v>
      </c>
      <c r="D30" s="491"/>
      <c r="E30" s="494"/>
      <c r="F30" s="492"/>
      <c r="G30" s="490"/>
      <c r="H30" s="590"/>
    </row>
    <row r="31" spans="1:11" x14ac:dyDescent="0.25">
      <c r="A31" s="334" t="s">
        <v>20</v>
      </c>
      <c r="B31" s="489">
        <v>0</v>
      </c>
      <c r="C31" s="489">
        <v>0</v>
      </c>
      <c r="D31" s="491"/>
      <c r="E31" s="494"/>
      <c r="F31" s="492"/>
      <c r="G31" s="490"/>
      <c r="H31" s="590"/>
    </row>
    <row r="32" spans="1:11" x14ac:dyDescent="0.25">
      <c r="A32" s="336" t="s">
        <v>21</v>
      </c>
      <c r="B32" s="489">
        <v>131619057</v>
      </c>
      <c r="C32" s="489">
        <v>139294952</v>
      </c>
      <c r="D32" s="491">
        <v>88972043</v>
      </c>
      <c r="E32" s="494">
        <v>57287656.599999994</v>
      </c>
      <c r="F32" s="492">
        <v>0</v>
      </c>
      <c r="G32" s="490">
        <v>146259699.59999999</v>
      </c>
      <c r="H32" s="590"/>
    </row>
    <row r="33" spans="1:8" x14ac:dyDescent="0.25">
      <c r="A33" s="336" t="s">
        <v>22</v>
      </c>
      <c r="B33" s="489">
        <v>0</v>
      </c>
      <c r="C33" s="489">
        <v>0</v>
      </c>
      <c r="D33" s="491"/>
      <c r="E33" s="494"/>
      <c r="F33" s="492"/>
      <c r="G33" s="490"/>
      <c r="H33" s="590"/>
    </row>
    <row r="34" spans="1:8" ht="15.6" thickBot="1" x14ac:dyDescent="0.3">
      <c r="A34" s="343" t="s">
        <v>23</v>
      </c>
      <c r="B34" s="489">
        <v>25954170</v>
      </c>
      <c r="C34" s="489">
        <v>31587675</v>
      </c>
      <c r="D34" s="491">
        <v>7291805</v>
      </c>
      <c r="E34" s="494">
        <v>25001785</v>
      </c>
      <c r="F34" s="492">
        <v>0</v>
      </c>
      <c r="G34" s="490">
        <v>32293590</v>
      </c>
      <c r="H34" s="590"/>
    </row>
    <row r="35" spans="1:8" ht="16.2" thickTop="1" x14ac:dyDescent="0.3">
      <c r="A35" s="344" t="s">
        <v>24</v>
      </c>
      <c r="B35" s="499">
        <v>2143067908.1000001</v>
      </c>
      <c r="C35" s="499">
        <v>2135158582.3333333</v>
      </c>
      <c r="D35" s="500">
        <v>1086565027</v>
      </c>
      <c r="E35" s="501">
        <v>517548274.51999998</v>
      </c>
      <c r="F35" s="502">
        <v>651926450.09000003</v>
      </c>
      <c r="G35" s="499">
        <v>2256039751.6100001</v>
      </c>
    </row>
    <row r="36" spans="1:8" x14ac:dyDescent="0.25">
      <c r="A36" s="334"/>
      <c r="B36" s="489"/>
      <c r="C36" s="490"/>
      <c r="D36" s="491"/>
      <c r="E36" s="494"/>
      <c r="F36" s="492"/>
      <c r="G36" s="490"/>
    </row>
    <row r="37" spans="1:8" ht="15.6" x14ac:dyDescent="0.3">
      <c r="A37" s="328" t="s">
        <v>25</v>
      </c>
      <c r="B37" s="503"/>
      <c r="C37" s="490"/>
      <c r="D37" s="491"/>
      <c r="E37" s="494"/>
      <c r="F37" s="492"/>
      <c r="G37" s="490"/>
    </row>
    <row r="38" spans="1:8" x14ac:dyDescent="0.25">
      <c r="A38" s="334" t="s">
        <v>26</v>
      </c>
      <c r="B38" s="489"/>
      <c r="C38" s="490"/>
      <c r="D38" s="491"/>
      <c r="E38" s="494"/>
      <c r="F38" s="492"/>
      <c r="G38" s="490"/>
    </row>
    <row r="39" spans="1:8" x14ac:dyDescent="0.25">
      <c r="A39" s="336" t="s">
        <v>27</v>
      </c>
      <c r="B39" s="489">
        <v>638773732.75999999</v>
      </c>
      <c r="C39" s="489">
        <v>647810972.2604574</v>
      </c>
      <c r="D39" s="491">
        <v>556901733.61310148</v>
      </c>
      <c r="E39" s="494">
        <v>55666858.926197201</v>
      </c>
      <c r="F39" s="492">
        <v>61428429</v>
      </c>
      <c r="G39" s="490">
        <v>673997021.53929865</v>
      </c>
    </row>
    <row r="40" spans="1:8" x14ac:dyDescent="0.25">
      <c r="A40" s="336" t="s">
        <v>28</v>
      </c>
      <c r="B40" s="489">
        <v>486142334.39579695</v>
      </c>
      <c r="C40" s="489">
        <v>482963485.90333503</v>
      </c>
      <c r="D40" s="491">
        <v>8823900.4637681171</v>
      </c>
      <c r="E40" s="494">
        <v>795606.43260768766</v>
      </c>
      <c r="F40" s="492">
        <v>497156248.39999992</v>
      </c>
      <c r="G40" s="490">
        <v>506775755.29637575</v>
      </c>
    </row>
    <row r="41" spans="1:8" x14ac:dyDescent="0.25">
      <c r="A41" s="336" t="s">
        <v>29</v>
      </c>
      <c r="B41" s="489">
        <v>17710362.310000002</v>
      </c>
      <c r="C41" s="489">
        <v>17904695.207409754</v>
      </c>
      <c r="D41" s="491">
        <v>379175</v>
      </c>
      <c r="E41" s="494">
        <v>9385226.4398543406</v>
      </c>
      <c r="F41" s="492">
        <v>6851617.4199999999</v>
      </c>
      <c r="G41" s="490">
        <v>16616018.859854341</v>
      </c>
    </row>
    <row r="42" spans="1:8" x14ac:dyDescent="0.25">
      <c r="A42" s="336" t="s">
        <v>30</v>
      </c>
      <c r="B42" s="489">
        <v>186038566.67639714</v>
      </c>
      <c r="C42" s="489">
        <v>187150441.79410666</v>
      </c>
      <c r="D42" s="491">
        <v>158450748.03846154</v>
      </c>
      <c r="E42" s="494">
        <v>34266479.290983833</v>
      </c>
      <c r="F42" s="492">
        <v>3756000.06</v>
      </c>
      <c r="G42" s="490">
        <v>196473227.38944536</v>
      </c>
    </row>
    <row r="43" spans="1:8" x14ac:dyDescent="0.25">
      <c r="A43" s="336" t="s">
        <v>31</v>
      </c>
      <c r="B43" s="489">
        <v>118399503.54789133</v>
      </c>
      <c r="C43" s="489">
        <v>123417445.37323631</v>
      </c>
      <c r="D43" s="491">
        <v>54786837.615441233</v>
      </c>
      <c r="E43" s="494">
        <v>74332038.113262787</v>
      </c>
      <c r="F43" s="492">
        <v>1246546.08</v>
      </c>
      <c r="G43" s="490">
        <v>130365421.80870402</v>
      </c>
    </row>
    <row r="44" spans="1:8" x14ac:dyDescent="0.25">
      <c r="A44" s="336" t="s">
        <v>32</v>
      </c>
      <c r="B44" s="489">
        <v>115998685.29856274</v>
      </c>
      <c r="C44" s="489">
        <v>102342602.26752958</v>
      </c>
      <c r="D44" s="491">
        <v>106543267.4308437</v>
      </c>
      <c r="E44" s="494">
        <v>8347172.2868870301</v>
      </c>
      <c r="F44" s="492">
        <v>0</v>
      </c>
      <c r="G44" s="490">
        <v>114890439.71773073</v>
      </c>
    </row>
    <row r="45" spans="1:8" x14ac:dyDescent="0.25">
      <c r="A45" s="336" t="s">
        <v>33</v>
      </c>
      <c r="B45" s="489">
        <v>115762934.19</v>
      </c>
      <c r="C45" s="489">
        <v>102337185</v>
      </c>
      <c r="D45" s="491">
        <v>101569535</v>
      </c>
      <c r="E45" s="494">
        <v>0</v>
      </c>
      <c r="F45" s="492">
        <v>6317802.4800000004</v>
      </c>
      <c r="G45" s="490">
        <v>107887337.48</v>
      </c>
    </row>
    <row r="46" spans="1:8" x14ac:dyDescent="0.25">
      <c r="A46" s="336" t="s">
        <v>34</v>
      </c>
      <c r="B46" s="489">
        <v>156424212.49000001</v>
      </c>
      <c r="C46" s="489">
        <v>161890966.40437627</v>
      </c>
      <c r="D46" s="491">
        <v>89612184.838383839</v>
      </c>
      <c r="E46" s="494">
        <v>11608246.099951986</v>
      </c>
      <c r="F46" s="492">
        <v>64550622.210000001</v>
      </c>
      <c r="G46" s="490">
        <v>165771053.14833581</v>
      </c>
    </row>
    <row r="47" spans="1:8" x14ac:dyDescent="0.25">
      <c r="A47" s="334" t="s">
        <v>35</v>
      </c>
      <c r="B47" s="489">
        <v>204966995.62</v>
      </c>
      <c r="C47" s="489">
        <v>218266707</v>
      </c>
      <c r="D47" s="491">
        <v>0</v>
      </c>
      <c r="E47" s="494">
        <v>224449709</v>
      </c>
      <c r="F47" s="492">
        <v>10619184.300000001</v>
      </c>
      <c r="G47" s="490">
        <v>235068893.30000001</v>
      </c>
    </row>
    <row r="48" spans="1:8" x14ac:dyDescent="0.25">
      <c r="A48" s="334" t="s">
        <v>19</v>
      </c>
      <c r="B48" s="489"/>
      <c r="C48" s="489"/>
      <c r="D48" s="491"/>
      <c r="E48" s="494"/>
      <c r="F48" s="492"/>
      <c r="G48" s="490"/>
    </row>
    <row r="49" spans="1:7" ht="15.6" thickBot="1" x14ac:dyDescent="0.3">
      <c r="A49" s="334" t="s">
        <v>36</v>
      </c>
      <c r="B49" s="489">
        <v>0</v>
      </c>
      <c r="C49" s="489">
        <v>0</v>
      </c>
      <c r="D49" s="491">
        <v>0</v>
      </c>
      <c r="E49" s="494">
        <v>0</v>
      </c>
      <c r="F49" s="492">
        <v>0</v>
      </c>
      <c r="G49" s="490">
        <v>0</v>
      </c>
    </row>
    <row r="50" spans="1:7" ht="16.2" thickTop="1" x14ac:dyDescent="0.3">
      <c r="A50" s="344" t="s">
        <v>37</v>
      </c>
      <c r="B50" s="499">
        <v>2040217327.2886481</v>
      </c>
      <c r="C50" s="499">
        <v>2044084501.2104511</v>
      </c>
      <c r="D50" s="500">
        <v>1077067382</v>
      </c>
      <c r="E50" s="501">
        <v>418851336.58974481</v>
      </c>
      <c r="F50" s="502">
        <v>651926449.94999981</v>
      </c>
      <c r="G50" s="499">
        <v>2147845168.5397444</v>
      </c>
    </row>
    <row r="51" spans="1:7" x14ac:dyDescent="0.25">
      <c r="A51" s="334"/>
      <c r="B51" s="489"/>
      <c r="C51" s="490"/>
      <c r="D51" s="491"/>
      <c r="E51" s="494"/>
      <c r="F51" s="492"/>
      <c r="G51" s="490"/>
    </row>
    <row r="52" spans="1:7" ht="15.6" x14ac:dyDescent="0.3">
      <c r="A52" s="328" t="s">
        <v>38</v>
      </c>
      <c r="B52" s="503"/>
      <c r="C52" s="490"/>
      <c r="D52" s="491"/>
      <c r="E52" s="494"/>
      <c r="F52" s="492"/>
      <c r="G52" s="490"/>
    </row>
    <row r="53" spans="1:7" x14ac:dyDescent="0.25">
      <c r="A53" s="334" t="s">
        <v>39</v>
      </c>
      <c r="B53" s="489"/>
      <c r="C53" s="489"/>
      <c r="D53" s="491"/>
      <c r="E53" s="494"/>
      <c r="F53" s="492"/>
      <c r="G53" s="490"/>
    </row>
    <row r="54" spans="1:7" x14ac:dyDescent="0.25">
      <c r="A54" s="336" t="s">
        <v>40</v>
      </c>
      <c r="B54" s="489">
        <v>71519582</v>
      </c>
      <c r="C54" s="489">
        <v>68894192</v>
      </c>
      <c r="D54" s="491">
        <v>9497645</v>
      </c>
      <c r="E54" s="494">
        <v>55959940</v>
      </c>
      <c r="F54" s="492">
        <v>0</v>
      </c>
      <c r="G54" s="490">
        <v>65457585</v>
      </c>
    </row>
    <row r="55" spans="1:7" x14ac:dyDescent="0.25">
      <c r="A55" s="336" t="s">
        <v>41</v>
      </c>
      <c r="B55" s="489">
        <v>0</v>
      </c>
      <c r="C55" s="489">
        <v>0</v>
      </c>
      <c r="D55" s="491">
        <v>0</v>
      </c>
      <c r="E55" s="494">
        <v>0</v>
      </c>
      <c r="F55" s="492">
        <v>0</v>
      </c>
      <c r="G55" s="490">
        <v>0</v>
      </c>
    </row>
    <row r="56" spans="1:7" x14ac:dyDescent="0.25">
      <c r="A56" s="337" t="s">
        <v>42</v>
      </c>
      <c r="B56" s="489">
        <v>0</v>
      </c>
      <c r="C56" s="489">
        <v>0</v>
      </c>
      <c r="D56" s="491">
        <v>0</v>
      </c>
      <c r="E56" s="494">
        <v>0</v>
      </c>
      <c r="F56" s="492">
        <v>0</v>
      </c>
      <c r="G56" s="490">
        <v>0</v>
      </c>
    </row>
    <row r="57" spans="1:7" ht="15.6" x14ac:dyDescent="0.3">
      <c r="A57" s="349" t="s">
        <v>43</v>
      </c>
      <c r="B57" s="495">
        <v>71519582</v>
      </c>
      <c r="C57" s="495">
        <v>68894192</v>
      </c>
      <c r="D57" s="496">
        <v>9497645</v>
      </c>
      <c r="E57" s="497">
        <v>55959940</v>
      </c>
      <c r="F57" s="498">
        <v>0</v>
      </c>
      <c r="G57" s="495">
        <v>65457585</v>
      </c>
    </row>
    <row r="58" spans="1:7" x14ac:dyDescent="0.25">
      <c r="A58" s="334"/>
      <c r="B58" s="489"/>
      <c r="C58" s="490"/>
      <c r="D58" s="491"/>
      <c r="E58" s="494"/>
      <c r="F58" s="492"/>
      <c r="G58" s="490"/>
    </row>
    <row r="59" spans="1:7" x14ac:dyDescent="0.25">
      <c r="A59" s="334" t="s">
        <v>44</v>
      </c>
      <c r="B59" s="489"/>
      <c r="C59" s="490"/>
      <c r="D59" s="491"/>
      <c r="E59" s="494"/>
      <c r="F59" s="492"/>
      <c r="G59" s="490"/>
    </row>
    <row r="60" spans="1:7" x14ac:dyDescent="0.25">
      <c r="A60" s="336" t="s">
        <v>45</v>
      </c>
      <c r="B60" s="489">
        <v>0</v>
      </c>
      <c r="C60" s="489">
        <v>0</v>
      </c>
      <c r="D60" s="491">
        <v>0</v>
      </c>
      <c r="E60" s="494">
        <v>0</v>
      </c>
      <c r="F60" s="492">
        <v>0</v>
      </c>
      <c r="G60" s="490">
        <v>0</v>
      </c>
    </row>
    <row r="61" spans="1:7" x14ac:dyDescent="0.25">
      <c r="A61" s="337" t="s">
        <v>36</v>
      </c>
      <c r="B61" s="489">
        <v>31330999</v>
      </c>
      <c r="C61" s="489">
        <v>22179889</v>
      </c>
      <c r="D61" s="491">
        <v>0</v>
      </c>
      <c r="E61" s="494">
        <v>42736998</v>
      </c>
      <c r="F61" s="492">
        <v>0</v>
      </c>
      <c r="G61" s="490">
        <v>42736998</v>
      </c>
    </row>
    <row r="62" spans="1:7" ht="16.2" thickBot="1" x14ac:dyDescent="0.35">
      <c r="A62" s="350" t="s">
        <v>46</v>
      </c>
      <c r="B62" s="504">
        <v>31330999</v>
      </c>
      <c r="C62" s="504">
        <v>22179889</v>
      </c>
      <c r="D62" s="505">
        <v>0</v>
      </c>
      <c r="E62" s="506">
        <v>42736998</v>
      </c>
      <c r="F62" s="507">
        <v>0</v>
      </c>
      <c r="G62" s="504">
        <v>42736998</v>
      </c>
    </row>
    <row r="63" spans="1:7" ht="16.2" thickTop="1" x14ac:dyDescent="0.3">
      <c r="A63" s="355" t="s">
        <v>47</v>
      </c>
      <c r="B63" s="508">
        <v>2143067908.2886481</v>
      </c>
      <c r="C63" s="508">
        <v>2135158582.2104511</v>
      </c>
      <c r="D63" s="509">
        <v>1086565027</v>
      </c>
      <c r="E63" s="510">
        <v>517548274.58974481</v>
      </c>
      <c r="F63" s="511">
        <v>651926449.94999981</v>
      </c>
      <c r="G63" s="508">
        <v>2256039751.5397444</v>
      </c>
    </row>
    <row r="64" spans="1:7" ht="15.6" thickBot="1" x14ac:dyDescent="0.3">
      <c r="A64" s="372" t="s">
        <v>203</v>
      </c>
      <c r="B64" s="512">
        <v>-0.18864798545837402</v>
      </c>
      <c r="C64" s="512">
        <v>0.12288212776184082</v>
      </c>
      <c r="D64" s="512">
        <v>0</v>
      </c>
      <c r="E64" s="513">
        <v>-6.974482536315918E-2</v>
      </c>
      <c r="F64" s="514">
        <v>0.14000022411346436</v>
      </c>
      <c r="G64" s="515">
        <v>7.0255756378173828E-2</v>
      </c>
    </row>
    <row r="65" spans="1:7" x14ac:dyDescent="0.25">
      <c r="C65" s="375"/>
      <c r="D65" s="375"/>
      <c r="E65" s="375"/>
      <c r="F65" s="375"/>
    </row>
    <row r="66" spans="1:7" ht="13.2" x14ac:dyDescent="0.25">
      <c r="A66" s="516"/>
      <c r="B66" s="516"/>
      <c r="C66" s="516"/>
      <c r="D66" s="516"/>
      <c r="E66" s="516"/>
      <c r="F66" s="516"/>
      <c r="G66" s="516"/>
    </row>
  </sheetData>
  <mergeCells count="3">
    <mergeCell ref="A5:A6"/>
    <mergeCell ref="B5:C5"/>
    <mergeCell ref="D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3"/>
  <sheetViews>
    <sheetView workbookViewId="0">
      <selection activeCell="K27" sqref="K27"/>
    </sheetView>
  </sheetViews>
  <sheetFormatPr defaultColWidth="9.109375" defaultRowHeight="15.6" x14ac:dyDescent="0.3"/>
  <cols>
    <col min="1" max="1" width="76.5546875" style="473" customWidth="1"/>
    <col min="2" max="2" width="18.88671875" style="473" bestFit="1" customWidth="1"/>
    <col min="3" max="3" width="18.6640625" style="473" customWidth="1"/>
    <col min="4" max="5" width="18.6640625" style="442" customWidth="1"/>
    <col min="6" max="6" width="18" style="442" customWidth="1"/>
    <col min="7" max="7" width="22.109375" style="442" customWidth="1"/>
    <col min="8" max="8" width="12.6640625" style="437" customWidth="1"/>
    <col min="9" max="9" width="9.109375" style="437"/>
    <col min="10" max="10" width="22.33203125" style="437" bestFit="1" customWidth="1"/>
    <col min="11" max="11" width="45" style="437" bestFit="1" customWidth="1"/>
    <col min="12" max="16384" width="9.109375" style="437"/>
  </cols>
  <sheetData>
    <row r="1" spans="1:11" x14ac:dyDescent="0.3">
      <c r="A1" s="436" t="s">
        <v>195</v>
      </c>
      <c r="B1" s="436"/>
      <c r="C1" s="436"/>
      <c r="D1" s="436"/>
      <c r="E1" s="436"/>
      <c r="F1" s="436"/>
      <c r="G1" s="436"/>
    </row>
    <row r="2" spans="1:11" x14ac:dyDescent="0.3">
      <c r="A2" s="436" t="s">
        <v>0</v>
      </c>
      <c r="B2" s="436"/>
      <c r="C2" s="436"/>
      <c r="D2" s="436"/>
      <c r="E2" s="436"/>
      <c r="F2" s="436"/>
      <c r="G2" s="436"/>
    </row>
    <row r="3" spans="1:11" x14ac:dyDescent="0.3">
      <c r="A3" s="438" t="s">
        <v>49</v>
      </c>
      <c r="B3" s="438"/>
      <c r="C3" s="438"/>
      <c r="D3" s="438"/>
      <c r="E3" s="438"/>
      <c r="F3" s="438"/>
      <c r="G3" s="438"/>
    </row>
    <row r="4" spans="1:11" ht="16.2" thickBot="1" x14ac:dyDescent="0.35">
      <c r="A4" s="439"/>
      <c r="B4" s="440"/>
      <c r="C4" s="440"/>
      <c r="D4" s="440"/>
      <c r="E4" s="439"/>
      <c r="F4" s="439"/>
      <c r="G4" s="439"/>
    </row>
    <row r="5" spans="1:11" ht="16.2" thickBot="1" x14ac:dyDescent="0.35">
      <c r="A5" s="617" t="s">
        <v>1</v>
      </c>
      <c r="B5" s="619" t="s">
        <v>183</v>
      </c>
      <c r="C5" s="620"/>
      <c r="D5" s="621" t="s">
        <v>193</v>
      </c>
      <c r="E5" s="622"/>
      <c r="F5" s="622"/>
      <c r="G5" s="623"/>
    </row>
    <row r="6" spans="1:11" ht="47.4" thickBot="1" x14ac:dyDescent="0.35">
      <c r="A6" s="618"/>
      <c r="B6" s="475" t="s">
        <v>166</v>
      </c>
      <c r="C6" s="475" t="s">
        <v>167</v>
      </c>
      <c r="D6" s="476" t="s">
        <v>2</v>
      </c>
      <c r="E6" s="477" t="s">
        <v>3</v>
      </c>
      <c r="F6" s="477" t="s">
        <v>168</v>
      </c>
      <c r="G6" s="475" t="s">
        <v>169</v>
      </c>
      <c r="I6"/>
      <c r="J6"/>
      <c r="K6"/>
    </row>
    <row r="7" spans="1:11" x14ac:dyDescent="0.3">
      <c r="A7" s="441" t="s">
        <v>4</v>
      </c>
      <c r="B7" s="478"/>
      <c r="C7" s="479"/>
      <c r="D7" s="480"/>
      <c r="G7" s="481"/>
      <c r="I7"/>
      <c r="J7"/>
      <c r="K7"/>
    </row>
    <row r="8" spans="1:11" x14ac:dyDescent="0.3">
      <c r="A8" s="443" t="s">
        <v>5</v>
      </c>
      <c r="B8" s="444"/>
      <c r="C8" s="445"/>
      <c r="D8" s="446"/>
      <c r="E8" s="447"/>
      <c r="F8" s="447"/>
      <c r="G8" s="445"/>
      <c r="I8"/>
      <c r="J8"/>
      <c r="K8"/>
    </row>
    <row r="9" spans="1:11" x14ac:dyDescent="0.3">
      <c r="A9" s="449" t="s">
        <v>6</v>
      </c>
      <c r="B9" s="444">
        <v>42293747</v>
      </c>
      <c r="C9" s="444">
        <v>42293747</v>
      </c>
      <c r="D9" s="446">
        <v>47348114</v>
      </c>
      <c r="E9" s="448">
        <v>0</v>
      </c>
      <c r="F9" s="447">
        <v>0</v>
      </c>
      <c r="G9" s="445">
        <v>47348114</v>
      </c>
      <c r="I9"/>
      <c r="J9"/>
      <c r="K9"/>
    </row>
    <row r="10" spans="1:11" x14ac:dyDescent="0.3">
      <c r="A10" s="449" t="s">
        <v>7</v>
      </c>
      <c r="B10" s="444">
        <v>261357278</v>
      </c>
      <c r="C10" s="444">
        <v>255985776</v>
      </c>
      <c r="D10" s="446">
        <v>274178810</v>
      </c>
      <c r="E10" s="448">
        <v>0</v>
      </c>
      <c r="F10" s="447">
        <v>0</v>
      </c>
      <c r="G10" s="445">
        <v>274178810</v>
      </c>
      <c r="I10"/>
      <c r="J10"/>
      <c r="K10"/>
    </row>
    <row r="11" spans="1:11" x14ac:dyDescent="0.3">
      <c r="A11" s="449" t="s">
        <v>8</v>
      </c>
      <c r="B11" s="444">
        <v>533782102</v>
      </c>
      <c r="C11" s="444">
        <v>542396794</v>
      </c>
      <c r="D11" s="446">
        <v>568856317</v>
      </c>
      <c r="E11" s="448">
        <v>0</v>
      </c>
      <c r="F11" s="447">
        <v>0</v>
      </c>
      <c r="G11" s="445">
        <v>568856317</v>
      </c>
      <c r="I11"/>
      <c r="J11"/>
      <c r="K11"/>
    </row>
    <row r="12" spans="1:11" x14ac:dyDescent="0.3">
      <c r="A12" s="449" t="s">
        <v>9</v>
      </c>
      <c r="B12" s="444">
        <v>35610044.700000003</v>
      </c>
      <c r="C12" s="444">
        <v>37044803</v>
      </c>
      <c r="D12" s="446">
        <v>0</v>
      </c>
      <c r="E12" s="448">
        <v>38156147.090000004</v>
      </c>
      <c r="F12" s="447">
        <v>0</v>
      </c>
      <c r="G12" s="445">
        <v>38156147.090000004</v>
      </c>
      <c r="I12"/>
      <c r="J12"/>
      <c r="K12"/>
    </row>
    <row r="13" spans="1:11" x14ac:dyDescent="0.3">
      <c r="A13" s="461" t="s">
        <v>10</v>
      </c>
      <c r="B13" s="444">
        <v>62377202</v>
      </c>
      <c r="C13" s="444">
        <v>58755883</v>
      </c>
      <c r="D13" s="446">
        <v>8892341</v>
      </c>
      <c r="E13" s="448">
        <v>42096569</v>
      </c>
      <c r="F13" s="447">
        <v>0</v>
      </c>
      <c r="G13" s="445">
        <v>50988910</v>
      </c>
      <c r="I13"/>
      <c r="J13"/>
      <c r="K13"/>
    </row>
    <row r="14" spans="1:11" x14ac:dyDescent="0.3">
      <c r="A14" s="482" t="s">
        <v>11</v>
      </c>
      <c r="B14" s="450">
        <v>935420373.70000005</v>
      </c>
      <c r="C14" s="450">
        <v>936477003</v>
      </c>
      <c r="D14" s="451">
        <v>899275582</v>
      </c>
      <c r="E14" s="452">
        <v>80252716.090000004</v>
      </c>
      <c r="F14" s="453">
        <v>0</v>
      </c>
      <c r="G14" s="450">
        <v>979528298.09000003</v>
      </c>
      <c r="I14"/>
      <c r="J14"/>
      <c r="K14"/>
    </row>
    <row r="15" spans="1:11" x14ac:dyDescent="0.3">
      <c r="A15" s="443" t="s">
        <v>12</v>
      </c>
      <c r="B15" s="444">
        <v>107284</v>
      </c>
      <c r="C15" s="444">
        <v>26050</v>
      </c>
      <c r="D15" s="446">
        <v>0</v>
      </c>
      <c r="E15" s="448">
        <v>0</v>
      </c>
      <c r="F15" s="447">
        <v>66667</v>
      </c>
      <c r="G15" s="445">
        <v>66667</v>
      </c>
      <c r="I15"/>
      <c r="J15"/>
      <c r="K15"/>
    </row>
    <row r="16" spans="1:11" x14ac:dyDescent="0.3">
      <c r="A16" s="443" t="s">
        <v>13</v>
      </c>
      <c r="B16" s="444">
        <v>0</v>
      </c>
      <c r="C16" s="444">
        <v>0</v>
      </c>
      <c r="D16" s="446"/>
      <c r="E16" s="448"/>
      <c r="F16" s="447"/>
      <c r="G16" s="445"/>
    </row>
    <row r="17" spans="1:8" x14ac:dyDescent="0.3">
      <c r="A17" s="449" t="s">
        <v>14</v>
      </c>
      <c r="B17" s="444">
        <v>364436041</v>
      </c>
      <c r="C17" s="444">
        <v>405021353</v>
      </c>
      <c r="D17" s="446">
        <v>0</v>
      </c>
      <c r="E17" s="448">
        <v>0</v>
      </c>
      <c r="F17" s="447">
        <v>425272420.65000004</v>
      </c>
      <c r="G17" s="445">
        <v>425272420.65000004</v>
      </c>
    </row>
    <row r="18" spans="1:8" x14ac:dyDescent="0.3">
      <c r="A18" s="449" t="s">
        <v>15</v>
      </c>
      <c r="B18" s="444">
        <v>3110606</v>
      </c>
      <c r="C18" s="444">
        <v>4405551</v>
      </c>
      <c r="D18" s="446">
        <v>0</v>
      </c>
      <c r="E18" s="448">
        <v>0</v>
      </c>
      <c r="F18" s="447">
        <v>4625828.55</v>
      </c>
      <c r="G18" s="445">
        <v>4625828.55</v>
      </c>
    </row>
    <row r="19" spans="1:8" x14ac:dyDescent="0.3">
      <c r="A19" s="449" t="s">
        <v>59</v>
      </c>
      <c r="B19" s="444">
        <v>0</v>
      </c>
      <c r="C19" s="444">
        <v>0</v>
      </c>
      <c r="D19" s="446">
        <v>0</v>
      </c>
      <c r="E19" s="448">
        <v>0</v>
      </c>
      <c r="F19" s="447">
        <v>0</v>
      </c>
      <c r="G19" s="445">
        <v>0</v>
      </c>
    </row>
    <row r="20" spans="1:8" x14ac:dyDescent="0.3">
      <c r="A20" s="483" t="s">
        <v>184</v>
      </c>
      <c r="B20" s="444">
        <v>56460058</v>
      </c>
      <c r="C20" s="444">
        <v>56460058</v>
      </c>
      <c r="D20" s="446">
        <v>55027919</v>
      </c>
      <c r="E20" s="448">
        <v>0</v>
      </c>
      <c r="F20" s="447">
        <v>0</v>
      </c>
      <c r="G20" s="445">
        <v>55027919</v>
      </c>
    </row>
    <row r="21" spans="1:8" x14ac:dyDescent="0.3">
      <c r="A21" s="413" t="s">
        <v>185</v>
      </c>
      <c r="B21" s="444">
        <v>0</v>
      </c>
      <c r="C21" s="444">
        <v>0</v>
      </c>
      <c r="D21" s="446">
        <v>0</v>
      </c>
      <c r="E21" s="448">
        <v>0</v>
      </c>
      <c r="F21" s="447">
        <v>0</v>
      </c>
      <c r="G21" s="445">
        <v>0</v>
      </c>
    </row>
    <row r="22" spans="1:8" x14ac:dyDescent="0.3">
      <c r="A22" s="413" t="s">
        <v>186</v>
      </c>
      <c r="B22" s="444">
        <v>0</v>
      </c>
      <c r="C22" s="444">
        <v>0</v>
      </c>
      <c r="D22" s="446">
        <v>0</v>
      </c>
      <c r="E22" s="448">
        <v>0</v>
      </c>
      <c r="F22" s="447">
        <v>0</v>
      </c>
      <c r="G22" s="445">
        <v>0</v>
      </c>
    </row>
    <row r="23" spans="1:8" x14ac:dyDescent="0.3">
      <c r="A23" s="413" t="s">
        <v>187</v>
      </c>
      <c r="B23" s="444">
        <v>0</v>
      </c>
      <c r="C23" s="444">
        <v>0</v>
      </c>
      <c r="D23" s="446">
        <v>0</v>
      </c>
      <c r="E23" s="448">
        <v>0</v>
      </c>
      <c r="F23" s="447">
        <v>0</v>
      </c>
      <c r="G23" s="445">
        <v>0</v>
      </c>
      <c r="H23" s="454"/>
    </row>
    <row r="24" spans="1:8" x14ac:dyDescent="0.3">
      <c r="A24" s="413" t="s">
        <v>188</v>
      </c>
      <c r="B24" s="444">
        <v>17985130</v>
      </c>
      <c r="C24" s="444">
        <v>0</v>
      </c>
      <c r="D24" s="446">
        <v>0</v>
      </c>
      <c r="E24" s="448">
        <v>0</v>
      </c>
      <c r="F24" s="447">
        <v>0</v>
      </c>
      <c r="G24" s="445">
        <v>0</v>
      </c>
      <c r="H24" s="454"/>
    </row>
    <row r="25" spans="1:8" x14ac:dyDescent="0.3">
      <c r="A25" s="413" t="s">
        <v>189</v>
      </c>
      <c r="B25" s="444">
        <v>25557767</v>
      </c>
      <c r="C25" s="444">
        <v>25455396</v>
      </c>
      <c r="D25" s="446">
        <v>0</v>
      </c>
      <c r="E25" s="448">
        <v>0</v>
      </c>
      <c r="F25" s="447">
        <v>0</v>
      </c>
      <c r="G25" s="445">
        <v>0</v>
      </c>
      <c r="H25" s="454"/>
    </row>
    <row r="26" spans="1:8" x14ac:dyDescent="0.3">
      <c r="A26" s="413" t="s">
        <v>190</v>
      </c>
      <c r="B26" s="444">
        <v>25447769</v>
      </c>
      <c r="C26" s="444">
        <v>1143291</v>
      </c>
      <c r="D26" s="446">
        <v>0</v>
      </c>
      <c r="E26" s="448">
        <v>0</v>
      </c>
      <c r="F26" s="447">
        <v>0</v>
      </c>
      <c r="G26" s="445">
        <v>0</v>
      </c>
      <c r="H26" s="454"/>
    </row>
    <row r="27" spans="1:8" x14ac:dyDescent="0.3">
      <c r="A27" s="413" t="s">
        <v>194</v>
      </c>
      <c r="B27" s="444">
        <v>0</v>
      </c>
      <c r="C27" s="444">
        <v>0</v>
      </c>
      <c r="D27" s="446">
        <v>0</v>
      </c>
      <c r="E27" s="448">
        <v>0</v>
      </c>
      <c r="F27" s="447">
        <v>0</v>
      </c>
      <c r="G27" s="445">
        <v>0</v>
      </c>
    </row>
    <row r="28" spans="1:8" x14ac:dyDescent="0.3">
      <c r="A28" s="482" t="s">
        <v>16</v>
      </c>
      <c r="B28" s="450">
        <v>493104655</v>
      </c>
      <c r="C28" s="450">
        <v>492511699</v>
      </c>
      <c r="D28" s="451">
        <v>55027919</v>
      </c>
      <c r="E28" s="452">
        <v>0</v>
      </c>
      <c r="F28" s="453">
        <v>429964916.20000005</v>
      </c>
      <c r="G28" s="450">
        <v>484992835.20000005</v>
      </c>
    </row>
    <row r="29" spans="1:8" x14ac:dyDescent="0.3">
      <c r="A29" s="443" t="s">
        <v>17</v>
      </c>
      <c r="B29" s="444">
        <v>203345181</v>
      </c>
      <c r="C29" s="444">
        <v>204390782</v>
      </c>
      <c r="D29" s="446">
        <v>0</v>
      </c>
      <c r="E29" s="448">
        <v>0</v>
      </c>
      <c r="F29" s="447">
        <v>210522505.46000001</v>
      </c>
      <c r="G29" s="445">
        <v>210522505.46000001</v>
      </c>
    </row>
    <row r="30" spans="1:8" x14ac:dyDescent="0.3">
      <c r="A30" s="443" t="s">
        <v>60</v>
      </c>
      <c r="B30" s="444">
        <v>27890367</v>
      </c>
      <c r="C30" s="444">
        <v>29524364</v>
      </c>
      <c r="D30" s="446">
        <v>0</v>
      </c>
      <c r="E30" s="448">
        <v>30410094.920000002</v>
      </c>
      <c r="F30" s="447">
        <v>0</v>
      </c>
      <c r="G30" s="445">
        <v>30410094.920000002</v>
      </c>
    </row>
    <row r="31" spans="1:8" x14ac:dyDescent="0.3">
      <c r="A31" s="443" t="s">
        <v>18</v>
      </c>
      <c r="B31" s="444">
        <v>225722724</v>
      </c>
      <c r="C31" s="444">
        <v>253965021</v>
      </c>
      <c r="D31" s="446">
        <v>0</v>
      </c>
      <c r="E31" s="448">
        <v>280040947.88999999</v>
      </c>
      <c r="F31" s="447">
        <v>0</v>
      </c>
      <c r="G31" s="445">
        <v>280040947.88999999</v>
      </c>
    </row>
    <row r="32" spans="1:8" x14ac:dyDescent="0.3">
      <c r="A32" s="443" t="s">
        <v>19</v>
      </c>
      <c r="B32" s="444">
        <v>0</v>
      </c>
      <c r="C32" s="444">
        <v>0</v>
      </c>
      <c r="D32" s="446"/>
      <c r="E32" s="448"/>
      <c r="F32" s="447"/>
      <c r="G32" s="445"/>
    </row>
    <row r="33" spans="1:7" x14ac:dyDescent="0.3">
      <c r="A33" s="443" t="s">
        <v>20</v>
      </c>
      <c r="B33" s="444">
        <v>0</v>
      </c>
      <c r="C33" s="444">
        <v>0</v>
      </c>
      <c r="D33" s="446"/>
      <c r="E33" s="448"/>
      <c r="F33" s="447"/>
      <c r="G33" s="445"/>
    </row>
    <row r="34" spans="1:7" x14ac:dyDescent="0.3">
      <c r="A34" s="449" t="s">
        <v>21</v>
      </c>
      <c r="B34" s="444">
        <v>113048151.06215572</v>
      </c>
      <c r="C34" s="444">
        <v>125351483</v>
      </c>
      <c r="D34" s="446">
        <v>77737507</v>
      </c>
      <c r="E34" s="448">
        <v>53881550.150000006</v>
      </c>
      <c r="F34" s="447">
        <v>0</v>
      </c>
      <c r="G34" s="445">
        <v>131619057.15000001</v>
      </c>
    </row>
    <row r="35" spans="1:7" x14ac:dyDescent="0.3">
      <c r="A35" s="449" t="s">
        <v>22</v>
      </c>
      <c r="B35" s="444">
        <v>0</v>
      </c>
      <c r="C35" s="444">
        <v>0</v>
      </c>
      <c r="D35" s="446"/>
      <c r="E35" s="448"/>
      <c r="F35" s="447"/>
      <c r="G35" s="445"/>
    </row>
    <row r="36" spans="1:7" ht="16.2" thickBot="1" x14ac:dyDescent="0.35">
      <c r="A36" s="484" t="s">
        <v>23</v>
      </c>
      <c r="B36" s="444">
        <v>27398434</v>
      </c>
      <c r="C36" s="444">
        <v>26358495</v>
      </c>
      <c r="D36" s="446">
        <v>6519487</v>
      </c>
      <c r="E36" s="448">
        <v>19434682.719999999</v>
      </c>
      <c r="F36" s="447">
        <v>0</v>
      </c>
      <c r="G36" s="445">
        <v>25954169.719999999</v>
      </c>
    </row>
    <row r="37" spans="1:7" ht="16.2" thickTop="1" x14ac:dyDescent="0.3">
      <c r="A37" s="455" t="s">
        <v>24</v>
      </c>
      <c r="B37" s="456">
        <v>2025929885.7621558</v>
      </c>
      <c r="C37" s="456">
        <v>2068578847</v>
      </c>
      <c r="D37" s="457">
        <v>1038560495</v>
      </c>
      <c r="E37" s="460">
        <v>464019991.7700001</v>
      </c>
      <c r="F37" s="458">
        <v>640487421.66000009</v>
      </c>
      <c r="G37" s="456">
        <v>2143067908.4299998</v>
      </c>
    </row>
    <row r="38" spans="1:7" x14ac:dyDescent="0.3">
      <c r="A38" s="443"/>
      <c r="B38" s="444"/>
      <c r="C38" s="445"/>
      <c r="D38" s="446"/>
      <c r="E38" s="448"/>
      <c r="F38" s="447"/>
      <c r="G38" s="445"/>
    </row>
    <row r="39" spans="1:7" x14ac:dyDescent="0.3">
      <c r="A39" s="441" t="s">
        <v>25</v>
      </c>
      <c r="B39" s="459"/>
      <c r="C39" s="445"/>
      <c r="D39" s="446"/>
      <c r="E39" s="448"/>
      <c r="F39" s="447"/>
      <c r="G39" s="445"/>
    </row>
    <row r="40" spans="1:7" x14ac:dyDescent="0.3">
      <c r="A40" s="443" t="s">
        <v>26</v>
      </c>
      <c r="B40" s="444"/>
      <c r="C40" s="445"/>
      <c r="D40" s="446"/>
      <c r="E40" s="448"/>
      <c r="F40" s="447"/>
      <c r="G40" s="445"/>
    </row>
    <row r="41" spans="1:7" x14ac:dyDescent="0.3">
      <c r="A41" s="449" t="s">
        <v>27</v>
      </c>
      <c r="B41" s="444">
        <v>630014429.32000005</v>
      </c>
      <c r="C41" s="444">
        <v>635805295.04764342</v>
      </c>
      <c r="D41" s="446">
        <v>556394897</v>
      </c>
      <c r="E41" s="448">
        <v>42888850</v>
      </c>
      <c r="F41" s="447">
        <v>61930441.259999998</v>
      </c>
      <c r="G41" s="445">
        <v>661214188</v>
      </c>
    </row>
    <row r="42" spans="1:7" x14ac:dyDescent="0.3">
      <c r="A42" s="449" t="s">
        <v>28</v>
      </c>
      <c r="B42" s="444">
        <v>425523670.70860004</v>
      </c>
      <c r="C42" s="444">
        <v>468022581.36842835</v>
      </c>
      <c r="D42" s="446">
        <v>9974639</v>
      </c>
      <c r="E42" s="448">
        <v>467962.09579693794</v>
      </c>
      <c r="F42" s="447">
        <v>479601988.30000001</v>
      </c>
      <c r="G42" s="445">
        <v>490044589.39579695</v>
      </c>
    </row>
    <row r="43" spans="1:7" x14ac:dyDescent="0.3">
      <c r="A43" s="449" t="s">
        <v>29</v>
      </c>
      <c r="B43" s="444">
        <v>17695094.199999999</v>
      </c>
      <c r="C43" s="444">
        <v>17229869.420972366</v>
      </c>
      <c r="D43" s="446">
        <v>497964</v>
      </c>
      <c r="E43" s="448">
        <v>5049740</v>
      </c>
      <c r="F43" s="447">
        <v>12175297.310000001</v>
      </c>
      <c r="G43" s="445">
        <v>17723001.239391811</v>
      </c>
    </row>
    <row r="44" spans="1:7" x14ac:dyDescent="0.3">
      <c r="A44" s="449" t="s">
        <v>30</v>
      </c>
      <c r="B44" s="444">
        <v>152262025.63999999</v>
      </c>
      <c r="C44" s="444">
        <v>165735739.74156585</v>
      </c>
      <c r="D44" s="446">
        <v>142053753</v>
      </c>
      <c r="E44" s="448">
        <v>28177333.476397172</v>
      </c>
      <c r="F44" s="447">
        <v>5209317.7</v>
      </c>
      <c r="G44" s="445">
        <v>175440404.17639714</v>
      </c>
    </row>
    <row r="45" spans="1:7" x14ac:dyDescent="0.3">
      <c r="A45" s="449" t="s">
        <v>31</v>
      </c>
      <c r="B45" s="444">
        <v>103504557.22</v>
      </c>
      <c r="C45" s="444">
        <v>111130590.958717</v>
      </c>
      <c r="D45" s="446">
        <v>50032680</v>
      </c>
      <c r="E45" s="448">
        <v>64083026.897891343</v>
      </c>
      <c r="F45" s="447">
        <v>2197872.71</v>
      </c>
      <c r="G45" s="445">
        <v>116313579.60789134</v>
      </c>
    </row>
    <row r="46" spans="1:7" x14ac:dyDescent="0.3">
      <c r="A46" s="449" t="s">
        <v>32</v>
      </c>
      <c r="B46" s="444">
        <v>94653117.549999997</v>
      </c>
      <c r="C46" s="444">
        <v>94528510.978983074</v>
      </c>
      <c r="D46" s="446">
        <v>90226902</v>
      </c>
      <c r="E46" s="448">
        <v>10582465.298562732</v>
      </c>
      <c r="F46" s="447">
        <v>0</v>
      </c>
      <c r="G46" s="445">
        <v>100809367.29856274</v>
      </c>
    </row>
    <row r="47" spans="1:7" x14ac:dyDescent="0.3">
      <c r="A47" s="449" t="s">
        <v>33</v>
      </c>
      <c r="B47" s="444">
        <v>113005873.7</v>
      </c>
      <c r="C47" s="444">
        <v>116609055</v>
      </c>
      <c r="D47" s="446">
        <v>102559199</v>
      </c>
      <c r="E47" s="448">
        <v>0</v>
      </c>
      <c r="F47" s="447">
        <v>19441634.190000001</v>
      </c>
      <c r="G47" s="445">
        <v>122000833.19</v>
      </c>
    </row>
    <row r="48" spans="1:7" x14ac:dyDescent="0.3">
      <c r="A48" s="449" t="s">
        <v>34</v>
      </c>
      <c r="B48" s="444">
        <v>147512855.19</v>
      </c>
      <c r="C48" s="444">
        <v>147362923</v>
      </c>
      <c r="D48" s="446">
        <v>86820461</v>
      </c>
      <c r="E48" s="448">
        <v>10628476.5</v>
      </c>
      <c r="F48" s="447">
        <v>57963283.990000002</v>
      </c>
      <c r="G48" s="445">
        <v>155412221.49000001</v>
      </c>
    </row>
    <row r="49" spans="1:7" x14ac:dyDescent="0.3">
      <c r="A49" s="443" t="s">
        <v>35</v>
      </c>
      <c r="B49" s="444">
        <v>194582208.46605036</v>
      </c>
      <c r="C49" s="444">
        <v>189872694</v>
      </c>
      <c r="D49" s="446">
        <v>0</v>
      </c>
      <c r="E49" s="448">
        <v>202999409.28</v>
      </c>
      <c r="F49" s="447">
        <v>1967586.34</v>
      </c>
      <c r="G49" s="445">
        <v>204966995.62</v>
      </c>
    </row>
    <row r="50" spans="1:7" x14ac:dyDescent="0.3">
      <c r="A50" s="443" t="s">
        <v>19</v>
      </c>
      <c r="B50" s="444"/>
      <c r="C50" s="444"/>
      <c r="D50" s="446"/>
      <c r="E50" s="448"/>
      <c r="F50" s="447"/>
      <c r="G50" s="445"/>
    </row>
    <row r="51" spans="1:7" x14ac:dyDescent="0.3">
      <c r="A51" s="413" t="s">
        <v>185</v>
      </c>
      <c r="B51" s="444">
        <v>0</v>
      </c>
      <c r="C51" s="444">
        <v>0</v>
      </c>
      <c r="D51" s="446">
        <v>0</v>
      </c>
      <c r="E51" s="448">
        <v>0</v>
      </c>
      <c r="F51" s="447">
        <v>0</v>
      </c>
      <c r="G51" s="445">
        <v>0</v>
      </c>
    </row>
    <row r="52" spans="1:7" x14ac:dyDescent="0.3">
      <c r="A52" s="413" t="s">
        <v>186</v>
      </c>
      <c r="B52" s="444">
        <v>0</v>
      </c>
      <c r="C52" s="444">
        <v>0</v>
      </c>
      <c r="D52" s="446">
        <v>0</v>
      </c>
      <c r="E52" s="448">
        <v>0</v>
      </c>
      <c r="F52" s="447">
        <v>0</v>
      </c>
      <c r="G52" s="445">
        <v>0</v>
      </c>
    </row>
    <row r="53" spans="1:7" x14ac:dyDescent="0.3">
      <c r="A53" s="413" t="s">
        <v>187</v>
      </c>
      <c r="B53" s="444">
        <v>0</v>
      </c>
      <c r="C53" s="444">
        <v>0</v>
      </c>
      <c r="D53" s="446">
        <v>0</v>
      </c>
      <c r="E53" s="448">
        <v>0</v>
      </c>
      <c r="F53" s="447">
        <v>0</v>
      </c>
      <c r="G53" s="445">
        <v>0</v>
      </c>
    </row>
    <row r="54" spans="1:7" x14ac:dyDescent="0.3">
      <c r="A54" s="413" t="s">
        <v>188</v>
      </c>
      <c r="B54" s="444">
        <v>17985130</v>
      </c>
      <c r="C54" s="444">
        <v>0</v>
      </c>
      <c r="D54" s="446">
        <v>0</v>
      </c>
      <c r="E54" s="448">
        <v>0</v>
      </c>
      <c r="F54" s="447">
        <v>0</v>
      </c>
      <c r="G54" s="445">
        <v>0</v>
      </c>
    </row>
    <row r="55" spans="1:7" x14ac:dyDescent="0.3">
      <c r="A55" s="413" t="s">
        <v>189</v>
      </c>
      <c r="B55" s="444">
        <v>25557767</v>
      </c>
      <c r="C55" s="444">
        <v>25455396</v>
      </c>
      <c r="D55" s="446">
        <v>0</v>
      </c>
      <c r="E55" s="448">
        <v>0</v>
      </c>
      <c r="F55" s="447">
        <v>0</v>
      </c>
      <c r="G55" s="445">
        <v>0</v>
      </c>
    </row>
    <row r="56" spans="1:7" x14ac:dyDescent="0.3">
      <c r="A56" s="413" t="s">
        <v>190</v>
      </c>
      <c r="B56" s="444">
        <v>25447769</v>
      </c>
      <c r="C56" s="444">
        <v>1143291</v>
      </c>
      <c r="D56" s="446">
        <v>0</v>
      </c>
      <c r="E56" s="448">
        <v>0</v>
      </c>
      <c r="F56" s="447">
        <v>0</v>
      </c>
      <c r="G56" s="445">
        <v>0</v>
      </c>
    </row>
    <row r="57" spans="1:7" ht="16.2" thickBot="1" x14ac:dyDescent="0.35">
      <c r="A57" s="413" t="s">
        <v>194</v>
      </c>
      <c r="B57" s="444">
        <v>0</v>
      </c>
      <c r="C57" s="444">
        <v>0</v>
      </c>
      <c r="D57" s="446">
        <v>0</v>
      </c>
      <c r="E57" s="448">
        <v>0</v>
      </c>
      <c r="F57" s="447">
        <v>0</v>
      </c>
      <c r="G57" s="445">
        <v>0</v>
      </c>
    </row>
    <row r="58" spans="1:7" ht="16.2" thickTop="1" x14ac:dyDescent="0.3">
      <c r="A58" s="455" t="s">
        <v>37</v>
      </c>
      <c r="B58" s="456">
        <v>1947744497.9946506</v>
      </c>
      <c r="C58" s="456">
        <v>1972895946.5163105</v>
      </c>
      <c r="D58" s="457">
        <v>1038560495</v>
      </c>
      <c r="E58" s="460">
        <v>364877263.54864818</v>
      </c>
      <c r="F58" s="458">
        <v>640487421.80000019</v>
      </c>
      <c r="G58" s="456">
        <v>2043925180.0180402</v>
      </c>
    </row>
    <row r="59" spans="1:7" x14ac:dyDescent="0.3">
      <c r="A59" s="443"/>
      <c r="B59" s="444"/>
      <c r="C59" s="445"/>
      <c r="D59" s="446"/>
      <c r="E59" s="448"/>
      <c r="F59" s="447"/>
      <c r="G59" s="445"/>
    </row>
    <row r="60" spans="1:7" x14ac:dyDescent="0.3">
      <c r="A60" s="441" t="s">
        <v>38</v>
      </c>
      <c r="B60" s="459"/>
      <c r="C60" s="445"/>
      <c r="D60" s="446"/>
      <c r="E60" s="448"/>
      <c r="F60" s="447"/>
      <c r="G60" s="445"/>
    </row>
    <row r="61" spans="1:7" x14ac:dyDescent="0.3">
      <c r="A61" s="443" t="s">
        <v>39</v>
      </c>
      <c r="B61" s="444">
        <v>0</v>
      </c>
      <c r="C61" s="444">
        <v>0</v>
      </c>
      <c r="D61" s="446"/>
      <c r="E61" s="448"/>
      <c r="F61" s="447"/>
      <c r="G61" s="445"/>
    </row>
    <row r="62" spans="1:7" x14ac:dyDescent="0.3">
      <c r="A62" s="449" t="s">
        <v>40</v>
      </c>
      <c r="B62" s="444">
        <v>45992613</v>
      </c>
      <c r="C62" s="444">
        <v>46878783</v>
      </c>
      <c r="D62" s="446">
        <v>0</v>
      </c>
      <c r="E62" s="448">
        <v>67811729</v>
      </c>
      <c r="F62" s="447">
        <v>0</v>
      </c>
      <c r="G62" s="445">
        <v>67811729</v>
      </c>
    </row>
    <row r="63" spans="1:7" x14ac:dyDescent="0.3">
      <c r="A63" s="449" t="s">
        <v>41</v>
      </c>
      <c r="B63" s="444">
        <v>0</v>
      </c>
      <c r="C63" s="444">
        <v>0</v>
      </c>
      <c r="D63" s="446">
        <v>0</v>
      </c>
      <c r="E63" s="448">
        <v>0</v>
      </c>
      <c r="F63" s="447">
        <v>0</v>
      </c>
      <c r="G63" s="445">
        <v>0</v>
      </c>
    </row>
    <row r="64" spans="1:7" x14ac:dyDescent="0.3">
      <c r="A64" s="461" t="s">
        <v>42</v>
      </c>
      <c r="B64" s="444">
        <v>0</v>
      </c>
      <c r="C64" s="444">
        <v>0</v>
      </c>
      <c r="D64" s="446">
        <v>0</v>
      </c>
      <c r="E64" s="448">
        <v>0</v>
      </c>
      <c r="F64" s="447">
        <v>0</v>
      </c>
      <c r="G64" s="445">
        <v>0</v>
      </c>
    </row>
    <row r="65" spans="1:7" x14ac:dyDescent="0.3">
      <c r="A65" s="462" t="s">
        <v>43</v>
      </c>
      <c r="B65" s="450">
        <v>45992613</v>
      </c>
      <c r="C65" s="450">
        <v>46878783</v>
      </c>
      <c r="D65" s="451">
        <v>0</v>
      </c>
      <c r="E65" s="452">
        <v>67811729</v>
      </c>
      <c r="F65" s="453">
        <v>0</v>
      </c>
      <c r="G65" s="450">
        <v>67811729</v>
      </c>
    </row>
    <row r="66" spans="1:7" x14ac:dyDescent="0.3">
      <c r="A66" s="443"/>
      <c r="B66" s="444"/>
      <c r="C66" s="445"/>
      <c r="D66" s="446"/>
      <c r="E66" s="448"/>
      <c r="F66" s="447"/>
      <c r="G66" s="445"/>
    </row>
    <row r="67" spans="1:7" x14ac:dyDescent="0.3">
      <c r="A67" s="443" t="s">
        <v>44</v>
      </c>
      <c r="B67" s="444"/>
      <c r="C67" s="445"/>
      <c r="D67" s="446"/>
      <c r="E67" s="448"/>
      <c r="F67" s="447"/>
      <c r="G67" s="445"/>
    </row>
    <row r="68" spans="1:7" x14ac:dyDescent="0.3">
      <c r="A68" s="449" t="s">
        <v>45</v>
      </c>
      <c r="B68" s="444">
        <v>0</v>
      </c>
      <c r="C68" s="444">
        <v>0</v>
      </c>
      <c r="D68" s="446">
        <v>0</v>
      </c>
      <c r="E68" s="448">
        <v>0</v>
      </c>
      <c r="F68" s="447">
        <v>0</v>
      </c>
      <c r="G68" s="445">
        <v>0</v>
      </c>
    </row>
    <row r="69" spans="1:7" x14ac:dyDescent="0.3">
      <c r="A69" s="461" t="s">
        <v>36</v>
      </c>
      <c r="B69" s="444">
        <v>32192775</v>
      </c>
      <c r="C69" s="444">
        <v>48804117</v>
      </c>
      <c r="D69" s="446">
        <v>0</v>
      </c>
      <c r="E69" s="448">
        <v>31330999</v>
      </c>
      <c r="F69" s="447">
        <v>0</v>
      </c>
      <c r="G69" s="445">
        <v>31330999</v>
      </c>
    </row>
    <row r="70" spans="1:7" ht="16.2" thickBot="1" x14ac:dyDescent="0.35">
      <c r="A70" s="463" t="s">
        <v>46</v>
      </c>
      <c r="B70" s="464">
        <v>32192775</v>
      </c>
      <c r="C70" s="464">
        <v>48804117</v>
      </c>
      <c r="D70" s="465">
        <v>0</v>
      </c>
      <c r="E70" s="466">
        <v>31330999</v>
      </c>
      <c r="F70" s="467">
        <v>0</v>
      </c>
      <c r="G70" s="464">
        <v>31330999</v>
      </c>
    </row>
    <row r="71" spans="1:7" ht="16.2" thickTop="1" x14ac:dyDescent="0.3">
      <c r="A71" s="468" t="s">
        <v>47</v>
      </c>
      <c r="B71" s="469">
        <v>2025929885.9946506</v>
      </c>
      <c r="C71" s="469">
        <v>2068578846.5163105</v>
      </c>
      <c r="D71" s="470">
        <v>1038560495</v>
      </c>
      <c r="E71" s="471">
        <v>464019991.54864818</v>
      </c>
      <c r="F71" s="472">
        <v>640487421.80000019</v>
      </c>
      <c r="G71" s="469">
        <v>2143067908.0180402</v>
      </c>
    </row>
    <row r="72" spans="1:7" ht="14.4" x14ac:dyDescent="0.3">
      <c r="A72"/>
      <c r="B72"/>
      <c r="C72"/>
      <c r="D72"/>
      <c r="E72"/>
      <c r="F72"/>
      <c r="G72"/>
    </row>
    <row r="73" spans="1:7" ht="14.4" x14ac:dyDescent="0.3">
      <c r="A73"/>
      <c r="B73"/>
      <c r="C73"/>
      <c r="D73"/>
      <c r="E73"/>
      <c r="F73"/>
      <c r="G73"/>
    </row>
    <row r="74" spans="1:7" ht="14.4" x14ac:dyDescent="0.3">
      <c r="A74"/>
      <c r="B74"/>
      <c r="C74"/>
      <c r="D74"/>
      <c r="E74"/>
      <c r="F74"/>
      <c r="G74"/>
    </row>
    <row r="75" spans="1:7" ht="14.4" x14ac:dyDescent="0.3">
      <c r="A75"/>
      <c r="B75"/>
      <c r="C75"/>
      <c r="D75"/>
      <c r="E75"/>
      <c r="F75"/>
      <c r="G75"/>
    </row>
    <row r="76" spans="1:7" ht="14.4" x14ac:dyDescent="0.3">
      <c r="A76"/>
      <c r="B76"/>
      <c r="C76"/>
      <c r="D76"/>
      <c r="E76"/>
      <c r="F76"/>
      <c r="G76"/>
    </row>
    <row r="77" spans="1:7" ht="14.4" x14ac:dyDescent="0.3">
      <c r="A77"/>
      <c r="B77"/>
      <c r="C77"/>
      <c r="D77"/>
      <c r="E77"/>
      <c r="F77"/>
      <c r="G77"/>
    </row>
    <row r="78" spans="1:7" ht="14.4" x14ac:dyDescent="0.3">
      <c r="A78"/>
      <c r="B78"/>
      <c r="C78"/>
      <c r="D78"/>
      <c r="E78"/>
      <c r="F78"/>
      <c r="G78"/>
    </row>
    <row r="79" spans="1:7" ht="14.4" x14ac:dyDescent="0.3">
      <c r="A79"/>
      <c r="B79"/>
      <c r="C79"/>
      <c r="D79"/>
      <c r="E79"/>
      <c r="F79"/>
      <c r="G79"/>
    </row>
    <row r="80" spans="1:7" ht="14.4" x14ac:dyDescent="0.3">
      <c r="A80"/>
      <c r="B80"/>
      <c r="C80"/>
      <c r="D80"/>
      <c r="E80"/>
      <c r="F80"/>
      <c r="G80"/>
    </row>
    <row r="81" spans="1:7" ht="14.4" x14ac:dyDescent="0.3">
      <c r="A81"/>
      <c r="B81"/>
      <c r="C81"/>
      <c r="D81"/>
      <c r="E81"/>
      <c r="F81"/>
      <c r="G81"/>
    </row>
    <row r="82" spans="1:7" ht="14.4" x14ac:dyDescent="0.3">
      <c r="A82"/>
      <c r="B82"/>
      <c r="C82"/>
      <c r="D82"/>
      <c r="E82"/>
      <c r="F82"/>
      <c r="G82"/>
    </row>
    <row r="83" spans="1:7" ht="14.4" x14ac:dyDescent="0.3">
      <c r="A83" s="474"/>
      <c r="B83" s="474"/>
      <c r="C83" s="474"/>
      <c r="D83" s="474"/>
      <c r="E83" s="474"/>
      <c r="F83" s="474"/>
      <c r="G83" s="474"/>
    </row>
  </sheetData>
  <mergeCells count="3">
    <mergeCell ref="A5:A6"/>
    <mergeCell ref="B5:C5"/>
    <mergeCell ref="D5: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1"/>
  <sheetViews>
    <sheetView zoomScaleNormal="100" workbookViewId="0">
      <selection activeCell="G28" sqref="G28"/>
    </sheetView>
  </sheetViews>
  <sheetFormatPr defaultColWidth="9.109375" defaultRowHeight="15.6" x14ac:dyDescent="0.3"/>
  <cols>
    <col min="1" max="1" width="76.5546875" style="435" customWidth="1"/>
    <col min="2" max="2" width="18.88671875" style="435" bestFit="1" customWidth="1"/>
    <col min="3" max="3" width="18.6640625" style="435" customWidth="1"/>
    <col min="4" max="5" width="18.6640625" style="395" customWidth="1"/>
    <col min="6" max="6" width="18" style="395" customWidth="1"/>
    <col min="7" max="7" width="22.109375" style="395" customWidth="1"/>
    <col min="8" max="8" width="9.109375" style="384"/>
    <col min="9" max="10" width="14.33203125" style="384" bestFit="1" customWidth="1"/>
    <col min="11" max="11" width="13.88671875" style="384" bestFit="1" customWidth="1"/>
    <col min="12" max="16384" width="9.109375" style="384"/>
  </cols>
  <sheetData>
    <row r="1" spans="1:10" x14ac:dyDescent="0.3">
      <c r="A1" s="383" t="s">
        <v>192</v>
      </c>
      <c r="B1" s="383"/>
      <c r="C1" s="383"/>
      <c r="D1" s="383"/>
      <c r="E1" s="383"/>
      <c r="F1" s="383"/>
      <c r="G1" s="383"/>
    </row>
    <row r="2" spans="1:10" x14ac:dyDescent="0.3">
      <c r="A2" s="383" t="s">
        <v>0</v>
      </c>
      <c r="B2" s="383"/>
      <c r="C2" s="383"/>
      <c r="D2" s="383"/>
      <c r="E2" s="383"/>
      <c r="F2" s="383"/>
      <c r="G2" s="383"/>
    </row>
    <row r="3" spans="1:10" x14ac:dyDescent="0.3">
      <c r="A3" s="385" t="s">
        <v>49</v>
      </c>
      <c r="B3" s="385"/>
      <c r="C3" s="385"/>
      <c r="D3" s="385"/>
      <c r="E3" s="385"/>
      <c r="F3" s="385"/>
      <c r="G3" s="385"/>
    </row>
    <row r="4" spans="1:10" ht="16.2" thickBot="1" x14ac:dyDescent="0.35">
      <c r="A4" s="386"/>
      <c r="B4" s="387"/>
      <c r="C4" s="387"/>
      <c r="D4" s="387"/>
      <c r="E4" s="386"/>
      <c r="F4" s="386"/>
      <c r="G4" s="386"/>
    </row>
    <row r="5" spans="1:10" ht="16.2" thickBot="1" x14ac:dyDescent="0.35">
      <c r="A5" s="624" t="s">
        <v>1</v>
      </c>
      <c r="B5" s="626" t="s">
        <v>165</v>
      </c>
      <c r="C5" s="627"/>
      <c r="D5" s="628" t="s">
        <v>183</v>
      </c>
      <c r="E5" s="629"/>
      <c r="F5" s="629"/>
      <c r="G5" s="630"/>
    </row>
    <row r="6" spans="1:10" ht="47.4" thickBot="1" x14ac:dyDescent="0.35">
      <c r="A6" s="625"/>
      <c r="B6" s="388" t="s">
        <v>166</v>
      </c>
      <c r="C6" s="388" t="s">
        <v>167</v>
      </c>
      <c r="D6" s="389" t="s">
        <v>2</v>
      </c>
      <c r="E6" s="390" t="s">
        <v>3</v>
      </c>
      <c r="F6" s="390" t="s">
        <v>168</v>
      </c>
      <c r="G6" s="388" t="s">
        <v>169</v>
      </c>
    </row>
    <row r="7" spans="1:10" x14ac:dyDescent="0.3">
      <c r="A7" s="391" t="s">
        <v>4</v>
      </c>
      <c r="B7" s="392"/>
      <c r="C7" s="393"/>
      <c r="D7" s="394"/>
      <c r="G7" s="396"/>
    </row>
    <row r="8" spans="1:10" x14ac:dyDescent="0.3">
      <c r="A8" s="397" t="s">
        <v>5</v>
      </c>
      <c r="B8" s="398"/>
      <c r="C8" s="399"/>
      <c r="D8" s="400"/>
      <c r="E8" s="401"/>
      <c r="F8" s="401"/>
      <c r="G8" s="399"/>
    </row>
    <row r="9" spans="1:10" x14ac:dyDescent="0.3">
      <c r="A9" s="402" t="s">
        <v>6</v>
      </c>
      <c r="B9" s="398">
        <v>17576926</v>
      </c>
      <c r="C9" s="398">
        <v>17576926</v>
      </c>
      <c r="D9" s="400">
        <v>42293747</v>
      </c>
      <c r="E9" s="403">
        <v>0</v>
      </c>
      <c r="F9" s="401">
        <v>0</v>
      </c>
      <c r="G9" s="399">
        <v>42293747</v>
      </c>
      <c r="I9" s="404"/>
    </row>
    <row r="10" spans="1:10" x14ac:dyDescent="0.3">
      <c r="A10" s="402" t="s">
        <v>7</v>
      </c>
      <c r="B10" s="398">
        <v>253902787</v>
      </c>
      <c r="C10" s="398">
        <v>256288629</v>
      </c>
      <c r="D10" s="400">
        <v>268357278</v>
      </c>
      <c r="E10" s="403">
        <v>0</v>
      </c>
      <c r="F10" s="401">
        <v>0</v>
      </c>
      <c r="G10" s="399">
        <v>268357278</v>
      </c>
      <c r="I10" s="404"/>
      <c r="J10" s="404"/>
    </row>
    <row r="11" spans="1:10" x14ac:dyDescent="0.3">
      <c r="A11" s="402" t="s">
        <v>8</v>
      </c>
      <c r="B11" s="398">
        <v>512752735</v>
      </c>
      <c r="C11" s="398">
        <v>495877334</v>
      </c>
      <c r="D11" s="400">
        <v>508982102</v>
      </c>
      <c r="E11" s="403">
        <v>0</v>
      </c>
      <c r="F11" s="401">
        <v>0</v>
      </c>
      <c r="G11" s="399">
        <v>508982102</v>
      </c>
      <c r="I11" s="404"/>
    </row>
    <row r="12" spans="1:10" x14ac:dyDescent="0.3">
      <c r="A12" s="402" t="s">
        <v>9</v>
      </c>
      <c r="B12" s="398">
        <v>35703795</v>
      </c>
      <c r="C12" s="398">
        <v>35257470</v>
      </c>
      <c r="D12" s="400">
        <v>0</v>
      </c>
      <c r="E12" s="403">
        <v>35610044.700000003</v>
      </c>
      <c r="F12" s="401">
        <v>0</v>
      </c>
      <c r="G12" s="399">
        <v>35610044.700000003</v>
      </c>
      <c r="I12" s="404"/>
    </row>
    <row r="13" spans="1:10" x14ac:dyDescent="0.3">
      <c r="A13" s="405" t="s">
        <v>10</v>
      </c>
      <c r="B13" s="398">
        <v>63512495</v>
      </c>
      <c r="C13" s="398">
        <v>56565805</v>
      </c>
      <c r="D13" s="400">
        <v>8892341</v>
      </c>
      <c r="E13" s="403">
        <v>53484861</v>
      </c>
      <c r="F13" s="401">
        <v>0</v>
      </c>
      <c r="G13" s="399">
        <v>62377202</v>
      </c>
      <c r="I13" s="406"/>
      <c r="J13" s="406"/>
    </row>
    <row r="14" spans="1:10" x14ac:dyDescent="0.3">
      <c r="A14" s="407" t="s">
        <v>11</v>
      </c>
      <c r="B14" s="408">
        <v>883448738</v>
      </c>
      <c r="C14" s="408">
        <v>861566164</v>
      </c>
      <c r="D14" s="409">
        <v>828525468</v>
      </c>
      <c r="E14" s="410">
        <v>89094905.700000003</v>
      </c>
      <c r="F14" s="411">
        <v>0</v>
      </c>
      <c r="G14" s="408">
        <v>917620373.70000005</v>
      </c>
    </row>
    <row r="15" spans="1:10" x14ac:dyDescent="0.3">
      <c r="A15" s="397" t="s">
        <v>12</v>
      </c>
      <c r="B15" s="398">
        <v>170945</v>
      </c>
      <c r="C15" s="398">
        <v>43622</v>
      </c>
      <c r="D15" s="400">
        <v>0</v>
      </c>
      <c r="E15" s="403">
        <v>0</v>
      </c>
      <c r="F15" s="401">
        <v>107283.5</v>
      </c>
      <c r="G15" s="399">
        <v>107283.5</v>
      </c>
    </row>
    <row r="16" spans="1:10" x14ac:dyDescent="0.3">
      <c r="A16" s="397" t="s">
        <v>13</v>
      </c>
      <c r="B16" s="398">
        <v>0</v>
      </c>
      <c r="C16" s="398">
        <v>0</v>
      </c>
      <c r="D16" s="400"/>
      <c r="E16" s="403"/>
      <c r="F16" s="401"/>
      <c r="G16" s="399"/>
    </row>
    <row r="17" spans="1:9" x14ac:dyDescent="0.3">
      <c r="A17" s="402" t="s">
        <v>14</v>
      </c>
      <c r="B17" s="398">
        <v>317030346</v>
      </c>
      <c r="C17" s="398">
        <v>350756536</v>
      </c>
      <c r="D17" s="400">
        <v>0</v>
      </c>
      <c r="E17" s="403">
        <v>0</v>
      </c>
      <c r="F17" s="401">
        <v>364436040.90399998</v>
      </c>
      <c r="G17" s="399">
        <v>364436040.90399998</v>
      </c>
    </row>
    <row r="18" spans="1:9" x14ac:dyDescent="0.3">
      <c r="A18" s="402" t="s">
        <v>15</v>
      </c>
      <c r="B18" s="398">
        <v>4291668</v>
      </c>
      <c r="C18" s="398">
        <v>2993846</v>
      </c>
      <c r="D18" s="400">
        <v>0</v>
      </c>
      <c r="E18" s="403">
        <v>0</v>
      </c>
      <c r="F18" s="401">
        <v>3110605.9939999999</v>
      </c>
      <c r="G18" s="399">
        <v>3110605.9939999999</v>
      </c>
    </row>
    <row r="19" spans="1:9" x14ac:dyDescent="0.3">
      <c r="A19" s="402" t="s">
        <v>59</v>
      </c>
      <c r="B19" s="398">
        <v>0</v>
      </c>
      <c r="C19" s="398">
        <v>0</v>
      </c>
      <c r="D19" s="400">
        <v>0</v>
      </c>
      <c r="E19" s="403">
        <v>0</v>
      </c>
      <c r="F19" s="401">
        <v>0</v>
      </c>
      <c r="G19" s="399">
        <v>0</v>
      </c>
    </row>
    <row r="20" spans="1:9" x14ac:dyDescent="0.3">
      <c r="A20" s="412" t="s">
        <v>184</v>
      </c>
      <c r="B20" s="398">
        <v>20747242</v>
      </c>
      <c r="C20" s="398">
        <v>20747242</v>
      </c>
      <c r="D20" s="400">
        <v>56460058</v>
      </c>
      <c r="E20" s="403">
        <v>0</v>
      </c>
      <c r="F20" s="401">
        <v>0</v>
      </c>
      <c r="G20" s="399">
        <v>56460058</v>
      </c>
    </row>
    <row r="21" spans="1:9" x14ac:dyDescent="0.3">
      <c r="A21" s="413" t="s">
        <v>185</v>
      </c>
      <c r="B21" s="398">
        <v>4471697</v>
      </c>
      <c r="C21" s="398">
        <v>4471697</v>
      </c>
      <c r="D21" s="400">
        <v>0</v>
      </c>
      <c r="E21" s="403">
        <v>0</v>
      </c>
      <c r="F21" s="401">
        <v>0</v>
      </c>
      <c r="G21" s="399">
        <v>0</v>
      </c>
    </row>
    <row r="22" spans="1:9" x14ac:dyDescent="0.3">
      <c r="A22" s="413" t="s">
        <v>186</v>
      </c>
      <c r="B22" s="398">
        <v>9366204</v>
      </c>
      <c r="C22" s="398">
        <v>9366204</v>
      </c>
      <c r="D22" s="400">
        <v>0</v>
      </c>
      <c r="E22" s="403">
        <v>0</v>
      </c>
      <c r="F22" s="401">
        <v>0</v>
      </c>
      <c r="G22" s="399">
        <v>0</v>
      </c>
    </row>
    <row r="23" spans="1:9" x14ac:dyDescent="0.3">
      <c r="A23" s="413" t="s">
        <v>187</v>
      </c>
      <c r="B23" s="398">
        <v>9366204</v>
      </c>
      <c r="C23" s="398">
        <v>9366204</v>
      </c>
      <c r="D23" s="400">
        <v>0</v>
      </c>
      <c r="E23" s="403">
        <v>0</v>
      </c>
      <c r="F23" s="401">
        <v>0</v>
      </c>
      <c r="G23" s="399">
        <v>0</v>
      </c>
      <c r="H23" s="414"/>
    </row>
    <row r="24" spans="1:9" x14ac:dyDescent="0.3">
      <c r="A24" s="413" t="s">
        <v>188</v>
      </c>
      <c r="B24" s="398">
        <v>19294095</v>
      </c>
      <c r="C24" s="398">
        <v>1308965</v>
      </c>
      <c r="D24" s="400">
        <v>0</v>
      </c>
      <c r="E24" s="403">
        <v>0</v>
      </c>
      <c r="F24" s="401">
        <v>17985130</v>
      </c>
      <c r="G24" s="399">
        <v>17985130</v>
      </c>
      <c r="H24" s="414"/>
      <c r="I24" s="404"/>
    </row>
    <row r="25" spans="1:9" x14ac:dyDescent="0.3">
      <c r="A25" s="413" t="s">
        <v>189</v>
      </c>
      <c r="B25" s="398">
        <v>0</v>
      </c>
      <c r="C25" s="398">
        <v>0</v>
      </c>
      <c r="D25" s="400">
        <v>0</v>
      </c>
      <c r="E25" s="403">
        <v>0</v>
      </c>
      <c r="F25" s="401">
        <v>25557767</v>
      </c>
      <c r="G25" s="399">
        <v>25557767</v>
      </c>
      <c r="H25" s="414"/>
    </row>
    <row r="26" spans="1:9" x14ac:dyDescent="0.3">
      <c r="A26" s="413" t="s">
        <v>190</v>
      </c>
      <c r="B26" s="398">
        <v>0</v>
      </c>
      <c r="C26" s="398">
        <v>0</v>
      </c>
      <c r="D26" s="400">
        <v>0</v>
      </c>
      <c r="E26" s="403">
        <v>0</v>
      </c>
      <c r="F26" s="401">
        <v>25447769</v>
      </c>
      <c r="G26" s="399">
        <v>25447769</v>
      </c>
      <c r="H26" s="414"/>
      <c r="I26" s="404"/>
    </row>
    <row r="27" spans="1:9" x14ac:dyDescent="0.3">
      <c r="A27" s="413" t="s">
        <v>191</v>
      </c>
      <c r="B27" s="398">
        <v>48272824</v>
      </c>
      <c r="C27" s="398">
        <v>48272824</v>
      </c>
      <c r="D27" s="400">
        <v>0</v>
      </c>
      <c r="E27" s="403">
        <v>0</v>
      </c>
      <c r="F27" s="401">
        <v>0</v>
      </c>
      <c r="G27" s="399">
        <v>0</v>
      </c>
    </row>
    <row r="28" spans="1:9" x14ac:dyDescent="0.3">
      <c r="A28" s="407" t="s">
        <v>16</v>
      </c>
      <c r="B28" s="408">
        <v>433011225</v>
      </c>
      <c r="C28" s="408">
        <v>447327140</v>
      </c>
      <c r="D28" s="409">
        <v>56460058</v>
      </c>
      <c r="E28" s="410">
        <v>0</v>
      </c>
      <c r="F28" s="411">
        <v>436644596.398</v>
      </c>
      <c r="G28" s="408">
        <v>493104654.398</v>
      </c>
    </row>
    <row r="29" spans="1:9" x14ac:dyDescent="0.3">
      <c r="A29" s="397" t="s">
        <v>17</v>
      </c>
      <c r="B29" s="398">
        <v>191231006</v>
      </c>
      <c r="C29" s="398">
        <v>201331862</v>
      </c>
      <c r="D29" s="400">
        <v>0</v>
      </c>
      <c r="E29" s="403">
        <v>0</v>
      </c>
      <c r="F29" s="401">
        <v>203345180.62</v>
      </c>
      <c r="G29" s="399">
        <v>203345180.62</v>
      </c>
    </row>
    <row r="30" spans="1:9" x14ac:dyDescent="0.3">
      <c r="A30" s="397" t="s">
        <v>60</v>
      </c>
      <c r="B30" s="398">
        <v>30172689</v>
      </c>
      <c r="C30" s="398">
        <v>17386985</v>
      </c>
      <c r="D30" s="400">
        <v>0</v>
      </c>
      <c r="E30" s="403">
        <v>27890367</v>
      </c>
      <c r="F30" s="401">
        <v>0</v>
      </c>
      <c r="G30" s="399">
        <v>27890367</v>
      </c>
    </row>
    <row r="31" spans="1:9" x14ac:dyDescent="0.3">
      <c r="A31" s="397" t="s">
        <v>18</v>
      </c>
      <c r="B31" s="398">
        <v>221755483</v>
      </c>
      <c r="C31" s="398">
        <v>138168263</v>
      </c>
      <c r="D31" s="400">
        <v>0</v>
      </c>
      <c r="E31" s="403">
        <v>225722724</v>
      </c>
      <c r="F31" s="401">
        <v>0</v>
      </c>
      <c r="G31" s="399">
        <v>225722724</v>
      </c>
    </row>
    <row r="32" spans="1:9" x14ac:dyDescent="0.3">
      <c r="A32" s="397" t="s">
        <v>19</v>
      </c>
      <c r="B32" s="398">
        <v>0</v>
      </c>
      <c r="C32" s="398">
        <v>0</v>
      </c>
      <c r="D32" s="400"/>
      <c r="E32" s="403"/>
      <c r="F32" s="401"/>
      <c r="G32" s="399"/>
    </row>
    <row r="33" spans="1:11" x14ac:dyDescent="0.3">
      <c r="A33" s="397" t="s">
        <v>20</v>
      </c>
      <c r="B33" s="398">
        <v>0</v>
      </c>
      <c r="C33" s="398">
        <v>0</v>
      </c>
      <c r="D33" s="400"/>
      <c r="E33" s="403"/>
      <c r="F33" s="401"/>
      <c r="G33" s="399"/>
    </row>
    <row r="34" spans="1:11" x14ac:dyDescent="0.3">
      <c r="A34" s="402" t="s">
        <v>21</v>
      </c>
      <c r="B34" s="398">
        <v>101035178</v>
      </c>
      <c r="C34" s="398">
        <v>108754154.99606603</v>
      </c>
      <c r="D34" s="400">
        <v>72357919</v>
      </c>
      <c r="E34" s="403">
        <v>40690232.062155724</v>
      </c>
      <c r="F34" s="401">
        <v>0</v>
      </c>
      <c r="G34" s="399">
        <v>113048151.06215572</v>
      </c>
      <c r="J34" s="415"/>
      <c r="K34" s="415"/>
    </row>
    <row r="35" spans="1:11" x14ac:dyDescent="0.3">
      <c r="A35" s="402" t="s">
        <v>22</v>
      </c>
      <c r="B35" s="398">
        <v>0</v>
      </c>
      <c r="C35" s="398">
        <v>0</v>
      </c>
      <c r="D35" s="400"/>
      <c r="E35" s="403"/>
      <c r="F35" s="401"/>
      <c r="G35" s="399"/>
      <c r="J35" s="404"/>
      <c r="K35" s="404"/>
    </row>
    <row r="36" spans="1:11" ht="16.2" thickBot="1" x14ac:dyDescent="0.35">
      <c r="A36" s="416" t="s">
        <v>23</v>
      </c>
      <c r="B36" s="398">
        <v>24516645</v>
      </c>
      <c r="C36" s="398">
        <v>20182112</v>
      </c>
      <c r="D36" s="400">
        <v>6019487</v>
      </c>
      <c r="E36" s="403">
        <v>21378947</v>
      </c>
      <c r="F36" s="401">
        <v>0</v>
      </c>
      <c r="G36" s="399">
        <v>27398434</v>
      </c>
      <c r="J36" s="415"/>
      <c r="K36" s="415"/>
    </row>
    <row r="37" spans="1:11" ht="16.2" thickTop="1" x14ac:dyDescent="0.3">
      <c r="A37" s="417" t="s">
        <v>24</v>
      </c>
      <c r="B37" s="418">
        <v>1885170964</v>
      </c>
      <c r="C37" s="418">
        <v>1794716680.9960661</v>
      </c>
      <c r="D37" s="419">
        <v>963362932</v>
      </c>
      <c r="E37" s="420">
        <v>404777175.76215571</v>
      </c>
      <c r="F37" s="421">
        <v>639989777.01800001</v>
      </c>
      <c r="G37" s="418">
        <v>2008129884.7801557</v>
      </c>
      <c r="J37" s="404"/>
      <c r="K37" s="422"/>
    </row>
    <row r="38" spans="1:11" x14ac:dyDescent="0.3">
      <c r="A38" s="397"/>
      <c r="B38" s="398"/>
      <c r="C38" s="399"/>
      <c r="D38" s="400"/>
      <c r="E38" s="403"/>
      <c r="F38" s="401"/>
      <c r="G38" s="399"/>
    </row>
    <row r="39" spans="1:11" x14ac:dyDescent="0.3">
      <c r="A39" s="391" t="s">
        <v>25</v>
      </c>
      <c r="B39" s="423"/>
      <c r="C39" s="399"/>
      <c r="D39" s="400"/>
      <c r="E39" s="403"/>
      <c r="F39" s="401"/>
      <c r="G39" s="399"/>
    </row>
    <row r="40" spans="1:11" x14ac:dyDescent="0.3">
      <c r="A40" s="397" t="s">
        <v>26</v>
      </c>
      <c r="B40" s="398"/>
      <c r="C40" s="399"/>
      <c r="D40" s="400"/>
      <c r="E40" s="403"/>
      <c r="F40" s="401"/>
      <c r="G40" s="399"/>
    </row>
    <row r="41" spans="1:11" x14ac:dyDescent="0.3">
      <c r="A41" s="402" t="s">
        <v>27</v>
      </c>
      <c r="B41" s="398">
        <v>576586032</v>
      </c>
      <c r="C41" s="398">
        <v>563410920.21631992</v>
      </c>
      <c r="D41" s="400">
        <v>503331488</v>
      </c>
      <c r="E41" s="403">
        <v>41177365.32</v>
      </c>
      <c r="F41" s="401">
        <v>61312707.123599999</v>
      </c>
      <c r="G41" s="399">
        <v>605821560.44360006</v>
      </c>
    </row>
    <row r="42" spans="1:11" x14ac:dyDescent="0.3">
      <c r="A42" s="402" t="s">
        <v>28</v>
      </c>
      <c r="B42" s="398">
        <v>388494188</v>
      </c>
      <c r="C42" s="398">
        <v>408003652.52591234</v>
      </c>
      <c r="D42" s="400">
        <v>10778229</v>
      </c>
      <c r="E42" s="403">
        <v>391968.3</v>
      </c>
      <c r="F42" s="401">
        <v>415829564.40860003</v>
      </c>
      <c r="G42" s="399">
        <v>426999761.70860004</v>
      </c>
    </row>
    <row r="43" spans="1:11" x14ac:dyDescent="0.3">
      <c r="A43" s="402" t="s">
        <v>29</v>
      </c>
      <c r="B43" s="398">
        <v>14588322</v>
      </c>
      <c r="C43" s="398">
        <v>15822866.256517593</v>
      </c>
      <c r="D43" s="400">
        <v>382046</v>
      </c>
      <c r="E43" s="403">
        <v>5635653.1999999993</v>
      </c>
      <c r="F43" s="401">
        <v>11661609</v>
      </c>
      <c r="G43" s="399">
        <v>17679308.199999999</v>
      </c>
    </row>
    <row r="44" spans="1:11" x14ac:dyDescent="0.3">
      <c r="A44" s="402" t="s">
        <v>30</v>
      </c>
      <c r="B44" s="398">
        <v>127210251</v>
      </c>
      <c r="C44" s="398">
        <v>130439193.03247949</v>
      </c>
      <c r="D44" s="400">
        <v>135231365</v>
      </c>
      <c r="E44" s="403">
        <v>16410808.199999999</v>
      </c>
      <c r="F44" s="401">
        <v>4509034.4400000004</v>
      </c>
      <c r="G44" s="399">
        <v>156151207.63999999</v>
      </c>
    </row>
    <row r="45" spans="1:11" x14ac:dyDescent="0.3">
      <c r="A45" s="402" t="s">
        <v>31</v>
      </c>
      <c r="B45" s="398">
        <v>91278615</v>
      </c>
      <c r="C45" s="398">
        <v>100675331.93247488</v>
      </c>
      <c r="D45" s="400">
        <v>51269900</v>
      </c>
      <c r="E45" s="403">
        <v>52284085.299999997</v>
      </c>
      <c r="F45" s="401">
        <v>3559795.92</v>
      </c>
      <c r="G45" s="399">
        <v>107113781.22</v>
      </c>
    </row>
    <row r="46" spans="1:11" x14ac:dyDescent="0.3">
      <c r="A46" s="402" t="s">
        <v>32</v>
      </c>
      <c r="B46" s="398">
        <v>96158131</v>
      </c>
      <c r="C46" s="398">
        <v>92769095.124351725</v>
      </c>
      <c r="D46" s="400">
        <v>87347798</v>
      </c>
      <c r="E46" s="403">
        <v>8882895.5499999989</v>
      </c>
      <c r="F46" s="401">
        <v>0</v>
      </c>
      <c r="G46" s="399">
        <v>96230693.549999997</v>
      </c>
    </row>
    <row r="47" spans="1:11" x14ac:dyDescent="0.3">
      <c r="A47" s="402" t="s">
        <v>33</v>
      </c>
      <c r="B47" s="398">
        <v>89142549</v>
      </c>
      <c r="C47" s="398">
        <v>101447042.71194401</v>
      </c>
      <c r="D47" s="400">
        <v>95827218</v>
      </c>
      <c r="E47" s="403">
        <v>0</v>
      </c>
      <c r="F47" s="401">
        <v>14540186.700000001</v>
      </c>
      <c r="G47" s="399">
        <v>110367404.7</v>
      </c>
    </row>
    <row r="48" spans="1:11" x14ac:dyDescent="0.3">
      <c r="A48" s="402" t="s">
        <v>34</v>
      </c>
      <c r="B48" s="398">
        <v>140567420</v>
      </c>
      <c r="C48" s="398">
        <v>140923181</v>
      </c>
      <c r="D48" s="400">
        <v>79194890</v>
      </c>
      <c r="E48" s="403">
        <v>10652631.15</v>
      </c>
      <c r="F48" s="401">
        <v>56160386.039999999</v>
      </c>
      <c r="G48" s="399">
        <v>146007907.19</v>
      </c>
    </row>
    <row r="49" spans="1:7" x14ac:dyDescent="0.3">
      <c r="A49" s="397" t="s">
        <v>35</v>
      </c>
      <c r="B49" s="398">
        <v>172100792</v>
      </c>
      <c r="C49" s="398">
        <v>135611887.19999999</v>
      </c>
      <c r="D49" s="400">
        <v>0</v>
      </c>
      <c r="E49" s="403">
        <v>191156381.18205035</v>
      </c>
      <c r="F49" s="401">
        <v>3425827.2840000005</v>
      </c>
      <c r="G49" s="399">
        <v>194582208.46605036</v>
      </c>
    </row>
    <row r="50" spans="1:7" x14ac:dyDescent="0.3">
      <c r="A50" s="397" t="s">
        <v>19</v>
      </c>
      <c r="B50" s="398"/>
      <c r="C50" s="398"/>
      <c r="D50" s="400"/>
      <c r="E50" s="403"/>
      <c r="F50" s="401"/>
      <c r="G50" s="399"/>
    </row>
    <row r="51" spans="1:7" x14ac:dyDescent="0.3">
      <c r="A51" s="413" t="s">
        <v>185</v>
      </c>
      <c r="B51" s="398">
        <v>4471697</v>
      </c>
      <c r="C51" s="398">
        <v>4471697</v>
      </c>
      <c r="D51" s="400">
        <v>0</v>
      </c>
      <c r="E51" s="403">
        <v>0</v>
      </c>
      <c r="F51" s="401">
        <v>0</v>
      </c>
      <c r="G51" s="399">
        <v>0</v>
      </c>
    </row>
    <row r="52" spans="1:7" x14ac:dyDescent="0.3">
      <c r="A52" s="413" t="s">
        <v>186</v>
      </c>
      <c r="B52" s="398">
        <v>9366204</v>
      </c>
      <c r="C52" s="398">
        <v>9366204</v>
      </c>
      <c r="D52" s="400">
        <v>0</v>
      </c>
      <c r="E52" s="403">
        <v>0</v>
      </c>
      <c r="F52" s="401">
        <v>0</v>
      </c>
      <c r="G52" s="399">
        <v>0</v>
      </c>
    </row>
    <row r="53" spans="1:7" x14ac:dyDescent="0.3">
      <c r="A53" s="413" t="s">
        <v>187</v>
      </c>
      <c r="B53" s="398">
        <v>9366204</v>
      </c>
      <c r="C53" s="398">
        <v>9366204</v>
      </c>
      <c r="D53" s="400">
        <v>0</v>
      </c>
      <c r="E53" s="403">
        <v>0</v>
      </c>
      <c r="F53" s="401">
        <v>0</v>
      </c>
      <c r="G53" s="399">
        <v>0</v>
      </c>
    </row>
    <row r="54" spans="1:7" x14ac:dyDescent="0.3">
      <c r="A54" s="413" t="s">
        <v>188</v>
      </c>
      <c r="B54" s="398">
        <v>19294095</v>
      </c>
      <c r="C54" s="398">
        <v>1308965</v>
      </c>
      <c r="D54" s="400">
        <v>0</v>
      </c>
      <c r="E54" s="403">
        <v>0</v>
      </c>
      <c r="F54" s="401">
        <v>17985130</v>
      </c>
      <c r="G54" s="399">
        <v>17985130</v>
      </c>
    </row>
    <row r="55" spans="1:7" x14ac:dyDescent="0.3">
      <c r="A55" s="413" t="s">
        <v>189</v>
      </c>
      <c r="B55" s="398">
        <v>0</v>
      </c>
      <c r="C55" s="398">
        <v>0</v>
      </c>
      <c r="D55" s="400">
        <v>0</v>
      </c>
      <c r="E55" s="403">
        <v>0</v>
      </c>
      <c r="F55" s="401">
        <v>25557767</v>
      </c>
      <c r="G55" s="399">
        <v>25557767</v>
      </c>
    </row>
    <row r="56" spans="1:7" x14ac:dyDescent="0.3">
      <c r="A56" s="413" t="s">
        <v>190</v>
      </c>
      <c r="B56" s="398">
        <v>0</v>
      </c>
      <c r="C56" s="398">
        <v>0</v>
      </c>
      <c r="D56" s="400">
        <v>0</v>
      </c>
      <c r="E56" s="403">
        <v>0</v>
      </c>
      <c r="F56" s="401">
        <v>25447769</v>
      </c>
      <c r="G56" s="399">
        <v>25447769</v>
      </c>
    </row>
    <row r="57" spans="1:7" ht="16.2" thickBot="1" x14ac:dyDescent="0.35">
      <c r="A57" s="413" t="s">
        <v>191</v>
      </c>
      <c r="B57" s="398">
        <v>48272824</v>
      </c>
      <c r="C57" s="398">
        <v>48272824</v>
      </c>
      <c r="D57" s="400">
        <v>0</v>
      </c>
      <c r="E57" s="403">
        <v>0</v>
      </c>
      <c r="F57" s="401">
        <v>0</v>
      </c>
      <c r="G57" s="399">
        <v>0</v>
      </c>
    </row>
    <row r="58" spans="1:7" ht="16.2" thickTop="1" x14ac:dyDescent="0.3">
      <c r="A58" s="417" t="s">
        <v>37</v>
      </c>
      <c r="B58" s="418">
        <v>1786897324</v>
      </c>
      <c r="C58" s="418">
        <v>1761889064.0000002</v>
      </c>
      <c r="D58" s="419">
        <v>963362934</v>
      </c>
      <c r="E58" s="420">
        <v>326591788.20205033</v>
      </c>
      <c r="F58" s="421">
        <v>639989776.91620004</v>
      </c>
      <c r="G58" s="418">
        <v>1929944499.1182506</v>
      </c>
    </row>
    <row r="59" spans="1:7" x14ac:dyDescent="0.3">
      <c r="A59" s="397"/>
      <c r="B59" s="398"/>
      <c r="C59" s="399"/>
      <c r="D59" s="400"/>
      <c r="E59" s="403"/>
      <c r="F59" s="401"/>
      <c r="G59" s="399"/>
    </row>
    <row r="60" spans="1:7" x14ac:dyDescent="0.3">
      <c r="A60" s="391" t="s">
        <v>38</v>
      </c>
      <c r="B60" s="423"/>
      <c r="C60" s="399"/>
      <c r="D60" s="400"/>
      <c r="E60" s="403"/>
      <c r="F60" s="401"/>
      <c r="G60" s="399"/>
    </row>
    <row r="61" spans="1:7" x14ac:dyDescent="0.3">
      <c r="A61" s="397" t="s">
        <v>39</v>
      </c>
      <c r="B61" s="398">
        <v>0</v>
      </c>
      <c r="C61" s="398">
        <v>0</v>
      </c>
      <c r="D61" s="400"/>
      <c r="E61" s="403"/>
      <c r="F61" s="401"/>
      <c r="G61" s="399"/>
    </row>
    <row r="62" spans="1:7" x14ac:dyDescent="0.3">
      <c r="A62" s="402" t="s">
        <v>40</v>
      </c>
      <c r="B62" s="398">
        <v>72095662</v>
      </c>
      <c r="C62" s="398">
        <v>26512209</v>
      </c>
      <c r="D62" s="400">
        <v>0</v>
      </c>
      <c r="E62" s="403">
        <v>45992613</v>
      </c>
      <c r="F62" s="401">
        <v>0</v>
      </c>
      <c r="G62" s="399">
        <v>45992613</v>
      </c>
    </row>
    <row r="63" spans="1:7" x14ac:dyDescent="0.3">
      <c r="A63" s="402" t="s">
        <v>41</v>
      </c>
      <c r="B63" s="398">
        <v>0</v>
      </c>
      <c r="C63" s="398">
        <v>0</v>
      </c>
      <c r="D63" s="400">
        <v>0</v>
      </c>
      <c r="E63" s="403">
        <v>0</v>
      </c>
      <c r="F63" s="401">
        <v>0</v>
      </c>
      <c r="G63" s="399">
        <v>0</v>
      </c>
    </row>
    <row r="64" spans="1:7" x14ac:dyDescent="0.3">
      <c r="A64" s="405" t="s">
        <v>42</v>
      </c>
      <c r="B64" s="398">
        <v>0</v>
      </c>
      <c r="C64" s="398">
        <v>0</v>
      </c>
      <c r="D64" s="400">
        <v>0</v>
      </c>
      <c r="E64" s="403">
        <v>0</v>
      </c>
      <c r="F64" s="401">
        <v>0</v>
      </c>
      <c r="G64" s="399">
        <v>0</v>
      </c>
    </row>
    <row r="65" spans="1:7" x14ac:dyDescent="0.3">
      <c r="A65" s="424" t="s">
        <v>43</v>
      </c>
      <c r="B65" s="408">
        <v>72095662</v>
      </c>
      <c r="C65" s="408">
        <v>26512209</v>
      </c>
      <c r="D65" s="409">
        <v>0</v>
      </c>
      <c r="E65" s="410">
        <v>45992613</v>
      </c>
      <c r="F65" s="411">
        <v>0</v>
      </c>
      <c r="G65" s="408">
        <v>45992613</v>
      </c>
    </row>
    <row r="66" spans="1:7" x14ac:dyDescent="0.3">
      <c r="A66" s="397"/>
      <c r="B66" s="398"/>
      <c r="C66" s="399"/>
      <c r="D66" s="400"/>
      <c r="E66" s="403"/>
      <c r="F66" s="401"/>
      <c r="G66" s="399"/>
    </row>
    <row r="67" spans="1:7" x14ac:dyDescent="0.3">
      <c r="A67" s="397" t="s">
        <v>44</v>
      </c>
      <c r="B67" s="398"/>
      <c r="C67" s="399"/>
      <c r="D67" s="400"/>
      <c r="E67" s="403"/>
      <c r="F67" s="401"/>
      <c r="G67" s="399"/>
    </row>
    <row r="68" spans="1:7" x14ac:dyDescent="0.3">
      <c r="A68" s="402" t="s">
        <v>45</v>
      </c>
      <c r="B68" s="398">
        <v>0</v>
      </c>
      <c r="C68" s="398">
        <v>0</v>
      </c>
      <c r="D68" s="400">
        <v>0</v>
      </c>
      <c r="E68" s="403">
        <v>0</v>
      </c>
      <c r="F68" s="401">
        <v>0</v>
      </c>
      <c r="G68" s="399">
        <v>0</v>
      </c>
    </row>
    <row r="69" spans="1:7" x14ac:dyDescent="0.3">
      <c r="A69" s="405" t="s">
        <v>36</v>
      </c>
      <c r="B69" s="398">
        <v>26177979</v>
      </c>
      <c r="C69" s="398">
        <v>6315408.9960660338</v>
      </c>
      <c r="D69" s="400">
        <v>0</v>
      </c>
      <c r="E69" s="403">
        <v>32192775</v>
      </c>
      <c r="F69" s="401">
        <v>0</v>
      </c>
      <c r="G69" s="399">
        <v>32192775</v>
      </c>
    </row>
    <row r="70" spans="1:7" ht="16.2" thickBot="1" x14ac:dyDescent="0.35">
      <c r="A70" s="425" t="s">
        <v>46</v>
      </c>
      <c r="B70" s="426">
        <v>26177979</v>
      </c>
      <c r="C70" s="426">
        <v>6315408.9960660338</v>
      </c>
      <c r="D70" s="427">
        <v>0</v>
      </c>
      <c r="E70" s="428">
        <v>32192775</v>
      </c>
      <c r="F70" s="429">
        <v>0</v>
      </c>
      <c r="G70" s="426">
        <v>32192775</v>
      </c>
    </row>
    <row r="71" spans="1:7" ht="16.2" thickTop="1" x14ac:dyDescent="0.3">
      <c r="A71" s="430" t="s">
        <v>47</v>
      </c>
      <c r="B71" s="431">
        <v>1885170965</v>
      </c>
      <c r="C71" s="431">
        <v>1794716681.9960663</v>
      </c>
      <c r="D71" s="432">
        <v>963362934</v>
      </c>
      <c r="E71" s="433">
        <v>404777176.20205033</v>
      </c>
      <c r="F71" s="434">
        <v>639989776.91620004</v>
      </c>
      <c r="G71" s="431">
        <v>2008129887.1182506</v>
      </c>
    </row>
  </sheetData>
  <mergeCells count="3">
    <mergeCell ref="A5:A6"/>
    <mergeCell ref="B5:C5"/>
    <mergeCell ref="D5:G5"/>
  </mergeCell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6"/>
  <sheetViews>
    <sheetView topLeftCell="A10" workbookViewId="0">
      <selection activeCell="G33" sqref="G33"/>
    </sheetView>
  </sheetViews>
  <sheetFormatPr defaultRowHeight="15" x14ac:dyDescent="0.25"/>
  <cols>
    <col min="1" max="1" width="76.5546875" style="374" customWidth="1"/>
    <col min="2" max="2" width="25.33203125" style="374" customWidth="1"/>
    <col min="3" max="3" width="23.109375" style="374" customWidth="1"/>
    <col min="4" max="4" width="19.44140625" style="332" customWidth="1"/>
    <col min="5" max="5" width="19.109375" style="332" customWidth="1"/>
    <col min="6" max="6" width="18" style="332" bestFit="1" customWidth="1"/>
    <col min="7" max="7" width="23.88671875" style="332" customWidth="1"/>
  </cols>
  <sheetData>
    <row r="1" spans="1:7" ht="15.6" x14ac:dyDescent="0.3">
      <c r="A1" s="322" t="s">
        <v>182</v>
      </c>
      <c r="B1" s="322"/>
      <c r="C1" s="322"/>
      <c r="D1" s="322"/>
      <c r="E1" s="322"/>
      <c r="F1" s="322"/>
      <c r="G1" s="322"/>
    </row>
    <row r="2" spans="1:7" ht="15.6" x14ac:dyDescent="0.3">
      <c r="A2" s="322" t="s">
        <v>0</v>
      </c>
      <c r="B2" s="322"/>
      <c r="C2" s="322"/>
      <c r="D2" s="322"/>
      <c r="E2" s="322"/>
      <c r="F2" s="322"/>
      <c r="G2" s="322"/>
    </row>
    <row r="3" spans="1:7" ht="15.6" x14ac:dyDescent="0.3">
      <c r="A3" s="323" t="s">
        <v>49</v>
      </c>
      <c r="B3" s="323"/>
      <c r="C3" s="323"/>
      <c r="D3" s="323"/>
      <c r="E3" s="323"/>
      <c r="F3" s="323"/>
      <c r="G3" s="323"/>
    </row>
    <row r="4" spans="1:7" ht="16.2" thickBot="1" x14ac:dyDescent="0.35">
      <c r="A4" s="324"/>
      <c r="B4" s="324"/>
      <c r="C4" s="324"/>
      <c r="D4" s="324"/>
      <c r="E4" s="324"/>
      <c r="F4" s="324"/>
      <c r="G4" s="324"/>
    </row>
    <row r="5" spans="1:7" ht="16.2" thickBot="1" x14ac:dyDescent="0.35">
      <c r="A5" s="631" t="s">
        <v>1</v>
      </c>
      <c r="B5" s="633" t="s">
        <v>164</v>
      </c>
      <c r="C5" s="634"/>
      <c r="D5" s="635" t="s">
        <v>165</v>
      </c>
      <c r="E5" s="636"/>
      <c r="F5" s="636"/>
      <c r="G5" s="637"/>
    </row>
    <row r="6" spans="1:7" ht="47.4" thickBot="1" x14ac:dyDescent="0.35">
      <c r="A6" s="632"/>
      <c r="B6" s="325" t="s">
        <v>166</v>
      </c>
      <c r="C6" s="325" t="s">
        <v>167</v>
      </c>
      <c r="D6" s="326" t="s">
        <v>2</v>
      </c>
      <c r="E6" s="327" t="s">
        <v>3</v>
      </c>
      <c r="F6" s="327" t="s">
        <v>168</v>
      </c>
      <c r="G6" s="325" t="s">
        <v>169</v>
      </c>
    </row>
    <row r="7" spans="1:7" ht="15.6" x14ac:dyDescent="0.3">
      <c r="A7" s="328" t="s">
        <v>4</v>
      </c>
      <c r="B7" s="329"/>
      <c r="C7" s="330"/>
      <c r="D7" s="331"/>
      <c r="G7" s="333"/>
    </row>
    <row r="8" spans="1:7" x14ac:dyDescent="0.25">
      <c r="A8" s="334" t="s">
        <v>5</v>
      </c>
      <c r="B8" s="335"/>
      <c r="C8" s="330"/>
      <c r="D8" s="331"/>
      <c r="G8" s="330"/>
    </row>
    <row r="9" spans="1:7" x14ac:dyDescent="0.25">
      <c r="A9" s="336" t="s">
        <v>6</v>
      </c>
      <c r="B9" s="309">
        <v>41404678</v>
      </c>
      <c r="C9" s="309">
        <v>41404678</v>
      </c>
      <c r="D9" s="307">
        <v>17576926</v>
      </c>
      <c r="E9" s="310">
        <v>0</v>
      </c>
      <c r="F9" s="310">
        <v>0</v>
      </c>
      <c r="G9" s="312">
        <v>17576926</v>
      </c>
    </row>
    <row r="10" spans="1:7" x14ac:dyDescent="0.25">
      <c r="A10" s="336" t="s">
        <v>7</v>
      </c>
      <c r="B10" s="309">
        <v>248459417</v>
      </c>
      <c r="C10" s="309">
        <v>254117455</v>
      </c>
      <c r="D10" s="307">
        <v>253902787</v>
      </c>
      <c r="E10" s="310">
        <v>0</v>
      </c>
      <c r="F10" s="310">
        <v>0</v>
      </c>
      <c r="G10" s="312">
        <v>253902787</v>
      </c>
    </row>
    <row r="11" spans="1:7" x14ac:dyDescent="0.25">
      <c r="A11" s="336" t="s">
        <v>8</v>
      </c>
      <c r="B11" s="309">
        <v>505956767</v>
      </c>
      <c r="C11" s="309">
        <v>503449652</v>
      </c>
      <c r="D11" s="307">
        <v>512752735</v>
      </c>
      <c r="E11" s="310">
        <v>0</v>
      </c>
      <c r="F11" s="310">
        <v>0</v>
      </c>
      <c r="G11" s="312">
        <v>512752735</v>
      </c>
    </row>
    <row r="12" spans="1:7" x14ac:dyDescent="0.25">
      <c r="A12" s="336" t="s">
        <v>9</v>
      </c>
      <c r="B12" s="309">
        <v>33804151</v>
      </c>
      <c r="C12" s="309">
        <v>35703795</v>
      </c>
      <c r="D12" s="307">
        <v>0</v>
      </c>
      <c r="E12" s="310">
        <v>35703795</v>
      </c>
      <c r="F12" s="310">
        <v>0</v>
      </c>
      <c r="G12" s="312">
        <v>35703795</v>
      </c>
    </row>
    <row r="13" spans="1:7" x14ac:dyDescent="0.25">
      <c r="A13" s="337" t="s">
        <v>10</v>
      </c>
      <c r="B13" s="309">
        <v>65648007</v>
      </c>
      <c r="C13" s="309">
        <v>64468128</v>
      </c>
      <c r="D13" s="307">
        <v>10392341</v>
      </c>
      <c r="E13" s="310">
        <v>53120154</v>
      </c>
      <c r="F13" s="310">
        <v>0</v>
      </c>
      <c r="G13" s="312">
        <v>63512495</v>
      </c>
    </row>
    <row r="14" spans="1:7" ht="15.6" x14ac:dyDescent="0.3">
      <c r="A14" s="338" t="s">
        <v>11</v>
      </c>
      <c r="B14" s="339">
        <v>895273020</v>
      </c>
      <c r="C14" s="339">
        <v>899143708</v>
      </c>
      <c r="D14" s="308">
        <v>794624789</v>
      </c>
      <c r="E14" s="340">
        <v>88823949</v>
      </c>
      <c r="F14" s="341">
        <v>0</v>
      </c>
      <c r="G14" s="339">
        <v>883448738</v>
      </c>
    </row>
    <row r="15" spans="1:7" x14ac:dyDescent="0.25">
      <c r="A15" s="334" t="s">
        <v>12</v>
      </c>
      <c r="B15" s="309">
        <v>1639451</v>
      </c>
      <c r="C15" s="309">
        <v>170945</v>
      </c>
      <c r="D15" s="307">
        <v>0</v>
      </c>
      <c r="E15" s="310">
        <v>0</v>
      </c>
      <c r="F15" s="310">
        <v>170945</v>
      </c>
      <c r="G15" s="312">
        <v>170945</v>
      </c>
    </row>
    <row r="16" spans="1:7" x14ac:dyDescent="0.25">
      <c r="A16" s="334" t="s">
        <v>13</v>
      </c>
      <c r="B16" s="309">
        <v>0</v>
      </c>
      <c r="C16" s="309">
        <v>0</v>
      </c>
      <c r="D16" s="307">
        <v>0</v>
      </c>
      <c r="E16" s="310">
        <v>0</v>
      </c>
      <c r="F16" s="310">
        <v>0</v>
      </c>
      <c r="G16" s="312"/>
    </row>
    <row r="17" spans="1:7" x14ac:dyDescent="0.25">
      <c r="A17" s="336" t="s">
        <v>14</v>
      </c>
      <c r="B17" s="309">
        <v>325657129</v>
      </c>
      <c r="C17" s="309">
        <v>313891432</v>
      </c>
      <c r="D17" s="307">
        <v>0</v>
      </c>
      <c r="E17" s="310">
        <v>0</v>
      </c>
      <c r="F17" s="310">
        <v>317030346</v>
      </c>
      <c r="G17" s="312">
        <v>317030346</v>
      </c>
    </row>
    <row r="18" spans="1:7" x14ac:dyDescent="0.25">
      <c r="A18" s="336" t="s">
        <v>15</v>
      </c>
      <c r="B18" s="309">
        <v>4401722</v>
      </c>
      <c r="C18" s="309">
        <v>4291668</v>
      </c>
      <c r="D18" s="307">
        <v>0</v>
      </c>
      <c r="E18" s="310">
        <v>0</v>
      </c>
      <c r="F18" s="310">
        <v>4291668</v>
      </c>
      <c r="G18" s="312">
        <v>4291668</v>
      </c>
    </row>
    <row r="19" spans="1:7" x14ac:dyDescent="0.25">
      <c r="A19" s="336" t="s">
        <v>170</v>
      </c>
      <c r="B19" s="309">
        <v>0</v>
      </c>
      <c r="C19" s="309">
        <v>0</v>
      </c>
      <c r="D19" s="307">
        <v>0</v>
      </c>
      <c r="E19" s="310">
        <v>0</v>
      </c>
      <c r="F19" s="310">
        <v>0</v>
      </c>
      <c r="G19" s="312">
        <v>0</v>
      </c>
    </row>
    <row r="20" spans="1:7" x14ac:dyDescent="0.25">
      <c r="A20" s="342" t="s">
        <v>171</v>
      </c>
      <c r="B20" s="309">
        <v>49812040</v>
      </c>
      <c r="C20" s="309">
        <v>49812040</v>
      </c>
      <c r="D20" s="307">
        <v>20747242</v>
      </c>
      <c r="E20" s="310">
        <v>0</v>
      </c>
      <c r="F20" s="310">
        <v>0</v>
      </c>
      <c r="G20" s="312">
        <v>20747242</v>
      </c>
    </row>
    <row r="21" spans="1:7" x14ac:dyDescent="0.25">
      <c r="A21" s="342" t="s">
        <v>172</v>
      </c>
      <c r="B21" s="309"/>
      <c r="C21" s="309">
        <v>9366204</v>
      </c>
      <c r="D21" s="307">
        <v>0</v>
      </c>
      <c r="E21" s="310">
        <v>0</v>
      </c>
      <c r="F21" s="310">
        <v>0</v>
      </c>
      <c r="G21" s="312">
        <v>0</v>
      </c>
    </row>
    <row r="22" spans="1:7" x14ac:dyDescent="0.25">
      <c r="A22" s="342" t="s">
        <v>173</v>
      </c>
      <c r="B22" s="309"/>
      <c r="C22" s="309">
        <v>9366204</v>
      </c>
      <c r="D22" s="307">
        <v>0</v>
      </c>
      <c r="E22" s="310">
        <v>0</v>
      </c>
      <c r="F22" s="310">
        <v>0</v>
      </c>
      <c r="G22" s="312">
        <v>0</v>
      </c>
    </row>
    <row r="23" spans="1:7" x14ac:dyDescent="0.25">
      <c r="A23" s="342" t="s">
        <v>174</v>
      </c>
      <c r="B23" s="309"/>
      <c r="C23" s="309">
        <v>48272824</v>
      </c>
      <c r="D23" s="307">
        <v>0</v>
      </c>
      <c r="E23" s="310">
        <v>0</v>
      </c>
      <c r="F23" s="310">
        <v>0</v>
      </c>
      <c r="G23" s="312">
        <v>0</v>
      </c>
    </row>
    <row r="24" spans="1:7" ht="15.6" x14ac:dyDescent="0.3">
      <c r="A24" s="338" t="s">
        <v>16</v>
      </c>
      <c r="B24" s="339">
        <v>381510342</v>
      </c>
      <c r="C24" s="339">
        <v>435171317</v>
      </c>
      <c r="D24" s="308">
        <v>20747242</v>
      </c>
      <c r="E24" s="340">
        <v>0</v>
      </c>
      <c r="F24" s="341">
        <v>321492959</v>
      </c>
      <c r="G24" s="339">
        <v>342240201</v>
      </c>
    </row>
    <row r="25" spans="1:7" x14ac:dyDescent="0.25">
      <c r="A25" s="334" t="s">
        <v>17</v>
      </c>
      <c r="B25" s="309">
        <v>183309105</v>
      </c>
      <c r="C25" s="309">
        <v>189532495</v>
      </c>
      <c r="D25" s="307">
        <v>0</v>
      </c>
      <c r="E25" s="310">
        <v>0</v>
      </c>
      <c r="F25" s="310">
        <v>191231006</v>
      </c>
      <c r="G25" s="312">
        <v>191231006</v>
      </c>
    </row>
    <row r="26" spans="1:7" x14ac:dyDescent="0.25">
      <c r="A26" s="334" t="s">
        <v>60</v>
      </c>
      <c r="B26" s="309">
        <v>40497281</v>
      </c>
      <c r="C26" s="309">
        <v>26538316</v>
      </c>
      <c r="D26" s="307">
        <v>0</v>
      </c>
      <c r="E26" s="310">
        <v>30172689</v>
      </c>
      <c r="F26" s="310">
        <v>0</v>
      </c>
      <c r="G26" s="312">
        <v>30172689</v>
      </c>
    </row>
    <row r="27" spans="1:7" x14ac:dyDescent="0.25">
      <c r="A27" s="334" t="s">
        <v>18</v>
      </c>
      <c r="B27" s="309">
        <v>260888803</v>
      </c>
      <c r="C27" s="309">
        <v>223758913</v>
      </c>
      <c r="D27" s="307">
        <v>0</v>
      </c>
      <c r="E27" s="310">
        <v>221755483</v>
      </c>
      <c r="F27" s="310">
        <v>0</v>
      </c>
      <c r="G27" s="312">
        <v>221755483</v>
      </c>
    </row>
    <row r="28" spans="1:7" x14ac:dyDescent="0.25">
      <c r="A28" s="334" t="s">
        <v>19</v>
      </c>
      <c r="B28" s="309">
        <v>0</v>
      </c>
      <c r="C28" s="309">
        <v>0</v>
      </c>
      <c r="D28" s="307">
        <v>0</v>
      </c>
      <c r="E28" s="310">
        <v>0</v>
      </c>
      <c r="F28" s="310">
        <v>0</v>
      </c>
      <c r="G28" s="312">
        <v>0</v>
      </c>
    </row>
    <row r="29" spans="1:7" x14ac:dyDescent="0.25">
      <c r="A29" s="334" t="s">
        <v>20</v>
      </c>
      <c r="B29" s="309">
        <v>0</v>
      </c>
      <c r="C29" s="309">
        <v>0</v>
      </c>
      <c r="D29" s="307">
        <v>0</v>
      </c>
      <c r="E29" s="310">
        <v>0</v>
      </c>
      <c r="F29" s="310">
        <v>0</v>
      </c>
      <c r="G29" s="312"/>
    </row>
    <row r="30" spans="1:7" x14ac:dyDescent="0.25">
      <c r="A30" s="336" t="s">
        <v>21</v>
      </c>
      <c r="B30" s="309">
        <v>102248810</v>
      </c>
      <c r="C30" s="309">
        <v>100127685.88932806</v>
      </c>
      <c r="D30" s="307">
        <v>70004203</v>
      </c>
      <c r="E30" s="310">
        <v>31030974.865612626</v>
      </c>
      <c r="F30" s="310">
        <v>0</v>
      </c>
      <c r="G30" s="312">
        <v>101035177.86561263</v>
      </c>
    </row>
    <row r="31" spans="1:7" x14ac:dyDescent="0.25">
      <c r="A31" s="336" t="s">
        <v>22</v>
      </c>
      <c r="B31" s="309">
        <v>0</v>
      </c>
      <c r="C31" s="309">
        <v>0</v>
      </c>
      <c r="D31" s="307">
        <v>0</v>
      </c>
      <c r="E31" s="310">
        <v>0</v>
      </c>
      <c r="F31" s="310">
        <v>0</v>
      </c>
      <c r="G31" s="312">
        <v>0</v>
      </c>
    </row>
    <row r="32" spans="1:7" ht="15.6" thickBot="1" x14ac:dyDescent="0.3">
      <c r="A32" s="343" t="s">
        <v>23</v>
      </c>
      <c r="B32" s="309">
        <v>32816144</v>
      </c>
      <c r="C32" s="309">
        <v>22251560</v>
      </c>
      <c r="D32" s="307">
        <v>5819487</v>
      </c>
      <c r="E32" s="310">
        <v>18697158</v>
      </c>
      <c r="F32" s="310">
        <v>0</v>
      </c>
      <c r="G32" s="312">
        <v>24516645</v>
      </c>
    </row>
    <row r="33" spans="1:7" ht="16.2" thickTop="1" x14ac:dyDescent="0.3">
      <c r="A33" s="344" t="s">
        <v>24</v>
      </c>
      <c r="B33" s="311">
        <v>1896543505</v>
      </c>
      <c r="C33" s="311">
        <v>1896523994.889328</v>
      </c>
      <c r="D33" s="345">
        <v>891195721</v>
      </c>
      <c r="E33" s="346">
        <v>390480253.86561263</v>
      </c>
      <c r="F33" s="347">
        <v>512723965</v>
      </c>
      <c r="G33" s="311">
        <v>1794399939.8656125</v>
      </c>
    </row>
    <row r="34" spans="1:7" x14ac:dyDescent="0.25">
      <c r="A34" s="334"/>
      <c r="B34" s="309"/>
      <c r="C34" s="312"/>
      <c r="D34" s="307"/>
      <c r="E34" s="310"/>
      <c r="F34" s="310"/>
      <c r="G34" s="312"/>
    </row>
    <row r="35" spans="1:7" ht="15.6" x14ac:dyDescent="0.3">
      <c r="A35" s="328" t="s">
        <v>25</v>
      </c>
      <c r="B35" s="313"/>
      <c r="C35" s="312"/>
      <c r="D35" s="307"/>
      <c r="E35" s="310"/>
      <c r="F35" s="310"/>
      <c r="G35" s="312"/>
    </row>
    <row r="36" spans="1:7" x14ac:dyDescent="0.25">
      <c r="A36" s="334" t="s">
        <v>26</v>
      </c>
      <c r="B36" s="309"/>
      <c r="C36" s="312"/>
      <c r="D36" s="307"/>
      <c r="E36" s="310"/>
      <c r="F36" s="310"/>
      <c r="G36" s="312"/>
    </row>
    <row r="37" spans="1:7" x14ac:dyDescent="0.25">
      <c r="A37" s="336" t="s">
        <v>27</v>
      </c>
      <c r="B37" s="309">
        <v>579891909</v>
      </c>
      <c r="C37" s="309">
        <v>586470243</v>
      </c>
      <c r="D37" s="307">
        <v>452566207.39999998</v>
      </c>
      <c r="E37" s="310">
        <v>40369966</v>
      </c>
      <c r="F37" s="310">
        <v>58359706</v>
      </c>
      <c r="G37" s="312">
        <v>551295879.39999998</v>
      </c>
    </row>
    <row r="38" spans="1:7" x14ac:dyDescent="0.25">
      <c r="A38" s="336" t="s">
        <v>28</v>
      </c>
      <c r="B38" s="309">
        <v>397185481</v>
      </c>
      <c r="C38" s="309">
        <v>391497334.63466835</v>
      </c>
      <c r="D38" s="307">
        <v>9734086</v>
      </c>
      <c r="E38" s="310">
        <v>340842</v>
      </c>
      <c r="F38" s="310">
        <v>383146018</v>
      </c>
      <c r="G38" s="312">
        <v>393220946</v>
      </c>
    </row>
    <row r="39" spans="1:7" x14ac:dyDescent="0.25">
      <c r="A39" s="336" t="s">
        <v>29</v>
      </c>
      <c r="B39" s="309">
        <v>16537870</v>
      </c>
      <c r="C39" s="309">
        <v>16061710.296085749</v>
      </c>
      <c r="D39" s="307">
        <v>1474361</v>
      </c>
      <c r="E39" s="310">
        <v>4900568</v>
      </c>
      <c r="F39" s="310">
        <v>9252851</v>
      </c>
      <c r="G39" s="312">
        <v>15627780</v>
      </c>
    </row>
    <row r="40" spans="1:7" x14ac:dyDescent="0.25">
      <c r="A40" s="336" t="s">
        <v>30</v>
      </c>
      <c r="B40" s="309">
        <v>152929240</v>
      </c>
      <c r="C40" s="309">
        <v>153779294.30811861</v>
      </c>
      <c r="D40" s="307">
        <v>130879888.40000001</v>
      </c>
      <c r="E40" s="310">
        <v>14270268</v>
      </c>
      <c r="F40" s="310">
        <v>2426838</v>
      </c>
      <c r="G40" s="312">
        <v>147576994.40000001</v>
      </c>
    </row>
    <row r="41" spans="1:7" x14ac:dyDescent="0.25">
      <c r="A41" s="336" t="s">
        <v>31</v>
      </c>
      <c r="B41" s="309">
        <v>101952848</v>
      </c>
      <c r="C41" s="309">
        <v>106324475.52960469</v>
      </c>
      <c r="D41" s="307">
        <v>46455597</v>
      </c>
      <c r="E41" s="310">
        <v>45464422</v>
      </c>
      <c r="F41" s="310">
        <v>927382</v>
      </c>
      <c r="G41" s="312">
        <v>92847401</v>
      </c>
    </row>
    <row r="42" spans="1:7" x14ac:dyDescent="0.25">
      <c r="A42" s="336" t="s">
        <v>32</v>
      </c>
      <c r="B42" s="309">
        <v>103590790</v>
      </c>
      <c r="C42" s="309">
        <v>102400377.89353566</v>
      </c>
      <c r="D42" s="307">
        <v>82164958.200000003</v>
      </c>
      <c r="E42" s="310">
        <v>7724257</v>
      </c>
      <c r="F42" s="310">
        <v>1835813</v>
      </c>
      <c r="G42" s="312">
        <v>91725028.200000003</v>
      </c>
    </row>
    <row r="43" spans="1:7" x14ac:dyDescent="0.25">
      <c r="A43" s="336" t="s">
        <v>33</v>
      </c>
      <c r="B43" s="309">
        <v>92603484</v>
      </c>
      <c r="C43" s="309">
        <v>93952764</v>
      </c>
      <c r="D43" s="307">
        <v>89990931</v>
      </c>
      <c r="E43" s="310">
        <v>0</v>
      </c>
      <c r="F43" s="310">
        <v>0</v>
      </c>
      <c r="G43" s="312">
        <v>89990931</v>
      </c>
    </row>
    <row r="44" spans="1:7" x14ac:dyDescent="0.25">
      <c r="A44" s="336" t="s">
        <v>34</v>
      </c>
      <c r="B44" s="309">
        <v>137505259</v>
      </c>
      <c r="C44" s="309">
        <v>128819810</v>
      </c>
      <c r="D44" s="307">
        <v>77929692</v>
      </c>
      <c r="E44" s="310">
        <v>10145363</v>
      </c>
      <c r="F44" s="310">
        <v>53665492</v>
      </c>
      <c r="G44" s="312">
        <v>141740547</v>
      </c>
    </row>
    <row r="45" spans="1:7" x14ac:dyDescent="0.25">
      <c r="A45" s="334" t="s">
        <v>35</v>
      </c>
      <c r="B45" s="309">
        <v>201790832</v>
      </c>
      <c r="C45" s="309">
        <v>197994087.06851807</v>
      </c>
      <c r="D45" s="307">
        <v>0</v>
      </c>
      <c r="E45" s="310">
        <v>168990927</v>
      </c>
      <c r="F45" s="310">
        <v>3109865</v>
      </c>
      <c r="G45" s="312">
        <v>172100792</v>
      </c>
    </row>
    <row r="46" spans="1:7" x14ac:dyDescent="0.25">
      <c r="A46" s="334" t="s">
        <v>19</v>
      </c>
      <c r="B46" s="309">
        <v>0</v>
      </c>
      <c r="C46" s="309">
        <v>0</v>
      </c>
      <c r="D46" s="307">
        <v>0</v>
      </c>
      <c r="E46" s="310">
        <v>0</v>
      </c>
      <c r="F46" s="310">
        <v>0</v>
      </c>
      <c r="G46" s="312">
        <v>0</v>
      </c>
    </row>
    <row r="47" spans="1:7" x14ac:dyDescent="0.25">
      <c r="A47" s="334" t="s">
        <v>172</v>
      </c>
      <c r="B47" s="309"/>
      <c r="C47" s="309">
        <v>4000000</v>
      </c>
      <c r="D47" s="307">
        <v>0</v>
      </c>
      <c r="E47" s="310">
        <v>0</v>
      </c>
      <c r="F47" s="310">
        <v>5366204</v>
      </c>
      <c r="G47" s="312">
        <v>5366204</v>
      </c>
    </row>
    <row r="48" spans="1:7" x14ac:dyDescent="0.25">
      <c r="A48" s="334" t="s">
        <v>173</v>
      </c>
      <c r="B48" s="309"/>
      <c r="C48" s="309">
        <v>0</v>
      </c>
      <c r="D48" s="307">
        <v>0</v>
      </c>
      <c r="E48" s="310">
        <v>0</v>
      </c>
      <c r="F48" s="310">
        <v>9366204</v>
      </c>
      <c r="G48" s="312">
        <v>9366204</v>
      </c>
    </row>
    <row r="49" spans="1:7" ht="15.6" thickBot="1" x14ac:dyDescent="0.3">
      <c r="A49" s="348" t="s">
        <v>174</v>
      </c>
      <c r="B49" s="309"/>
      <c r="C49" s="309">
        <v>0</v>
      </c>
      <c r="D49" s="307">
        <v>0</v>
      </c>
      <c r="E49" s="310">
        <v>0</v>
      </c>
      <c r="F49" s="310">
        <v>48272824</v>
      </c>
      <c r="G49" s="312">
        <v>48272824</v>
      </c>
    </row>
    <row r="50" spans="1:7" ht="16.2" thickTop="1" x14ac:dyDescent="0.3">
      <c r="A50" s="344" t="s">
        <v>37</v>
      </c>
      <c r="B50" s="311">
        <v>1783987713</v>
      </c>
      <c r="C50" s="311">
        <v>1781300096.7305312</v>
      </c>
      <c r="D50" s="345">
        <v>891195721</v>
      </c>
      <c r="E50" s="346">
        <v>292206613</v>
      </c>
      <c r="F50" s="347">
        <v>575729197</v>
      </c>
      <c r="G50" s="311">
        <v>1759131531</v>
      </c>
    </row>
    <row r="51" spans="1:7" x14ac:dyDescent="0.25">
      <c r="A51" s="334"/>
      <c r="B51" s="309"/>
      <c r="C51" s="312"/>
      <c r="D51" s="307"/>
      <c r="E51" s="310"/>
      <c r="F51" s="310"/>
      <c r="G51" s="312"/>
    </row>
    <row r="52" spans="1:7" ht="15.6" x14ac:dyDescent="0.3">
      <c r="A52" s="328" t="s">
        <v>38</v>
      </c>
      <c r="B52" s="313"/>
      <c r="C52" s="312"/>
      <c r="D52" s="307"/>
      <c r="E52" s="310"/>
      <c r="F52" s="310"/>
      <c r="G52" s="312"/>
    </row>
    <row r="53" spans="1:7" x14ac:dyDescent="0.25">
      <c r="A53" s="334" t="s">
        <v>39</v>
      </c>
      <c r="B53" s="309"/>
      <c r="C53" s="312"/>
      <c r="D53" s="307"/>
      <c r="E53" s="310"/>
      <c r="F53" s="310"/>
      <c r="G53" s="312"/>
    </row>
    <row r="54" spans="1:7" x14ac:dyDescent="0.25">
      <c r="A54" s="336" t="s">
        <v>40</v>
      </c>
      <c r="B54" s="309">
        <v>75546084</v>
      </c>
      <c r="C54" s="309">
        <v>71553887</v>
      </c>
      <c r="D54" s="307">
        <v>0</v>
      </c>
      <c r="E54" s="310">
        <v>72095662</v>
      </c>
      <c r="F54" s="310">
        <v>0</v>
      </c>
      <c r="G54" s="312">
        <v>72095662</v>
      </c>
    </row>
    <row r="55" spans="1:7" x14ac:dyDescent="0.25">
      <c r="A55" s="336" t="s">
        <v>41</v>
      </c>
      <c r="B55" s="309">
        <v>0</v>
      </c>
      <c r="C55" s="309">
        <v>0</v>
      </c>
      <c r="D55" s="307">
        <v>0</v>
      </c>
      <c r="E55" s="310">
        <v>0</v>
      </c>
      <c r="F55" s="310">
        <v>0</v>
      </c>
      <c r="G55" s="312">
        <v>0</v>
      </c>
    </row>
    <row r="56" spans="1:7" x14ac:dyDescent="0.25">
      <c r="A56" s="337" t="s">
        <v>42</v>
      </c>
      <c r="B56" s="309">
        <v>0</v>
      </c>
      <c r="C56" s="309">
        <v>0</v>
      </c>
      <c r="D56" s="307">
        <v>0</v>
      </c>
      <c r="E56" s="310">
        <v>0</v>
      </c>
      <c r="F56" s="310">
        <v>0</v>
      </c>
      <c r="G56" s="312">
        <v>0</v>
      </c>
    </row>
    <row r="57" spans="1:7" ht="15.6" x14ac:dyDescent="0.3">
      <c r="A57" s="349" t="s">
        <v>43</v>
      </c>
      <c r="B57" s="339">
        <v>75546084</v>
      </c>
      <c r="C57" s="339">
        <v>71553887</v>
      </c>
      <c r="D57" s="308">
        <v>0</v>
      </c>
      <c r="E57" s="340">
        <v>72095662</v>
      </c>
      <c r="F57" s="341">
        <v>0</v>
      </c>
      <c r="G57" s="339">
        <v>72095662</v>
      </c>
    </row>
    <row r="58" spans="1:7" x14ac:dyDescent="0.25">
      <c r="A58" s="334"/>
      <c r="B58" s="309"/>
      <c r="C58" s="312"/>
      <c r="D58" s="307"/>
      <c r="E58" s="310"/>
      <c r="F58" s="310"/>
      <c r="G58" s="312"/>
    </row>
    <row r="59" spans="1:7" x14ac:dyDescent="0.25">
      <c r="A59" s="334" t="s">
        <v>44</v>
      </c>
      <c r="B59" s="309"/>
      <c r="C59" s="312"/>
      <c r="D59" s="307"/>
      <c r="E59" s="310"/>
      <c r="F59" s="310"/>
      <c r="G59" s="312"/>
    </row>
    <row r="60" spans="1:7" x14ac:dyDescent="0.25">
      <c r="A60" s="336" t="s">
        <v>45</v>
      </c>
      <c r="B60" s="309">
        <v>0</v>
      </c>
      <c r="C60" s="309">
        <v>0</v>
      </c>
      <c r="D60" s="307">
        <v>0</v>
      </c>
      <c r="E60" s="310">
        <v>0</v>
      </c>
      <c r="F60" s="310">
        <v>0</v>
      </c>
      <c r="G60" s="312">
        <v>0</v>
      </c>
    </row>
    <row r="61" spans="1:7" x14ac:dyDescent="0.25">
      <c r="A61" s="337" t="s">
        <v>36</v>
      </c>
      <c r="B61" s="309">
        <v>37009708</v>
      </c>
      <c r="C61" s="309">
        <v>-19335221</v>
      </c>
      <c r="D61" s="307">
        <v>0</v>
      </c>
      <c r="E61" s="310">
        <v>26177978.865612626</v>
      </c>
      <c r="F61" s="310">
        <v>0</v>
      </c>
      <c r="G61" s="312">
        <v>26177978.865612626</v>
      </c>
    </row>
    <row r="62" spans="1:7" ht="16.2" thickBot="1" x14ac:dyDescent="0.35">
      <c r="A62" s="350" t="s">
        <v>46</v>
      </c>
      <c r="B62" s="351">
        <v>37009708</v>
      </c>
      <c r="C62" s="351">
        <v>-19335221</v>
      </c>
      <c r="D62" s="352">
        <v>0</v>
      </c>
      <c r="E62" s="353">
        <v>26177978.865612626</v>
      </c>
      <c r="F62" s="354">
        <v>0</v>
      </c>
      <c r="G62" s="351">
        <v>26177978.865612626</v>
      </c>
    </row>
    <row r="63" spans="1:7" ht="16.2" thickTop="1" x14ac:dyDescent="0.3">
      <c r="A63" s="355" t="s">
        <v>47</v>
      </c>
      <c r="B63" s="356">
        <v>1896543505</v>
      </c>
      <c r="C63" s="356">
        <v>1833518762.7305312</v>
      </c>
      <c r="D63" s="357">
        <v>891195721</v>
      </c>
      <c r="E63" s="346">
        <v>390480253.86561263</v>
      </c>
      <c r="F63" s="358">
        <v>575729197</v>
      </c>
      <c r="G63" s="356">
        <v>1857405171.8656125</v>
      </c>
    </row>
    <row r="64" spans="1:7" ht="15.6" x14ac:dyDescent="0.3">
      <c r="A64" s="328"/>
      <c r="B64" s="313"/>
      <c r="C64" s="313"/>
      <c r="D64" s="359"/>
      <c r="E64" s="360"/>
      <c r="F64" s="361"/>
      <c r="G64" s="313"/>
    </row>
    <row r="65" spans="1:7" ht="30.6" x14ac:dyDescent="0.3">
      <c r="A65" s="331" t="s">
        <v>175</v>
      </c>
      <c r="B65" s="313"/>
      <c r="C65" s="362">
        <v>5366204</v>
      </c>
      <c r="D65" s="363">
        <v>0</v>
      </c>
      <c r="E65" s="364">
        <v>0</v>
      </c>
      <c r="F65" s="365">
        <v>-5366204</v>
      </c>
      <c r="G65" s="362">
        <v>-5366204</v>
      </c>
    </row>
    <row r="66" spans="1:7" ht="30" x14ac:dyDescent="0.25">
      <c r="A66" s="331" t="s">
        <v>176</v>
      </c>
      <c r="B66" s="309"/>
      <c r="C66" s="362">
        <v>9366204</v>
      </c>
      <c r="D66" s="363">
        <v>0</v>
      </c>
      <c r="E66" s="364">
        <v>0</v>
      </c>
      <c r="F66" s="365">
        <v>-9366204</v>
      </c>
      <c r="G66" s="362">
        <v>-9366204</v>
      </c>
    </row>
    <row r="67" spans="1:7" ht="30" x14ac:dyDescent="0.25">
      <c r="A67" s="366" t="s">
        <v>177</v>
      </c>
      <c r="B67" s="367"/>
      <c r="C67" s="368">
        <v>48272824</v>
      </c>
      <c r="D67" s="369">
        <v>0</v>
      </c>
      <c r="E67" s="370">
        <v>0</v>
      </c>
      <c r="F67" s="371">
        <v>-48272824</v>
      </c>
      <c r="G67" s="368">
        <v>-48272824</v>
      </c>
    </row>
    <row r="68" spans="1:7" ht="15.6" thickBot="1" x14ac:dyDescent="0.3">
      <c r="A68" s="372" t="s">
        <v>178</v>
      </c>
      <c r="B68" s="373">
        <v>0</v>
      </c>
      <c r="C68" s="314">
        <v>63005232.158796787</v>
      </c>
      <c r="D68" s="315">
        <v>0</v>
      </c>
      <c r="E68" s="316">
        <v>0</v>
      </c>
      <c r="F68" s="317">
        <v>-63005232</v>
      </c>
      <c r="G68" s="314">
        <v>-63005232.000000119</v>
      </c>
    </row>
    <row r="69" spans="1:7" x14ac:dyDescent="0.25">
      <c r="C69" s="375"/>
      <c r="D69" s="375"/>
      <c r="E69" s="375"/>
      <c r="F69" s="375"/>
    </row>
    <row r="70" spans="1:7" ht="30" x14ac:dyDescent="0.25">
      <c r="A70" s="376" t="s">
        <v>179</v>
      </c>
      <c r="B70" s="318"/>
      <c r="C70" s="319"/>
      <c r="D70" s="377"/>
    </row>
    <row r="71" spans="1:7" x14ac:dyDescent="0.25">
      <c r="A71" s="320"/>
      <c r="B71" s="321"/>
      <c r="C71" s="378"/>
      <c r="D71" s="378"/>
      <c r="E71" s="374"/>
      <c r="F71" s="374"/>
      <c r="G71" s="374"/>
    </row>
    <row r="72" spans="1:7" ht="30" x14ac:dyDescent="0.25">
      <c r="A72" s="379" t="s">
        <v>180</v>
      </c>
      <c r="B72" s="321"/>
      <c r="C72" s="378"/>
      <c r="D72" s="380"/>
      <c r="E72" s="381"/>
      <c r="F72" s="374"/>
      <c r="G72" s="374"/>
    </row>
    <row r="73" spans="1:7" x14ac:dyDescent="0.25">
      <c r="A73" s="382"/>
      <c r="B73" s="321"/>
      <c r="D73" s="380"/>
      <c r="E73" s="381"/>
      <c r="F73" s="374"/>
      <c r="G73" s="374"/>
    </row>
    <row r="74" spans="1:7" x14ac:dyDescent="0.25">
      <c r="A74" s="638" t="s">
        <v>181</v>
      </c>
      <c r="B74" s="638"/>
      <c r="C74" s="638"/>
      <c r="D74" s="374"/>
      <c r="E74" s="374"/>
      <c r="F74" s="374"/>
      <c r="G74" s="374"/>
    </row>
    <row r="75" spans="1:7" x14ac:dyDescent="0.25">
      <c r="E75" s="381"/>
    </row>
    <row r="76" spans="1:7" x14ac:dyDescent="0.25">
      <c r="E76" s="381"/>
    </row>
  </sheetData>
  <mergeCells count="4">
    <mergeCell ref="A5:A6"/>
    <mergeCell ref="B5:C5"/>
    <mergeCell ref="D5:G5"/>
    <mergeCell ref="A74:C7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0"/>
  <sheetViews>
    <sheetView workbookViewId="0">
      <selection sqref="A1:XFD1048576"/>
    </sheetView>
  </sheetViews>
  <sheetFormatPr defaultRowHeight="13.2" x14ac:dyDescent="0.25"/>
  <cols>
    <col min="1" max="1" width="52.109375" bestFit="1" customWidth="1"/>
    <col min="2" max="7" width="18.6640625" customWidth="1"/>
  </cols>
  <sheetData>
    <row r="1" spans="1:7" ht="60" customHeight="1" x14ac:dyDescent="0.25">
      <c r="A1" s="41"/>
      <c r="B1" s="68"/>
      <c r="C1" s="68"/>
      <c r="D1" s="68"/>
      <c r="E1" s="68"/>
      <c r="F1" s="68"/>
      <c r="G1" s="68"/>
    </row>
    <row r="2" spans="1:7" ht="15.6" x14ac:dyDescent="0.3">
      <c r="A2" s="65" t="s">
        <v>156</v>
      </c>
      <c r="B2" s="68"/>
      <c r="C2" s="68"/>
      <c r="D2" s="68"/>
      <c r="E2" s="68"/>
      <c r="F2" s="68"/>
      <c r="G2" s="68"/>
    </row>
    <row r="3" spans="1:7" ht="15.6" x14ac:dyDescent="0.3">
      <c r="A3" s="65" t="s">
        <v>0</v>
      </c>
      <c r="B3" s="68"/>
      <c r="C3" s="68"/>
      <c r="D3" s="68"/>
      <c r="E3" s="68"/>
      <c r="F3" s="68"/>
      <c r="G3" s="68"/>
    </row>
    <row r="4" spans="1:7" ht="15.6" x14ac:dyDescent="0.3">
      <c r="A4" s="66" t="s">
        <v>49</v>
      </c>
      <c r="B4" s="68"/>
      <c r="C4" s="68"/>
      <c r="D4" s="68"/>
      <c r="E4" s="68"/>
      <c r="F4" s="68"/>
      <c r="G4" s="68"/>
    </row>
    <row r="5" spans="1:7" x14ac:dyDescent="0.25">
      <c r="A5" s="68"/>
      <c r="B5" s="68"/>
      <c r="C5" s="68"/>
      <c r="D5" s="68"/>
      <c r="E5" s="68"/>
      <c r="F5" s="68"/>
      <c r="G5" s="68"/>
    </row>
    <row r="6" spans="1:7" ht="63" thickBot="1" x14ac:dyDescent="0.3">
      <c r="A6" s="303" t="s">
        <v>1</v>
      </c>
      <c r="B6" s="304" t="s">
        <v>157</v>
      </c>
      <c r="C6" s="304" t="s">
        <v>158</v>
      </c>
      <c r="D6" s="305" t="s">
        <v>159</v>
      </c>
      <c r="E6" s="306" t="s">
        <v>160</v>
      </c>
      <c r="F6" s="306" t="s">
        <v>161</v>
      </c>
      <c r="G6" s="305" t="s">
        <v>162</v>
      </c>
    </row>
    <row r="7" spans="1:7" ht="15.6" x14ac:dyDescent="0.3">
      <c r="A7" s="8" t="s">
        <v>4</v>
      </c>
      <c r="B7" s="98"/>
      <c r="C7" s="45"/>
      <c r="D7" s="46"/>
      <c r="E7" s="47"/>
      <c r="F7" s="47"/>
      <c r="G7" s="301"/>
    </row>
    <row r="8" spans="1:7" ht="15" x14ac:dyDescent="0.25">
      <c r="A8" s="1" t="s">
        <v>5</v>
      </c>
      <c r="B8" s="99"/>
      <c r="C8" s="45"/>
      <c r="D8" s="46"/>
      <c r="E8" s="47"/>
      <c r="F8" s="47"/>
      <c r="G8" s="46"/>
    </row>
    <row r="9" spans="1:7" ht="15" x14ac:dyDescent="0.25">
      <c r="A9" s="292" t="s">
        <v>6</v>
      </c>
      <c r="B9" s="29">
        <v>36998672</v>
      </c>
      <c r="C9" s="29">
        <v>36998672</v>
      </c>
      <c r="D9" s="100">
        <v>41404678</v>
      </c>
      <c r="E9" s="101">
        <v>0</v>
      </c>
      <c r="F9" s="101">
        <v>0</v>
      </c>
      <c r="G9" s="100">
        <f>SUM(D9:F9)</f>
        <v>41404678</v>
      </c>
    </row>
    <row r="10" spans="1:7" ht="15" x14ac:dyDescent="0.25">
      <c r="A10" s="292" t="s">
        <v>7</v>
      </c>
      <c r="B10" s="29">
        <v>234134972</v>
      </c>
      <c r="C10" s="29">
        <v>237510468</v>
      </c>
      <c r="D10" s="100">
        <v>248459417</v>
      </c>
      <c r="E10" s="101">
        <v>0</v>
      </c>
      <c r="F10" s="101">
        <v>0</v>
      </c>
      <c r="G10" s="100">
        <f t="shared" ref="G10:G56" si="0">SUM(D10:F10)</f>
        <v>248459417</v>
      </c>
    </row>
    <row r="11" spans="1:7" ht="15" x14ac:dyDescent="0.25">
      <c r="A11" s="292" t="s">
        <v>8</v>
      </c>
      <c r="B11" s="29">
        <v>473910672</v>
      </c>
      <c r="C11" s="29">
        <v>474932478</v>
      </c>
      <c r="D11" s="100">
        <v>505956767</v>
      </c>
      <c r="E11" s="101">
        <v>0</v>
      </c>
      <c r="F11" s="101">
        <v>0</v>
      </c>
      <c r="G11" s="100">
        <f t="shared" si="0"/>
        <v>505956767</v>
      </c>
    </row>
    <row r="12" spans="1:7" ht="15" x14ac:dyDescent="0.25">
      <c r="A12" s="292" t="s">
        <v>9</v>
      </c>
      <c r="B12" s="29">
        <v>33099893</v>
      </c>
      <c r="C12" s="29">
        <v>32566619</v>
      </c>
      <c r="D12" s="100">
        <v>0</v>
      </c>
      <c r="E12" s="101">
        <v>33804151</v>
      </c>
      <c r="F12" s="101">
        <v>0</v>
      </c>
      <c r="G12" s="100">
        <f>SUM(D12:F12)</f>
        <v>33804151</v>
      </c>
    </row>
    <row r="13" spans="1:7" ht="15" x14ac:dyDescent="0.25">
      <c r="A13" s="293" t="s">
        <v>10</v>
      </c>
      <c r="B13" s="29">
        <v>63886040</v>
      </c>
      <c r="C13" s="29">
        <v>64509021</v>
      </c>
      <c r="D13" s="100">
        <v>10875341</v>
      </c>
      <c r="E13" s="101">
        <v>54772666</v>
      </c>
      <c r="F13" s="101">
        <v>0</v>
      </c>
      <c r="G13" s="100">
        <f t="shared" si="0"/>
        <v>65648007</v>
      </c>
    </row>
    <row r="14" spans="1:7" ht="15.6" x14ac:dyDescent="0.3">
      <c r="A14" s="294" t="s">
        <v>11</v>
      </c>
      <c r="B14" s="103">
        <f>SUM(B9:B13)</f>
        <v>842030249</v>
      </c>
      <c r="C14" s="103">
        <f t="shared" ref="C14:E14" si="1">SUM(C9:C13)</f>
        <v>846517258</v>
      </c>
      <c r="D14" s="104">
        <f t="shared" si="1"/>
        <v>806696203</v>
      </c>
      <c r="E14" s="105">
        <f t="shared" si="1"/>
        <v>88576817</v>
      </c>
      <c r="F14" s="106">
        <f>SUM(F9:F13)</f>
        <v>0</v>
      </c>
      <c r="G14" s="104">
        <f>SUM(G9:G13)</f>
        <v>895273020</v>
      </c>
    </row>
    <row r="15" spans="1:7" ht="15" x14ac:dyDescent="0.25">
      <c r="A15" s="1" t="s">
        <v>12</v>
      </c>
      <c r="B15" s="29">
        <v>1877400</v>
      </c>
      <c r="C15" s="29">
        <v>144822</v>
      </c>
      <c r="D15" s="100">
        <v>0</v>
      </c>
      <c r="E15" s="101">
        <v>0</v>
      </c>
      <c r="F15" s="101">
        <v>1639451</v>
      </c>
      <c r="G15" s="100">
        <f t="shared" si="0"/>
        <v>1639451</v>
      </c>
    </row>
    <row r="16" spans="1:7" ht="15" x14ac:dyDescent="0.25">
      <c r="A16" s="1" t="s">
        <v>13</v>
      </c>
      <c r="B16" s="29">
        <v>0</v>
      </c>
      <c r="C16" s="29">
        <v>0</v>
      </c>
      <c r="D16" s="100">
        <v>0</v>
      </c>
      <c r="E16" s="101">
        <v>0</v>
      </c>
      <c r="F16" s="101">
        <v>0</v>
      </c>
      <c r="G16" s="100"/>
    </row>
    <row r="17" spans="1:7" ht="15" x14ac:dyDescent="0.25">
      <c r="A17" s="292" t="s">
        <v>14</v>
      </c>
      <c r="B17" s="29">
        <v>306893839</v>
      </c>
      <c r="C17" s="29">
        <v>313131855</v>
      </c>
      <c r="D17" s="100">
        <v>0</v>
      </c>
      <c r="E17" s="101">
        <v>0</v>
      </c>
      <c r="F17" s="101">
        <v>325657129</v>
      </c>
      <c r="G17" s="100">
        <f t="shared" si="0"/>
        <v>325657129</v>
      </c>
    </row>
    <row r="18" spans="1:7" ht="15" x14ac:dyDescent="0.25">
      <c r="A18" s="292" t="s">
        <v>15</v>
      </c>
      <c r="B18" s="29">
        <v>7237267</v>
      </c>
      <c r="C18" s="29">
        <v>4315414</v>
      </c>
      <c r="D18" s="100">
        <v>0</v>
      </c>
      <c r="E18" s="101">
        <v>0</v>
      </c>
      <c r="F18" s="101">
        <v>4401722</v>
      </c>
      <c r="G18" s="100">
        <f t="shared" si="0"/>
        <v>4401722</v>
      </c>
    </row>
    <row r="19" spans="1:7" ht="15" x14ac:dyDescent="0.25">
      <c r="A19" s="292" t="s">
        <v>150</v>
      </c>
      <c r="B19" s="29">
        <v>0</v>
      </c>
      <c r="C19" s="29">
        <v>0</v>
      </c>
      <c r="D19" s="100">
        <v>0</v>
      </c>
      <c r="E19" s="101">
        <v>0</v>
      </c>
      <c r="F19" s="101">
        <v>0</v>
      </c>
      <c r="G19" s="100">
        <f t="shared" si="0"/>
        <v>0</v>
      </c>
    </row>
    <row r="20" spans="1:7" ht="15" x14ac:dyDescent="0.25">
      <c r="A20" s="293" t="s">
        <v>151</v>
      </c>
      <c r="B20" s="29">
        <v>44393380</v>
      </c>
      <c r="C20" s="29">
        <v>44393380</v>
      </c>
      <c r="D20" s="100">
        <v>49812040</v>
      </c>
      <c r="E20" s="101">
        <v>0</v>
      </c>
      <c r="F20" s="101">
        <v>0</v>
      </c>
      <c r="G20" s="100">
        <f t="shared" si="0"/>
        <v>49812040</v>
      </c>
    </row>
    <row r="21" spans="1:7" ht="15.6" x14ac:dyDescent="0.3">
      <c r="A21" s="294" t="s">
        <v>16</v>
      </c>
      <c r="B21" s="103">
        <f>SUM(B15:B20)</f>
        <v>360401886</v>
      </c>
      <c r="C21" s="103">
        <f t="shared" ref="C21:G21" si="2">SUM(C15:C20)</f>
        <v>361985471</v>
      </c>
      <c r="D21" s="104">
        <f t="shared" si="2"/>
        <v>49812040</v>
      </c>
      <c r="E21" s="105">
        <f t="shared" si="2"/>
        <v>0</v>
      </c>
      <c r="F21" s="106">
        <f t="shared" si="2"/>
        <v>331698302</v>
      </c>
      <c r="G21" s="104">
        <f t="shared" si="2"/>
        <v>381510342</v>
      </c>
    </row>
    <row r="22" spans="1:7" ht="15" x14ac:dyDescent="0.25">
      <c r="A22" s="1" t="s">
        <v>17</v>
      </c>
      <c r="B22" s="29">
        <v>172030899</v>
      </c>
      <c r="C22" s="29">
        <v>185427708</v>
      </c>
      <c r="D22" s="100">
        <v>0</v>
      </c>
      <c r="E22" s="101">
        <v>0</v>
      </c>
      <c r="F22" s="101">
        <v>183309105</v>
      </c>
      <c r="G22" s="100">
        <f t="shared" si="0"/>
        <v>183309105</v>
      </c>
    </row>
    <row r="23" spans="1:7" ht="15" x14ac:dyDescent="0.25">
      <c r="A23" s="1" t="s">
        <v>60</v>
      </c>
      <c r="B23" s="29">
        <v>35467489</v>
      </c>
      <c r="C23" s="29">
        <v>39355958</v>
      </c>
      <c r="D23" s="100">
        <v>0</v>
      </c>
      <c r="E23" s="101">
        <v>40497281</v>
      </c>
      <c r="F23" s="101">
        <v>0</v>
      </c>
      <c r="G23" s="100">
        <f t="shared" si="0"/>
        <v>40497281</v>
      </c>
    </row>
    <row r="24" spans="1:7" ht="15" x14ac:dyDescent="0.25">
      <c r="A24" s="1" t="s">
        <v>18</v>
      </c>
      <c r="B24" s="29">
        <v>269078825</v>
      </c>
      <c r="C24" s="29">
        <v>250854618</v>
      </c>
      <c r="D24" s="100">
        <v>0</v>
      </c>
      <c r="E24" s="101">
        <v>260888803</v>
      </c>
      <c r="F24" s="101">
        <v>0</v>
      </c>
      <c r="G24" s="100">
        <f t="shared" si="0"/>
        <v>260888803</v>
      </c>
    </row>
    <row r="25" spans="1:7" ht="15" x14ac:dyDescent="0.25">
      <c r="A25" s="1" t="s">
        <v>19</v>
      </c>
      <c r="B25" s="29">
        <v>0</v>
      </c>
      <c r="C25" s="29">
        <v>0</v>
      </c>
      <c r="D25" s="100">
        <v>0</v>
      </c>
      <c r="E25" s="101">
        <v>0</v>
      </c>
      <c r="F25" s="101">
        <v>0</v>
      </c>
      <c r="G25" s="100">
        <f t="shared" si="0"/>
        <v>0</v>
      </c>
    </row>
    <row r="26" spans="1:7" ht="15" x14ac:dyDescent="0.25">
      <c r="A26" s="1" t="s">
        <v>20</v>
      </c>
      <c r="B26" s="29">
        <v>0</v>
      </c>
      <c r="C26" s="29">
        <v>0</v>
      </c>
      <c r="D26" s="100">
        <v>0</v>
      </c>
      <c r="E26" s="101">
        <v>0</v>
      </c>
      <c r="F26" s="101">
        <v>0</v>
      </c>
      <c r="G26" s="100"/>
    </row>
    <row r="27" spans="1:7" ht="15" x14ac:dyDescent="0.25">
      <c r="A27" s="292" t="s">
        <v>21</v>
      </c>
      <c r="B27" s="29">
        <v>95144343</v>
      </c>
      <c r="C27" s="29">
        <v>99923943</v>
      </c>
      <c r="D27" s="100">
        <v>70004203</v>
      </c>
      <c r="E27" s="101">
        <v>32244607</v>
      </c>
      <c r="F27" s="101">
        <v>0</v>
      </c>
      <c r="G27" s="100">
        <f t="shared" si="0"/>
        <v>102248810</v>
      </c>
    </row>
    <row r="28" spans="1:7" ht="15" x14ac:dyDescent="0.25">
      <c r="A28" s="292" t="s">
        <v>22</v>
      </c>
      <c r="B28" s="29">
        <v>0</v>
      </c>
      <c r="C28" s="29">
        <v>0</v>
      </c>
      <c r="D28" s="100">
        <v>0</v>
      </c>
      <c r="E28" s="101">
        <v>0</v>
      </c>
      <c r="F28" s="101">
        <v>0</v>
      </c>
      <c r="G28" s="100">
        <f t="shared" si="0"/>
        <v>0</v>
      </c>
    </row>
    <row r="29" spans="1:7" ht="15.6" thickBot="1" x14ac:dyDescent="0.3">
      <c r="A29" s="295" t="s">
        <v>23</v>
      </c>
      <c r="B29" s="29">
        <v>20860420</v>
      </c>
      <c r="C29" s="29">
        <v>31006764</v>
      </c>
      <c r="D29" s="100">
        <v>5819487</v>
      </c>
      <c r="E29" s="101">
        <v>26996657</v>
      </c>
      <c r="F29" s="101">
        <v>0</v>
      </c>
      <c r="G29" s="100">
        <f t="shared" si="0"/>
        <v>32816144</v>
      </c>
    </row>
    <row r="30" spans="1:7" ht="16.2" thickTop="1" x14ac:dyDescent="0.3">
      <c r="A30" s="296" t="s">
        <v>24</v>
      </c>
      <c r="B30" s="107">
        <f>B14+B21+SUM(B22:B29)</f>
        <v>1795014111</v>
      </c>
      <c r="C30" s="107">
        <f t="shared" ref="C30:G30" si="3">C14+C21+SUM(C22:C29)</f>
        <v>1815071720</v>
      </c>
      <c r="D30" s="108">
        <f t="shared" si="3"/>
        <v>932331933</v>
      </c>
      <c r="E30" s="109">
        <f t="shared" si="3"/>
        <v>449204165</v>
      </c>
      <c r="F30" s="110">
        <f>F14+F21+SUM(F22:F29)</f>
        <v>515007407</v>
      </c>
      <c r="G30" s="108">
        <f t="shared" si="3"/>
        <v>1896543505</v>
      </c>
    </row>
    <row r="31" spans="1:7" ht="15" x14ac:dyDescent="0.25">
      <c r="A31" s="1"/>
      <c r="B31" s="29"/>
      <c r="C31" s="102"/>
      <c r="D31" s="100"/>
      <c r="E31" s="101"/>
      <c r="F31" s="101"/>
      <c r="G31" s="100"/>
    </row>
    <row r="32" spans="1:7" ht="15.6" x14ac:dyDescent="0.3">
      <c r="A32" s="8" t="s">
        <v>25</v>
      </c>
      <c r="B32" s="32"/>
      <c r="C32" s="102"/>
      <c r="D32" s="100"/>
      <c r="E32" s="101"/>
      <c r="F32" s="101"/>
      <c r="G32" s="100"/>
    </row>
    <row r="33" spans="1:7" ht="15" x14ac:dyDescent="0.25">
      <c r="A33" s="1" t="s">
        <v>26</v>
      </c>
      <c r="B33" s="29"/>
      <c r="C33" s="102"/>
      <c r="D33" s="100"/>
      <c r="E33" s="101"/>
      <c r="F33" s="101"/>
      <c r="G33" s="100"/>
    </row>
    <row r="34" spans="1:7" ht="15" x14ac:dyDescent="0.25">
      <c r="A34" s="292" t="s">
        <v>27</v>
      </c>
      <c r="B34" s="29">
        <v>536820523</v>
      </c>
      <c r="C34" s="29">
        <v>552422292</v>
      </c>
      <c r="D34" s="100">
        <v>492424889</v>
      </c>
      <c r="E34" s="101">
        <v>40369966</v>
      </c>
      <c r="F34" s="101">
        <v>54757578</v>
      </c>
      <c r="G34" s="100">
        <f t="shared" si="0"/>
        <v>587552433</v>
      </c>
    </row>
    <row r="35" spans="1:7" ht="15" x14ac:dyDescent="0.25">
      <c r="A35" s="292" t="s">
        <v>28</v>
      </c>
      <c r="B35" s="29">
        <v>371178532</v>
      </c>
      <c r="C35" s="29">
        <v>380178813.32911378</v>
      </c>
      <c r="D35" s="100">
        <v>6079253</v>
      </c>
      <c r="E35" s="101">
        <v>400990</v>
      </c>
      <c r="F35" s="101">
        <v>385104615</v>
      </c>
      <c r="G35" s="100">
        <f t="shared" si="0"/>
        <v>391584858</v>
      </c>
    </row>
    <row r="36" spans="1:7" ht="15" x14ac:dyDescent="0.25">
      <c r="A36" s="292" t="s">
        <v>29</v>
      </c>
      <c r="B36" s="29">
        <v>13260073</v>
      </c>
      <c r="C36" s="29">
        <v>16040514.227786124</v>
      </c>
      <c r="D36" s="100">
        <v>1486491</v>
      </c>
      <c r="E36" s="101">
        <v>5765374</v>
      </c>
      <c r="F36" s="101">
        <v>9310693</v>
      </c>
      <c r="G36" s="100">
        <f t="shared" si="0"/>
        <v>16562558</v>
      </c>
    </row>
    <row r="37" spans="1:7" ht="15" x14ac:dyDescent="0.25">
      <c r="A37" s="292" t="s">
        <v>30</v>
      </c>
      <c r="B37" s="29">
        <v>138553773</v>
      </c>
      <c r="C37" s="29">
        <v>137767374.38130784</v>
      </c>
      <c r="D37" s="100">
        <v>131699014</v>
      </c>
      <c r="E37" s="101">
        <v>16788551</v>
      </c>
      <c r="F37" s="101">
        <v>3897155</v>
      </c>
      <c r="G37" s="100">
        <f t="shared" si="0"/>
        <v>152384720</v>
      </c>
    </row>
    <row r="38" spans="1:7" ht="15" x14ac:dyDescent="0.25">
      <c r="A38" s="292" t="s">
        <v>31</v>
      </c>
      <c r="B38" s="29">
        <v>98719329</v>
      </c>
      <c r="C38" s="29">
        <v>96354333</v>
      </c>
      <c r="D38" s="100">
        <v>45713198</v>
      </c>
      <c r="E38" s="101">
        <v>53487555</v>
      </c>
      <c r="F38" s="101">
        <v>828099</v>
      </c>
      <c r="G38" s="100">
        <f t="shared" si="0"/>
        <v>100028852</v>
      </c>
    </row>
    <row r="39" spans="1:7" ht="15" x14ac:dyDescent="0.25">
      <c r="A39" s="292" t="s">
        <v>32</v>
      </c>
      <c r="B39" s="29">
        <v>99010550</v>
      </c>
      <c r="C39" s="29">
        <v>97739927</v>
      </c>
      <c r="D39" s="100">
        <v>87875650</v>
      </c>
      <c r="E39" s="101">
        <v>9087361</v>
      </c>
      <c r="F39" s="101">
        <v>5418353</v>
      </c>
      <c r="G39" s="100">
        <f t="shared" si="0"/>
        <v>102381364</v>
      </c>
    </row>
    <row r="40" spans="1:7" ht="15" x14ac:dyDescent="0.25">
      <c r="A40" s="292" t="s">
        <v>33</v>
      </c>
      <c r="B40" s="29">
        <v>89507195</v>
      </c>
      <c r="C40" s="29">
        <v>98861698</v>
      </c>
      <c r="D40" s="100">
        <v>94223969</v>
      </c>
      <c r="E40" s="101">
        <v>0</v>
      </c>
      <c r="F40" s="101">
        <v>0</v>
      </c>
      <c r="G40" s="100">
        <f>SUM(D40:F40)</f>
        <v>94223969</v>
      </c>
    </row>
    <row r="41" spans="1:7" ht="15" x14ac:dyDescent="0.25">
      <c r="A41" s="292" t="s">
        <v>34</v>
      </c>
      <c r="B41" s="29">
        <v>134122339</v>
      </c>
      <c r="C41" s="29">
        <v>134189945</v>
      </c>
      <c r="D41" s="100">
        <v>72829469</v>
      </c>
      <c r="E41" s="101">
        <v>11935721</v>
      </c>
      <c r="F41" s="101">
        <v>52712937</v>
      </c>
      <c r="G41" s="100">
        <f t="shared" si="0"/>
        <v>137478127</v>
      </c>
    </row>
    <row r="42" spans="1:7" ht="15" x14ac:dyDescent="0.25">
      <c r="A42" s="1" t="s">
        <v>35</v>
      </c>
      <c r="B42" s="29">
        <v>215159571</v>
      </c>
      <c r="C42" s="29">
        <v>191178409</v>
      </c>
      <c r="D42" s="100">
        <v>0</v>
      </c>
      <c r="E42" s="101">
        <v>198812855</v>
      </c>
      <c r="F42" s="101">
        <v>2977977</v>
      </c>
      <c r="G42" s="100">
        <f t="shared" si="0"/>
        <v>201790832</v>
      </c>
    </row>
    <row r="43" spans="1:7" ht="15" x14ac:dyDescent="0.25">
      <c r="A43" s="1" t="s">
        <v>19</v>
      </c>
      <c r="B43" s="29">
        <v>0</v>
      </c>
      <c r="C43" s="29">
        <v>0</v>
      </c>
      <c r="D43" s="100">
        <v>0</v>
      </c>
      <c r="E43" s="101">
        <v>0</v>
      </c>
      <c r="F43" s="101">
        <v>0</v>
      </c>
      <c r="G43" s="100">
        <f t="shared" si="0"/>
        <v>0</v>
      </c>
    </row>
    <row r="44" spans="1:7" ht="15.6" thickBot="1" x14ac:dyDescent="0.3">
      <c r="A44" s="297" t="s">
        <v>36</v>
      </c>
      <c r="B44" s="29">
        <v>0</v>
      </c>
      <c r="C44" s="29">
        <v>0</v>
      </c>
      <c r="D44" s="100">
        <v>0</v>
      </c>
      <c r="E44" s="101">
        <v>0</v>
      </c>
      <c r="F44" s="101">
        <v>0</v>
      </c>
      <c r="G44" s="302">
        <f t="shared" si="0"/>
        <v>0</v>
      </c>
    </row>
    <row r="45" spans="1:7" ht="16.2" thickTop="1" x14ac:dyDescent="0.3">
      <c r="A45" s="296" t="s">
        <v>37</v>
      </c>
      <c r="B45" s="107">
        <f>SUM(B34:B44)</f>
        <v>1696331885</v>
      </c>
      <c r="C45" s="107">
        <f t="shared" ref="C45:G45" si="4">SUM(C34:C44)</f>
        <v>1704733305.9382076</v>
      </c>
      <c r="D45" s="108">
        <f t="shared" si="4"/>
        <v>932331933</v>
      </c>
      <c r="E45" s="109">
        <f t="shared" si="4"/>
        <v>336648373</v>
      </c>
      <c r="F45" s="110">
        <f t="shared" si="4"/>
        <v>515007407</v>
      </c>
      <c r="G45" s="108">
        <f t="shared" si="4"/>
        <v>1783987713</v>
      </c>
    </row>
    <row r="46" spans="1:7" ht="15" x14ac:dyDescent="0.25">
      <c r="A46" s="1"/>
      <c r="B46" s="29"/>
      <c r="C46" s="102"/>
      <c r="D46" s="100"/>
      <c r="E46" s="101"/>
      <c r="F46" s="101"/>
      <c r="G46" s="100"/>
    </row>
    <row r="47" spans="1:7" ht="15.6" x14ac:dyDescent="0.3">
      <c r="A47" s="8" t="s">
        <v>38</v>
      </c>
      <c r="B47" s="32"/>
      <c r="C47" s="102"/>
      <c r="D47" s="100"/>
      <c r="E47" s="101"/>
      <c r="F47" s="101"/>
      <c r="G47" s="100"/>
    </row>
    <row r="48" spans="1:7" ht="15" x14ac:dyDescent="0.25">
      <c r="A48" s="1" t="s">
        <v>39</v>
      </c>
      <c r="B48" s="29"/>
      <c r="C48" s="102"/>
      <c r="D48" s="100"/>
      <c r="E48" s="101"/>
      <c r="F48" s="101"/>
      <c r="G48" s="100"/>
    </row>
    <row r="49" spans="1:7" ht="15" x14ac:dyDescent="0.25">
      <c r="A49" s="292" t="s">
        <v>40</v>
      </c>
      <c r="B49" s="29">
        <v>69701559</v>
      </c>
      <c r="C49" s="29">
        <v>70714866</v>
      </c>
      <c r="D49" s="100">
        <v>0</v>
      </c>
      <c r="E49" s="101">
        <v>75546084</v>
      </c>
      <c r="F49" s="101">
        <v>0</v>
      </c>
      <c r="G49" s="100">
        <f t="shared" si="0"/>
        <v>75546084</v>
      </c>
    </row>
    <row r="50" spans="1:7" ht="15" x14ac:dyDescent="0.25">
      <c r="A50" s="292" t="s">
        <v>41</v>
      </c>
      <c r="B50" s="29">
        <v>0</v>
      </c>
      <c r="C50" s="29">
        <v>0</v>
      </c>
      <c r="D50" s="100">
        <v>0</v>
      </c>
      <c r="E50" s="101">
        <v>0</v>
      </c>
      <c r="F50" s="101">
        <v>0</v>
      </c>
      <c r="G50" s="100">
        <f t="shared" si="0"/>
        <v>0</v>
      </c>
    </row>
    <row r="51" spans="1:7" ht="15" x14ac:dyDescent="0.25">
      <c r="A51" s="293" t="s">
        <v>42</v>
      </c>
      <c r="B51" s="29">
        <v>0</v>
      </c>
      <c r="C51" s="29">
        <v>0</v>
      </c>
      <c r="D51" s="100">
        <v>0</v>
      </c>
      <c r="E51" s="101">
        <v>0</v>
      </c>
      <c r="F51" s="101">
        <v>0</v>
      </c>
      <c r="G51" s="100">
        <f t="shared" si="0"/>
        <v>0</v>
      </c>
    </row>
    <row r="52" spans="1:7" ht="15.6" x14ac:dyDescent="0.3">
      <c r="A52" s="298" t="s">
        <v>43</v>
      </c>
      <c r="B52" s="103">
        <f>SUM(B49:B51)</f>
        <v>69701559</v>
      </c>
      <c r="C52" s="103">
        <f t="shared" ref="C52:G52" si="5">SUM(C49:C51)</f>
        <v>70714866</v>
      </c>
      <c r="D52" s="104">
        <f t="shared" si="5"/>
        <v>0</v>
      </c>
      <c r="E52" s="105">
        <f t="shared" si="5"/>
        <v>75546084</v>
      </c>
      <c r="F52" s="106">
        <f t="shared" si="5"/>
        <v>0</v>
      </c>
      <c r="G52" s="104">
        <f t="shared" si="5"/>
        <v>75546084</v>
      </c>
    </row>
    <row r="53" spans="1:7" ht="15" x14ac:dyDescent="0.25">
      <c r="A53" s="1"/>
      <c r="B53" s="29"/>
      <c r="C53" s="102"/>
      <c r="D53" s="100"/>
      <c r="E53" s="101"/>
      <c r="F53" s="101"/>
      <c r="G53" s="100"/>
    </row>
    <row r="54" spans="1:7" ht="15" x14ac:dyDescent="0.25">
      <c r="A54" s="1" t="s">
        <v>44</v>
      </c>
      <c r="B54" s="29"/>
      <c r="C54" s="102"/>
      <c r="D54" s="100"/>
      <c r="E54" s="101"/>
      <c r="F54" s="101"/>
      <c r="G54" s="100"/>
    </row>
    <row r="55" spans="1:7" ht="15" x14ac:dyDescent="0.25">
      <c r="A55" s="292" t="s">
        <v>45</v>
      </c>
      <c r="B55" s="29">
        <v>0</v>
      </c>
      <c r="C55" s="29">
        <v>0</v>
      </c>
      <c r="D55" s="100">
        <v>0</v>
      </c>
      <c r="E55" s="101">
        <v>0</v>
      </c>
      <c r="F55" s="101">
        <v>0</v>
      </c>
      <c r="G55" s="100">
        <f>SUM(D55:F55)</f>
        <v>0</v>
      </c>
    </row>
    <row r="56" spans="1:7" ht="15" x14ac:dyDescent="0.25">
      <c r="A56" s="293" t="s">
        <v>36</v>
      </c>
      <c r="B56" s="29">
        <v>28980667</v>
      </c>
      <c r="C56" s="29">
        <v>39623548</v>
      </c>
      <c r="D56" s="100">
        <v>0</v>
      </c>
      <c r="E56" s="101">
        <v>37009708</v>
      </c>
      <c r="F56" s="101">
        <v>0</v>
      </c>
      <c r="G56" s="100">
        <f t="shared" si="0"/>
        <v>37009708</v>
      </c>
    </row>
    <row r="57" spans="1:7" ht="16.2" thickBot="1" x14ac:dyDescent="0.35">
      <c r="A57" s="299" t="s">
        <v>46</v>
      </c>
      <c r="B57" s="112">
        <f>SUM(B55:B56)</f>
        <v>28980667</v>
      </c>
      <c r="C57" s="112">
        <f t="shared" ref="C57:G57" si="6">SUM(C55:C56)</f>
        <v>39623548</v>
      </c>
      <c r="D57" s="113">
        <f t="shared" si="6"/>
        <v>0</v>
      </c>
      <c r="E57" s="114">
        <f t="shared" si="6"/>
        <v>37009708</v>
      </c>
      <c r="F57" s="115">
        <f t="shared" si="6"/>
        <v>0</v>
      </c>
      <c r="G57" s="113">
        <f t="shared" si="6"/>
        <v>37009708</v>
      </c>
    </row>
    <row r="58" spans="1:7" ht="16.2" thickTop="1" x14ac:dyDescent="0.3">
      <c r="A58" s="300" t="s">
        <v>47</v>
      </c>
      <c r="B58" s="116">
        <f>B45+B52+B57</f>
        <v>1795014111</v>
      </c>
      <c r="C58" s="116">
        <f t="shared" ref="C58:G58" si="7">C45+C52+C57</f>
        <v>1815071719.9382076</v>
      </c>
      <c r="D58" s="117">
        <f t="shared" si="7"/>
        <v>932331933</v>
      </c>
      <c r="E58" s="109">
        <f t="shared" si="7"/>
        <v>449204165</v>
      </c>
      <c r="F58" s="118">
        <f>F45+F52+F57</f>
        <v>515007407</v>
      </c>
      <c r="G58" s="117">
        <f t="shared" si="7"/>
        <v>1896543505</v>
      </c>
    </row>
    <row r="59" spans="1:7" ht="15" x14ac:dyDescent="0.25">
      <c r="A59" s="1"/>
      <c r="B59" s="29"/>
      <c r="C59" s="29"/>
      <c r="D59" s="31"/>
      <c r="E59" s="25"/>
      <c r="F59" s="119"/>
      <c r="G59" s="31"/>
    </row>
    <row r="60" spans="1:7" ht="15" x14ac:dyDescent="0.25">
      <c r="A60" s="1" t="s">
        <v>48</v>
      </c>
      <c r="B60" s="29">
        <f>B30-B45-B52-B57</f>
        <v>0</v>
      </c>
      <c r="C60" s="29">
        <f t="shared" ref="C60:G60" si="8">C30-C45-C52-C57</f>
        <v>6.1792373657226563E-2</v>
      </c>
      <c r="D60" s="31">
        <f t="shared" si="8"/>
        <v>0</v>
      </c>
      <c r="E60" s="25">
        <f t="shared" si="8"/>
        <v>0</v>
      </c>
      <c r="F60" s="119">
        <f t="shared" si="8"/>
        <v>0</v>
      </c>
      <c r="G60" s="31">
        <f t="shared" si="8"/>
        <v>0</v>
      </c>
    </row>
  </sheetData>
  <sheetProtection algorithmName="SHA-512" hashValue="5/d6pws5wEP8bShFw7xWtOBkeaicpHJRxFEl6W/M6TAjEgHgWeS1KcyQmMEXrj4RW663PU+c5irxYc9KDhgSeA==" saltValue="/OhINc21o6rWA+Hxj+Hp7A==" spinCount="100000" sheet="1" objects="1" scenarios="1"/>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0"/>
  <sheetViews>
    <sheetView workbookViewId="0"/>
  </sheetViews>
  <sheetFormatPr defaultRowHeight="13.2" x14ac:dyDescent="0.25"/>
  <cols>
    <col min="1" max="1" width="53.44140625" bestFit="1" customWidth="1"/>
    <col min="2" max="7" width="18.88671875" customWidth="1"/>
  </cols>
  <sheetData>
    <row r="1" spans="1:7" ht="60" customHeight="1" x14ac:dyDescent="0.25">
      <c r="A1" s="41"/>
      <c r="B1" s="68"/>
      <c r="C1" s="68"/>
      <c r="D1" s="68"/>
      <c r="E1" s="68"/>
      <c r="F1" s="68"/>
      <c r="G1" s="68"/>
    </row>
    <row r="2" spans="1:7" ht="15.6" x14ac:dyDescent="0.3">
      <c r="A2" s="65" t="s">
        <v>152</v>
      </c>
      <c r="B2" s="68"/>
      <c r="C2" s="68"/>
      <c r="D2" s="68"/>
      <c r="E2" s="68"/>
      <c r="F2" s="68"/>
      <c r="G2" s="68"/>
    </row>
    <row r="3" spans="1:7" ht="15.6" x14ac:dyDescent="0.3">
      <c r="A3" s="65" t="s">
        <v>0</v>
      </c>
      <c r="B3" s="68"/>
      <c r="C3" s="68"/>
      <c r="D3" s="68"/>
      <c r="E3" s="68"/>
      <c r="F3" s="68"/>
      <c r="G3" s="68"/>
    </row>
    <row r="4" spans="1:7" ht="15.6" x14ac:dyDescent="0.3">
      <c r="A4" s="66" t="s">
        <v>49</v>
      </c>
      <c r="B4" s="68"/>
      <c r="C4" s="68"/>
      <c r="D4" s="68"/>
      <c r="E4" s="68"/>
      <c r="F4" s="68"/>
      <c r="G4" s="68"/>
    </row>
    <row r="5" spans="1:7" ht="13.8" thickBot="1" x14ac:dyDescent="0.3">
      <c r="A5" s="68"/>
      <c r="B5" s="68"/>
      <c r="C5" s="68"/>
      <c r="D5" s="68"/>
      <c r="E5" s="68"/>
      <c r="F5" s="68"/>
      <c r="G5" s="68"/>
    </row>
    <row r="6" spans="1:7" ht="63" thickBot="1" x14ac:dyDescent="0.3">
      <c r="A6" s="97" t="s">
        <v>1</v>
      </c>
      <c r="B6" s="38" t="s">
        <v>149</v>
      </c>
      <c r="C6" s="38" t="s">
        <v>146</v>
      </c>
      <c r="D6" s="39" t="s">
        <v>147</v>
      </c>
      <c r="E6" s="40" t="s">
        <v>153</v>
      </c>
      <c r="F6" s="40" t="s">
        <v>154</v>
      </c>
      <c r="G6" s="38" t="s">
        <v>155</v>
      </c>
    </row>
    <row r="7" spans="1:7" ht="15.6" x14ac:dyDescent="0.3">
      <c r="A7" s="3" t="s">
        <v>4</v>
      </c>
      <c r="B7" s="98"/>
      <c r="C7" s="45"/>
      <c r="D7" s="46"/>
      <c r="E7" s="47"/>
      <c r="F7" s="47"/>
      <c r="G7" s="71"/>
    </row>
    <row r="8" spans="1:7" ht="15" x14ac:dyDescent="0.25">
      <c r="A8" s="4" t="s">
        <v>5</v>
      </c>
      <c r="B8" s="99"/>
      <c r="C8" s="45"/>
      <c r="D8" s="46"/>
      <c r="E8" s="47"/>
      <c r="F8" s="47"/>
      <c r="G8" s="45"/>
    </row>
    <row r="9" spans="1:7" ht="15" x14ac:dyDescent="0.25">
      <c r="A9" s="5" t="s">
        <v>6</v>
      </c>
      <c r="B9" s="29">
        <v>33390840</v>
      </c>
      <c r="C9" s="29">
        <v>33390840</v>
      </c>
      <c r="D9" s="100">
        <v>36998672</v>
      </c>
      <c r="E9" s="101">
        <v>0</v>
      </c>
      <c r="F9" s="101">
        <v>0</v>
      </c>
      <c r="G9" s="102">
        <f>SUM(D9:F9)</f>
        <v>36998672</v>
      </c>
    </row>
    <row r="10" spans="1:7" ht="15" x14ac:dyDescent="0.25">
      <c r="A10" s="5" t="s">
        <v>7</v>
      </c>
      <c r="B10" s="29">
        <v>220471052</v>
      </c>
      <c r="C10" s="29">
        <v>224699638</v>
      </c>
      <c r="D10" s="100">
        <v>234134972</v>
      </c>
      <c r="E10" s="101">
        <v>0</v>
      </c>
      <c r="F10" s="101">
        <v>0</v>
      </c>
      <c r="G10" s="102">
        <f t="shared" ref="G10:G56" si="0">SUM(D10:F10)</f>
        <v>234134972</v>
      </c>
    </row>
    <row r="11" spans="1:7" ht="15" x14ac:dyDescent="0.25">
      <c r="A11" s="5" t="s">
        <v>8</v>
      </c>
      <c r="B11" s="29">
        <v>439140594</v>
      </c>
      <c r="C11" s="29">
        <v>439786616</v>
      </c>
      <c r="D11" s="100">
        <v>473910672</v>
      </c>
      <c r="E11" s="101">
        <v>0</v>
      </c>
      <c r="F11" s="101">
        <v>0</v>
      </c>
      <c r="G11" s="102">
        <f t="shared" si="0"/>
        <v>473910672</v>
      </c>
    </row>
    <row r="12" spans="1:7" ht="15" x14ac:dyDescent="0.25">
      <c r="A12" s="5" t="s">
        <v>9</v>
      </c>
      <c r="B12" s="29">
        <v>28741638</v>
      </c>
      <c r="C12" s="29">
        <v>31918894</v>
      </c>
      <c r="D12" s="100">
        <v>0</v>
      </c>
      <c r="E12" s="101">
        <v>33099893</v>
      </c>
      <c r="F12" s="101">
        <v>0</v>
      </c>
      <c r="G12" s="102">
        <f t="shared" si="0"/>
        <v>33099893</v>
      </c>
    </row>
    <row r="13" spans="1:7" ht="15" x14ac:dyDescent="0.25">
      <c r="A13" s="6" t="s">
        <v>10</v>
      </c>
      <c r="B13" s="29">
        <v>69923394</v>
      </c>
      <c r="C13" s="29">
        <v>72195306</v>
      </c>
      <c r="D13" s="100">
        <v>10082338</v>
      </c>
      <c r="E13" s="101">
        <v>53803702</v>
      </c>
      <c r="F13" s="101">
        <v>0</v>
      </c>
      <c r="G13" s="102">
        <f t="shared" si="0"/>
        <v>63886040</v>
      </c>
    </row>
    <row r="14" spans="1:7" ht="15.6" x14ac:dyDescent="0.3">
      <c r="A14" s="7" t="s">
        <v>11</v>
      </c>
      <c r="B14" s="103">
        <f>SUM(B9:B13)</f>
        <v>791667518</v>
      </c>
      <c r="C14" s="103">
        <f t="shared" ref="C14:E14" si="1">SUM(C9:C13)</f>
        <v>801991294</v>
      </c>
      <c r="D14" s="104">
        <f t="shared" si="1"/>
        <v>755126654</v>
      </c>
      <c r="E14" s="105">
        <f t="shared" si="1"/>
        <v>86903595</v>
      </c>
      <c r="F14" s="106">
        <f>SUM(F9:F13)</f>
        <v>0</v>
      </c>
      <c r="G14" s="103">
        <f>SUM(G9:G13)</f>
        <v>842030249</v>
      </c>
    </row>
    <row r="15" spans="1:7" ht="15" x14ac:dyDescent="0.25">
      <c r="A15" s="4" t="s">
        <v>12</v>
      </c>
      <c r="B15" s="29">
        <v>3252230</v>
      </c>
      <c r="C15" s="29">
        <v>1976210</v>
      </c>
      <c r="D15" s="100">
        <v>0</v>
      </c>
      <c r="E15" s="101">
        <v>0</v>
      </c>
      <c r="F15" s="101">
        <v>1877400</v>
      </c>
      <c r="G15" s="102">
        <f t="shared" si="0"/>
        <v>1877400</v>
      </c>
    </row>
    <row r="16" spans="1:7" ht="15" x14ac:dyDescent="0.25">
      <c r="A16" s="4" t="s">
        <v>13</v>
      </c>
      <c r="B16" s="29">
        <v>0</v>
      </c>
      <c r="C16" s="29">
        <v>0</v>
      </c>
      <c r="D16" s="100">
        <v>0</v>
      </c>
      <c r="E16" s="101">
        <v>0</v>
      </c>
      <c r="F16" s="101">
        <v>0</v>
      </c>
      <c r="G16" s="102"/>
    </row>
    <row r="17" spans="1:7" ht="15" x14ac:dyDescent="0.25">
      <c r="A17" s="5" t="s">
        <v>14</v>
      </c>
      <c r="B17" s="29">
        <v>330457433</v>
      </c>
      <c r="C17" s="29">
        <v>299116802</v>
      </c>
      <c r="D17" s="100">
        <v>0</v>
      </c>
      <c r="E17" s="101">
        <v>0</v>
      </c>
      <c r="F17" s="101">
        <v>306893839</v>
      </c>
      <c r="G17" s="102">
        <f t="shared" si="0"/>
        <v>306893839</v>
      </c>
    </row>
    <row r="18" spans="1:7" ht="15" x14ac:dyDescent="0.25">
      <c r="A18" s="5" t="s">
        <v>15</v>
      </c>
      <c r="B18" s="29">
        <v>12495199</v>
      </c>
      <c r="C18" s="29">
        <v>7053866</v>
      </c>
      <c r="D18" s="100">
        <v>0</v>
      </c>
      <c r="E18" s="101">
        <v>0</v>
      </c>
      <c r="F18" s="101">
        <v>7237267</v>
      </c>
      <c r="G18" s="102">
        <f t="shared" si="0"/>
        <v>7237267</v>
      </c>
    </row>
    <row r="19" spans="1:7" ht="15" x14ac:dyDescent="0.25">
      <c r="A19" s="5" t="s">
        <v>150</v>
      </c>
      <c r="B19" s="29">
        <v>0</v>
      </c>
      <c r="C19" s="29">
        <v>0</v>
      </c>
      <c r="D19" s="100">
        <v>0</v>
      </c>
      <c r="E19" s="101">
        <v>0</v>
      </c>
      <c r="F19" s="101">
        <v>0</v>
      </c>
      <c r="G19" s="102">
        <f t="shared" si="0"/>
        <v>0</v>
      </c>
    </row>
    <row r="20" spans="1:7" ht="15" x14ac:dyDescent="0.25">
      <c r="A20" s="6" t="s">
        <v>151</v>
      </c>
      <c r="B20" s="29">
        <v>39494292</v>
      </c>
      <c r="C20" s="29">
        <v>39494292</v>
      </c>
      <c r="D20" s="100">
        <v>44393380</v>
      </c>
      <c r="E20" s="101">
        <v>0</v>
      </c>
      <c r="F20" s="101">
        <v>0</v>
      </c>
      <c r="G20" s="102">
        <f t="shared" si="0"/>
        <v>44393380</v>
      </c>
    </row>
    <row r="21" spans="1:7" ht="15.6" x14ac:dyDescent="0.3">
      <c r="A21" s="7" t="s">
        <v>16</v>
      </c>
      <c r="B21" s="103">
        <f>SUM(B15:B20)</f>
        <v>385699154</v>
      </c>
      <c r="C21" s="103">
        <f t="shared" ref="C21:G21" si="2">SUM(C15:C20)</f>
        <v>347641170</v>
      </c>
      <c r="D21" s="104">
        <f t="shared" si="2"/>
        <v>44393380</v>
      </c>
      <c r="E21" s="105">
        <f t="shared" si="2"/>
        <v>0</v>
      </c>
      <c r="F21" s="106">
        <f t="shared" si="2"/>
        <v>316008506</v>
      </c>
      <c r="G21" s="103">
        <f t="shared" si="2"/>
        <v>360401886</v>
      </c>
    </row>
    <row r="22" spans="1:7" ht="15" x14ac:dyDescent="0.25">
      <c r="A22" s="4" t="s">
        <v>17</v>
      </c>
      <c r="B22" s="29">
        <v>117199208</v>
      </c>
      <c r="C22" s="29">
        <v>167020290</v>
      </c>
      <c r="D22" s="100">
        <v>0</v>
      </c>
      <c r="E22" s="101">
        <v>0</v>
      </c>
      <c r="F22" s="101">
        <v>172030899</v>
      </c>
      <c r="G22" s="102">
        <f t="shared" si="0"/>
        <v>172030899</v>
      </c>
    </row>
    <row r="23" spans="1:7" ht="15" x14ac:dyDescent="0.25">
      <c r="A23" s="4" t="s">
        <v>60</v>
      </c>
      <c r="B23" s="29">
        <v>32553161</v>
      </c>
      <c r="C23" s="29">
        <v>34268105</v>
      </c>
      <c r="D23" s="100">
        <v>0</v>
      </c>
      <c r="E23" s="101">
        <v>35467489</v>
      </c>
      <c r="F23" s="101">
        <v>0</v>
      </c>
      <c r="G23" s="102">
        <f t="shared" si="0"/>
        <v>35467489</v>
      </c>
    </row>
    <row r="24" spans="1:7" ht="15" x14ac:dyDescent="0.25">
      <c r="A24" s="4" t="s">
        <v>18</v>
      </c>
      <c r="B24" s="29">
        <v>243999854</v>
      </c>
      <c r="C24" s="29">
        <v>259979541</v>
      </c>
      <c r="D24" s="100">
        <v>0</v>
      </c>
      <c r="E24" s="101">
        <v>269078825</v>
      </c>
      <c r="F24" s="101">
        <v>0</v>
      </c>
      <c r="G24" s="102">
        <f t="shared" si="0"/>
        <v>269078825</v>
      </c>
    </row>
    <row r="25" spans="1:7" ht="15" x14ac:dyDescent="0.25">
      <c r="A25" s="4" t="s">
        <v>19</v>
      </c>
      <c r="B25" s="29">
        <v>0</v>
      </c>
      <c r="C25" s="29">
        <v>0</v>
      </c>
      <c r="D25" s="100">
        <v>0</v>
      </c>
      <c r="E25" s="101">
        <v>0</v>
      </c>
      <c r="F25" s="101">
        <v>0</v>
      </c>
      <c r="G25" s="102">
        <f t="shared" si="0"/>
        <v>0</v>
      </c>
    </row>
    <row r="26" spans="1:7" ht="15" x14ac:dyDescent="0.25">
      <c r="A26" s="4" t="s">
        <v>20</v>
      </c>
      <c r="B26" s="29">
        <v>0</v>
      </c>
      <c r="C26" s="29">
        <v>0</v>
      </c>
      <c r="D26" s="100">
        <v>0</v>
      </c>
      <c r="E26" s="101">
        <v>0</v>
      </c>
      <c r="F26" s="101">
        <v>0</v>
      </c>
      <c r="G26" s="102"/>
    </row>
    <row r="27" spans="1:7" ht="15" x14ac:dyDescent="0.25">
      <c r="A27" s="5" t="s">
        <v>21</v>
      </c>
      <c r="B27" s="29">
        <v>102786816</v>
      </c>
      <c r="C27" s="29">
        <v>92769917</v>
      </c>
      <c r="D27" s="100">
        <v>68719776</v>
      </c>
      <c r="E27" s="101">
        <v>26424567</v>
      </c>
      <c r="F27" s="101">
        <v>0</v>
      </c>
      <c r="G27" s="102">
        <f t="shared" si="0"/>
        <v>95144343</v>
      </c>
    </row>
    <row r="28" spans="1:7" ht="15" x14ac:dyDescent="0.25">
      <c r="A28" s="5" t="s">
        <v>22</v>
      </c>
      <c r="B28" s="29">
        <v>0</v>
      </c>
      <c r="C28" s="29">
        <v>0</v>
      </c>
      <c r="D28" s="100">
        <v>0</v>
      </c>
      <c r="E28" s="101">
        <v>0</v>
      </c>
      <c r="F28" s="101">
        <v>0</v>
      </c>
      <c r="G28" s="102">
        <f t="shared" si="0"/>
        <v>0</v>
      </c>
    </row>
    <row r="29" spans="1:7" ht="15.6" thickBot="1" x14ac:dyDescent="0.3">
      <c r="A29" s="11" t="s">
        <v>23</v>
      </c>
      <c r="B29" s="29">
        <v>19334596</v>
      </c>
      <c r="C29" s="29">
        <v>21558678</v>
      </c>
      <c r="D29" s="100">
        <v>5110507</v>
      </c>
      <c r="E29" s="101">
        <v>15749913</v>
      </c>
      <c r="F29" s="101">
        <v>0</v>
      </c>
      <c r="G29" s="102">
        <f t="shared" si="0"/>
        <v>20860420</v>
      </c>
    </row>
    <row r="30" spans="1:7" ht="16.2" thickTop="1" x14ac:dyDescent="0.3">
      <c r="A30" s="12" t="s">
        <v>24</v>
      </c>
      <c r="B30" s="107">
        <f>B14+B21+SUM(B22:B29)</f>
        <v>1693240307</v>
      </c>
      <c r="C30" s="107">
        <f t="shared" ref="C30:G30" si="3">C14+C21+SUM(C22:C29)</f>
        <v>1725228995</v>
      </c>
      <c r="D30" s="108">
        <f t="shared" si="3"/>
        <v>873350317</v>
      </c>
      <c r="E30" s="109">
        <f t="shared" si="3"/>
        <v>433624389</v>
      </c>
      <c r="F30" s="110">
        <f t="shared" si="3"/>
        <v>488039405</v>
      </c>
      <c r="G30" s="107">
        <f t="shared" si="3"/>
        <v>1795014111</v>
      </c>
    </row>
    <row r="31" spans="1:7" ht="15" x14ac:dyDescent="0.25">
      <c r="A31" s="4"/>
      <c r="B31" s="29"/>
      <c r="C31" s="102"/>
      <c r="D31" s="100"/>
      <c r="E31" s="101"/>
      <c r="F31" s="101"/>
      <c r="G31" s="102"/>
    </row>
    <row r="32" spans="1:7" ht="15.6" x14ac:dyDescent="0.3">
      <c r="A32" s="3" t="s">
        <v>25</v>
      </c>
      <c r="B32" s="32"/>
      <c r="C32" s="102"/>
      <c r="D32" s="100"/>
      <c r="E32" s="101"/>
      <c r="F32" s="101"/>
      <c r="G32" s="102"/>
    </row>
    <row r="33" spans="1:7" ht="15" x14ac:dyDescent="0.25">
      <c r="A33" s="4" t="s">
        <v>26</v>
      </c>
      <c r="B33" s="29"/>
      <c r="C33" s="102"/>
      <c r="D33" s="100"/>
      <c r="E33" s="101"/>
      <c r="F33" s="101"/>
      <c r="G33" s="102"/>
    </row>
    <row r="34" spans="1:7" ht="15" x14ac:dyDescent="0.25">
      <c r="A34" s="5" t="s">
        <v>27</v>
      </c>
      <c r="B34" s="29">
        <v>500974408</v>
      </c>
      <c r="C34" s="29">
        <v>503659637</v>
      </c>
      <c r="D34" s="100">
        <v>454542305</v>
      </c>
      <c r="E34" s="101">
        <v>41173354</v>
      </c>
      <c r="F34" s="101">
        <v>42629964</v>
      </c>
      <c r="G34" s="102">
        <f t="shared" si="0"/>
        <v>538345623</v>
      </c>
    </row>
    <row r="35" spans="1:7" ht="15" x14ac:dyDescent="0.25">
      <c r="A35" s="5" t="s">
        <v>28</v>
      </c>
      <c r="B35" s="29">
        <v>349849380</v>
      </c>
      <c r="C35" s="29">
        <v>365281964</v>
      </c>
      <c r="D35" s="100">
        <v>8447444</v>
      </c>
      <c r="E35" s="101">
        <v>393127</v>
      </c>
      <c r="F35" s="101">
        <v>364712477</v>
      </c>
      <c r="G35" s="102">
        <f t="shared" si="0"/>
        <v>373553048</v>
      </c>
    </row>
    <row r="36" spans="1:7" ht="15" x14ac:dyDescent="0.25">
      <c r="A36" s="5" t="s">
        <v>29</v>
      </c>
      <c r="B36" s="29">
        <v>9813574</v>
      </c>
      <c r="C36" s="29">
        <v>13143106</v>
      </c>
      <c r="D36" s="100">
        <v>1398239</v>
      </c>
      <c r="E36" s="101">
        <v>4815811</v>
      </c>
      <c r="F36" s="101">
        <v>7004158</v>
      </c>
      <c r="G36" s="102">
        <f t="shared" si="0"/>
        <v>13218208</v>
      </c>
    </row>
    <row r="37" spans="1:7" ht="15" x14ac:dyDescent="0.25">
      <c r="A37" s="5" t="s">
        <v>30</v>
      </c>
      <c r="B37" s="29">
        <v>130834009</v>
      </c>
      <c r="C37" s="29">
        <v>128452922</v>
      </c>
      <c r="D37" s="100">
        <v>121657032</v>
      </c>
      <c r="E37" s="101">
        <v>11601113</v>
      </c>
      <c r="F37" s="101">
        <v>3002698</v>
      </c>
      <c r="G37" s="102">
        <f t="shared" si="0"/>
        <v>136260843</v>
      </c>
    </row>
    <row r="38" spans="1:7" ht="15" x14ac:dyDescent="0.25">
      <c r="A38" s="5" t="s">
        <v>31</v>
      </c>
      <c r="B38" s="29">
        <v>89838369</v>
      </c>
      <c r="C38" s="29">
        <v>92367646</v>
      </c>
      <c r="D38" s="100">
        <v>41127148</v>
      </c>
      <c r="E38" s="101">
        <v>53838127</v>
      </c>
      <c r="F38" s="101">
        <v>422183</v>
      </c>
      <c r="G38" s="102">
        <f t="shared" si="0"/>
        <v>95387458</v>
      </c>
    </row>
    <row r="39" spans="1:7" ht="15" x14ac:dyDescent="0.25">
      <c r="A39" s="5" t="s">
        <v>32</v>
      </c>
      <c r="B39" s="29">
        <v>101867573</v>
      </c>
      <c r="C39" s="29">
        <v>97355054</v>
      </c>
      <c r="D39" s="100">
        <v>87462057</v>
      </c>
      <c r="E39" s="101">
        <v>6814209</v>
      </c>
      <c r="F39" s="101">
        <v>7787379</v>
      </c>
      <c r="G39" s="102">
        <f t="shared" si="0"/>
        <v>102063645</v>
      </c>
    </row>
    <row r="40" spans="1:7" ht="15" x14ac:dyDescent="0.25">
      <c r="A40" s="5" t="s">
        <v>33</v>
      </c>
      <c r="B40" s="29">
        <v>89220033</v>
      </c>
      <c r="C40" s="29">
        <v>90187385</v>
      </c>
      <c r="D40" s="100">
        <v>90436130</v>
      </c>
      <c r="E40" s="101">
        <v>0</v>
      </c>
      <c r="F40" s="101">
        <v>0</v>
      </c>
      <c r="G40" s="102">
        <f t="shared" si="0"/>
        <v>90436130</v>
      </c>
    </row>
    <row r="41" spans="1:7" ht="15" x14ac:dyDescent="0.25">
      <c r="A41" s="5" t="s">
        <v>34</v>
      </c>
      <c r="B41" s="29">
        <v>126133426</v>
      </c>
      <c r="C41" s="29">
        <v>129615924</v>
      </c>
      <c r="D41" s="100">
        <v>68279962</v>
      </c>
      <c r="E41" s="101">
        <v>12468692</v>
      </c>
      <c r="F41" s="101">
        <v>51158705</v>
      </c>
      <c r="G41" s="102">
        <f t="shared" si="0"/>
        <v>131907359</v>
      </c>
    </row>
    <row r="42" spans="1:7" ht="15" x14ac:dyDescent="0.25">
      <c r="A42" s="4" t="s">
        <v>35</v>
      </c>
      <c r="B42" s="29">
        <v>208468377</v>
      </c>
      <c r="C42" s="29">
        <v>206270090</v>
      </c>
      <c r="D42" s="100">
        <v>0</v>
      </c>
      <c r="E42" s="101">
        <v>203837730</v>
      </c>
      <c r="F42" s="101">
        <v>11321841</v>
      </c>
      <c r="G42" s="102">
        <f t="shared" si="0"/>
        <v>215159571</v>
      </c>
    </row>
    <row r="43" spans="1:7" ht="15" x14ac:dyDescent="0.25">
      <c r="A43" s="4" t="s">
        <v>19</v>
      </c>
      <c r="B43" s="29">
        <v>0</v>
      </c>
      <c r="C43" s="29">
        <v>0</v>
      </c>
      <c r="D43" s="100">
        <v>0</v>
      </c>
      <c r="E43" s="101">
        <v>0</v>
      </c>
      <c r="F43" s="101">
        <v>0</v>
      </c>
      <c r="G43" s="102">
        <f t="shared" si="0"/>
        <v>0</v>
      </c>
    </row>
    <row r="44" spans="1:7" ht="15.6" thickBot="1" x14ac:dyDescent="0.3">
      <c r="A44" s="13" t="s">
        <v>36</v>
      </c>
      <c r="B44" s="29">
        <v>0</v>
      </c>
      <c r="C44" s="29">
        <v>0</v>
      </c>
      <c r="D44" s="100">
        <v>0</v>
      </c>
      <c r="E44" s="101">
        <v>0</v>
      </c>
      <c r="F44" s="101">
        <v>0</v>
      </c>
      <c r="G44" s="111">
        <f t="shared" si="0"/>
        <v>0</v>
      </c>
    </row>
    <row r="45" spans="1:7" ht="16.2" thickTop="1" x14ac:dyDescent="0.3">
      <c r="A45" s="12" t="s">
        <v>37</v>
      </c>
      <c r="B45" s="107">
        <f>SUM(B34:B44)</f>
        <v>1606999149</v>
      </c>
      <c r="C45" s="107">
        <f t="shared" ref="C45:G45" si="4">SUM(C34:C44)</f>
        <v>1626333728</v>
      </c>
      <c r="D45" s="108">
        <f t="shared" si="4"/>
        <v>873350317</v>
      </c>
      <c r="E45" s="109">
        <f t="shared" si="4"/>
        <v>334942163</v>
      </c>
      <c r="F45" s="110">
        <f t="shared" si="4"/>
        <v>488039405</v>
      </c>
      <c r="G45" s="107">
        <f t="shared" si="4"/>
        <v>1696331885</v>
      </c>
    </row>
    <row r="46" spans="1:7" ht="15" x14ac:dyDescent="0.25">
      <c r="A46" s="4"/>
      <c r="B46" s="29"/>
      <c r="C46" s="102"/>
      <c r="D46" s="100"/>
      <c r="E46" s="101"/>
      <c r="F46" s="101"/>
      <c r="G46" s="102"/>
    </row>
    <row r="47" spans="1:7" ht="15.6" x14ac:dyDescent="0.3">
      <c r="A47" s="3" t="s">
        <v>38</v>
      </c>
      <c r="B47" s="32"/>
      <c r="C47" s="102"/>
      <c r="D47" s="100"/>
      <c r="E47" s="101"/>
      <c r="F47" s="101"/>
      <c r="G47" s="102"/>
    </row>
    <row r="48" spans="1:7" ht="15" x14ac:dyDescent="0.25">
      <c r="A48" s="4" t="s">
        <v>39</v>
      </c>
      <c r="B48" s="29"/>
      <c r="C48" s="102"/>
      <c r="D48" s="100"/>
      <c r="E48" s="101"/>
      <c r="F48" s="101"/>
      <c r="G48" s="102"/>
    </row>
    <row r="49" spans="1:7" ht="15" x14ac:dyDescent="0.25">
      <c r="A49" s="5" t="s">
        <v>40</v>
      </c>
      <c r="B49" s="29">
        <v>71680600</v>
      </c>
      <c r="C49" s="29">
        <v>69424991</v>
      </c>
      <c r="D49" s="100">
        <v>0</v>
      </c>
      <c r="E49" s="101">
        <v>69701559</v>
      </c>
      <c r="F49" s="101">
        <v>0</v>
      </c>
      <c r="G49" s="102">
        <f t="shared" si="0"/>
        <v>69701559</v>
      </c>
    </row>
    <row r="50" spans="1:7" ht="15" x14ac:dyDescent="0.25">
      <c r="A50" s="5" t="s">
        <v>41</v>
      </c>
      <c r="B50" s="29">
        <v>0</v>
      </c>
      <c r="C50" s="29">
        <v>0</v>
      </c>
      <c r="D50" s="100">
        <v>0</v>
      </c>
      <c r="E50" s="101">
        <v>0</v>
      </c>
      <c r="F50" s="101">
        <v>0</v>
      </c>
      <c r="G50" s="102">
        <f t="shared" si="0"/>
        <v>0</v>
      </c>
    </row>
    <row r="51" spans="1:7" ht="15" x14ac:dyDescent="0.25">
      <c r="A51" s="6" t="s">
        <v>42</v>
      </c>
      <c r="B51" s="29">
        <v>0</v>
      </c>
      <c r="C51" s="29">
        <v>0</v>
      </c>
      <c r="D51" s="100">
        <v>0</v>
      </c>
      <c r="E51" s="101">
        <v>0</v>
      </c>
      <c r="F51" s="101">
        <v>0</v>
      </c>
      <c r="G51" s="102">
        <f t="shared" si="0"/>
        <v>0</v>
      </c>
    </row>
    <row r="52" spans="1:7" ht="15.6" x14ac:dyDescent="0.3">
      <c r="A52" s="14" t="s">
        <v>43</v>
      </c>
      <c r="B52" s="103">
        <f>SUM(B49:B51)</f>
        <v>71680600</v>
      </c>
      <c r="C52" s="103">
        <f t="shared" ref="C52:G52" si="5">SUM(C49:C51)</f>
        <v>69424991</v>
      </c>
      <c r="D52" s="104">
        <f t="shared" si="5"/>
        <v>0</v>
      </c>
      <c r="E52" s="105">
        <f t="shared" si="5"/>
        <v>69701559</v>
      </c>
      <c r="F52" s="106">
        <f t="shared" si="5"/>
        <v>0</v>
      </c>
      <c r="G52" s="103">
        <f t="shared" si="5"/>
        <v>69701559</v>
      </c>
    </row>
    <row r="53" spans="1:7" ht="15" x14ac:dyDescent="0.25">
      <c r="A53" s="4"/>
      <c r="B53" s="29"/>
      <c r="C53" s="102"/>
      <c r="D53" s="100"/>
      <c r="E53" s="101"/>
      <c r="F53" s="101"/>
      <c r="G53" s="102"/>
    </row>
    <row r="54" spans="1:7" ht="15" x14ac:dyDescent="0.25">
      <c r="A54" s="4" t="s">
        <v>44</v>
      </c>
      <c r="B54" s="29"/>
      <c r="C54" s="102"/>
      <c r="D54" s="100"/>
      <c r="E54" s="101"/>
      <c r="F54" s="101"/>
      <c r="G54" s="102"/>
    </row>
    <row r="55" spans="1:7" ht="15" x14ac:dyDescent="0.25">
      <c r="A55" s="5" t="s">
        <v>45</v>
      </c>
      <c r="B55" s="29">
        <v>0</v>
      </c>
      <c r="C55" s="29">
        <v>0</v>
      </c>
      <c r="D55" s="100">
        <v>0</v>
      </c>
      <c r="E55" s="101">
        <v>0</v>
      </c>
      <c r="F55" s="101">
        <v>0</v>
      </c>
      <c r="G55" s="102">
        <f>SUM(D55:F55)</f>
        <v>0</v>
      </c>
    </row>
    <row r="56" spans="1:7" ht="15" x14ac:dyDescent="0.25">
      <c r="A56" s="6" t="s">
        <v>36</v>
      </c>
      <c r="B56" s="29">
        <v>14560558</v>
      </c>
      <c r="C56" s="29">
        <v>29470276</v>
      </c>
      <c r="D56" s="100">
        <v>0</v>
      </c>
      <c r="E56" s="101">
        <v>28980667</v>
      </c>
      <c r="F56" s="101">
        <v>0</v>
      </c>
      <c r="G56" s="102">
        <f t="shared" si="0"/>
        <v>28980667</v>
      </c>
    </row>
    <row r="57" spans="1:7" ht="16.2" thickBot="1" x14ac:dyDescent="0.35">
      <c r="A57" s="15" t="s">
        <v>46</v>
      </c>
      <c r="B57" s="112">
        <f>SUM(B55:B56)</f>
        <v>14560558</v>
      </c>
      <c r="C57" s="112">
        <f t="shared" ref="C57:G57" si="6">SUM(C55:C56)</f>
        <v>29470276</v>
      </c>
      <c r="D57" s="113">
        <f t="shared" si="6"/>
        <v>0</v>
      </c>
      <c r="E57" s="114">
        <f t="shared" si="6"/>
        <v>28980667</v>
      </c>
      <c r="F57" s="115">
        <f t="shared" si="6"/>
        <v>0</v>
      </c>
      <c r="G57" s="112">
        <f t="shared" si="6"/>
        <v>28980667</v>
      </c>
    </row>
    <row r="58" spans="1:7" ht="16.2" thickTop="1" x14ac:dyDescent="0.3">
      <c r="A58" s="16" t="s">
        <v>47</v>
      </c>
      <c r="B58" s="116">
        <f>B45+B52+B57</f>
        <v>1693240307</v>
      </c>
      <c r="C58" s="116">
        <f t="shared" ref="C58:G58" si="7">C45+C52+C57</f>
        <v>1725228995</v>
      </c>
      <c r="D58" s="117">
        <f t="shared" si="7"/>
        <v>873350317</v>
      </c>
      <c r="E58" s="109">
        <f t="shared" si="7"/>
        <v>433624389</v>
      </c>
      <c r="F58" s="118">
        <f>F45+F52+F57</f>
        <v>488039405</v>
      </c>
      <c r="G58" s="116">
        <f t="shared" si="7"/>
        <v>1795014111</v>
      </c>
    </row>
    <row r="59" spans="1:7" ht="15" x14ac:dyDescent="0.25">
      <c r="A59" s="4"/>
      <c r="B59" s="29"/>
      <c r="C59" s="29"/>
      <c r="D59" s="31"/>
      <c r="E59" s="25"/>
      <c r="F59" s="119"/>
      <c r="G59" s="29"/>
    </row>
    <row r="60" spans="1:7" ht="15.6" thickBot="1" x14ac:dyDescent="0.3">
      <c r="A60" s="17" t="s">
        <v>48</v>
      </c>
      <c r="B60" s="120">
        <f>B30-B45-B52-B57</f>
        <v>0</v>
      </c>
      <c r="C60" s="120">
        <f t="shared" ref="C60:G60" si="8">C30-C45-C52-C57</f>
        <v>0</v>
      </c>
      <c r="D60" s="121">
        <f t="shared" si="8"/>
        <v>0</v>
      </c>
      <c r="E60" s="122">
        <f t="shared" si="8"/>
        <v>0</v>
      </c>
      <c r="F60" s="123">
        <f t="shared" si="8"/>
        <v>0</v>
      </c>
      <c r="G60" s="120">
        <f t="shared" si="8"/>
        <v>0</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5"/>
  <sheetViews>
    <sheetView workbookViewId="0"/>
  </sheetViews>
  <sheetFormatPr defaultColWidth="9.109375" defaultRowHeight="15" x14ac:dyDescent="0.25"/>
  <cols>
    <col min="1" max="1" width="53.44140625" style="1" bestFit="1" customWidth="1"/>
    <col min="2" max="3" width="22.109375" style="139" bestFit="1" customWidth="1"/>
    <col min="4" max="6" width="20.109375" style="175" bestFit="1" customWidth="1"/>
    <col min="7" max="7" width="22.109375" style="175" bestFit="1" customWidth="1"/>
    <col min="8" max="8" width="19.44140625" style="34" customWidth="1"/>
    <col min="9" max="9" width="7.6640625" style="19" bestFit="1" customWidth="1"/>
    <col min="10" max="10" width="14.33203125" style="1" bestFit="1" customWidth="1"/>
    <col min="11" max="11" width="9.109375" style="1"/>
    <col min="12" max="12" width="17.33203125" style="1" customWidth="1"/>
    <col min="13" max="14" width="13.6640625" style="1" bestFit="1" customWidth="1"/>
    <col min="15" max="16384" width="9.109375" style="1"/>
  </cols>
  <sheetData>
    <row r="1" spans="1:9" ht="60" customHeight="1" x14ac:dyDescent="0.25">
      <c r="A1" s="41"/>
      <c r="B1" s="124"/>
      <c r="C1" s="124"/>
      <c r="D1" s="143"/>
      <c r="E1" s="143"/>
      <c r="F1" s="143"/>
      <c r="G1" s="143"/>
    </row>
    <row r="2" spans="1:9" ht="15.6" x14ac:dyDescent="0.3">
      <c r="A2" s="65" t="s">
        <v>53</v>
      </c>
      <c r="B2" s="125"/>
      <c r="C2" s="144"/>
      <c r="D2" s="125"/>
      <c r="E2" s="125"/>
      <c r="F2" s="125"/>
      <c r="G2" s="125"/>
      <c r="H2" s="18"/>
    </row>
    <row r="3" spans="1:9" ht="15.6" x14ac:dyDescent="0.3">
      <c r="A3" s="65" t="s">
        <v>0</v>
      </c>
      <c r="B3" s="125"/>
      <c r="C3" s="144"/>
      <c r="D3" s="125"/>
      <c r="E3" s="125"/>
      <c r="F3" s="125"/>
      <c r="G3" s="125"/>
      <c r="H3" s="18"/>
    </row>
    <row r="4" spans="1:9" ht="15.6" x14ac:dyDescent="0.3">
      <c r="A4" s="66" t="s">
        <v>49</v>
      </c>
      <c r="B4" s="126"/>
      <c r="C4" s="145"/>
      <c r="D4" s="126"/>
      <c r="E4" s="126"/>
      <c r="F4" s="126"/>
      <c r="G4" s="126"/>
      <c r="H4" s="20"/>
    </row>
    <row r="5" spans="1:9" ht="16.2" thickBot="1" x14ac:dyDescent="0.35">
      <c r="A5" s="67"/>
      <c r="B5" s="127"/>
      <c r="C5" s="145"/>
      <c r="D5" s="146"/>
      <c r="E5" s="146"/>
      <c r="F5" s="146"/>
      <c r="G5" s="146"/>
      <c r="H5" s="21"/>
    </row>
    <row r="6" spans="1:9" s="2" customFormat="1" ht="63" thickBot="1" x14ac:dyDescent="0.35">
      <c r="A6" s="62" t="s">
        <v>1</v>
      </c>
      <c r="B6" s="128" t="s">
        <v>54</v>
      </c>
      <c r="C6" s="128" t="s">
        <v>55</v>
      </c>
      <c r="D6" s="147" t="s">
        <v>56</v>
      </c>
      <c r="E6" s="148" t="s">
        <v>57</v>
      </c>
      <c r="F6" s="148" t="s">
        <v>84</v>
      </c>
      <c r="G6" s="128" t="s">
        <v>58</v>
      </c>
      <c r="H6" s="22"/>
      <c r="I6" s="23"/>
    </row>
    <row r="7" spans="1:9" ht="15.6" x14ac:dyDescent="0.3">
      <c r="A7" s="3" t="s">
        <v>4</v>
      </c>
      <c r="B7" s="129"/>
      <c r="C7" s="149"/>
      <c r="D7" s="150"/>
      <c r="E7" s="151"/>
      <c r="F7" s="151"/>
      <c r="G7" s="152"/>
      <c r="H7" s="24"/>
    </row>
    <row r="8" spans="1:9" x14ac:dyDescent="0.25">
      <c r="A8" s="4" t="s">
        <v>5</v>
      </c>
      <c r="B8" s="130"/>
      <c r="C8" s="149"/>
      <c r="D8" s="150"/>
      <c r="E8" s="151"/>
      <c r="F8" s="151"/>
      <c r="G8" s="153"/>
      <c r="H8" s="24"/>
    </row>
    <row r="9" spans="1:9" x14ac:dyDescent="0.25">
      <c r="A9" s="5" t="s">
        <v>6</v>
      </c>
      <c r="B9" s="131">
        <v>32188645</v>
      </c>
      <c r="C9" s="131">
        <v>32188645</v>
      </c>
      <c r="D9" s="154">
        <v>33390840</v>
      </c>
      <c r="E9" s="154">
        <v>0</v>
      </c>
      <c r="F9" s="154">
        <v>0</v>
      </c>
      <c r="G9" s="131">
        <v>33390840</v>
      </c>
      <c r="H9" s="26"/>
      <c r="I9" s="26"/>
    </row>
    <row r="10" spans="1:9" x14ac:dyDescent="0.25">
      <c r="A10" s="5" t="s">
        <v>7</v>
      </c>
      <c r="B10" s="131">
        <v>214501891</v>
      </c>
      <c r="C10" s="131">
        <v>213195797</v>
      </c>
      <c r="D10" s="154">
        <v>220471052</v>
      </c>
      <c r="E10" s="154">
        <v>0</v>
      </c>
      <c r="F10" s="154">
        <v>0</v>
      </c>
      <c r="G10" s="131">
        <v>220471052</v>
      </c>
      <c r="H10" s="26"/>
    </row>
    <row r="11" spans="1:9" x14ac:dyDescent="0.25">
      <c r="A11" s="5" t="s">
        <v>8</v>
      </c>
      <c r="B11" s="131">
        <v>399236090</v>
      </c>
      <c r="C11" s="131">
        <v>403485739</v>
      </c>
      <c r="D11" s="154">
        <v>439140594</v>
      </c>
      <c r="E11" s="154">
        <v>0</v>
      </c>
      <c r="F11" s="154">
        <v>0</v>
      </c>
      <c r="G11" s="131">
        <v>439140594</v>
      </c>
      <c r="H11" s="26"/>
    </row>
    <row r="12" spans="1:9" x14ac:dyDescent="0.25">
      <c r="A12" s="5" t="s">
        <v>9</v>
      </c>
      <c r="B12" s="131">
        <v>28111642</v>
      </c>
      <c r="C12" s="131">
        <v>27904503</v>
      </c>
      <c r="D12" s="154">
        <v>0</v>
      </c>
      <c r="E12" s="154">
        <v>28741638</v>
      </c>
      <c r="F12" s="154">
        <v>0</v>
      </c>
      <c r="G12" s="131">
        <v>28741638</v>
      </c>
      <c r="H12" s="26"/>
    </row>
    <row r="13" spans="1:9" x14ac:dyDescent="0.25">
      <c r="A13" s="6" t="s">
        <v>10</v>
      </c>
      <c r="B13" s="131">
        <v>66135747</v>
      </c>
      <c r="C13" s="131">
        <v>68323698</v>
      </c>
      <c r="D13" s="154">
        <v>18870017</v>
      </c>
      <c r="E13" s="154">
        <v>51053377</v>
      </c>
      <c r="F13" s="154">
        <v>0</v>
      </c>
      <c r="G13" s="131">
        <v>69923394</v>
      </c>
      <c r="H13" s="26"/>
      <c r="I13" s="27"/>
    </row>
    <row r="14" spans="1:9" s="8" customFormat="1" ht="15.6" x14ac:dyDescent="0.3">
      <c r="A14" s="7" t="s">
        <v>11</v>
      </c>
      <c r="B14" s="132">
        <v>740174015</v>
      </c>
      <c r="C14" s="132">
        <v>745098382</v>
      </c>
      <c r="D14" s="155">
        <v>711872503</v>
      </c>
      <c r="E14" s="156">
        <v>79795015</v>
      </c>
      <c r="F14" s="156">
        <v>0</v>
      </c>
      <c r="G14" s="132">
        <v>791667518</v>
      </c>
      <c r="H14" s="26"/>
      <c r="I14" s="28"/>
    </row>
    <row r="15" spans="1:9" x14ac:dyDescent="0.25">
      <c r="A15" s="4" t="s">
        <v>12</v>
      </c>
      <c r="B15" s="131">
        <v>3325790</v>
      </c>
      <c r="C15" s="131">
        <v>3423400</v>
      </c>
      <c r="D15" s="154">
        <v>0</v>
      </c>
      <c r="E15" s="154">
        <v>0</v>
      </c>
      <c r="F15" s="154">
        <v>3252230</v>
      </c>
      <c r="G15" s="131">
        <v>3252230</v>
      </c>
      <c r="H15" s="26"/>
    </row>
    <row r="16" spans="1:9" x14ac:dyDescent="0.25">
      <c r="A16" s="4" t="s">
        <v>13</v>
      </c>
      <c r="B16" s="131"/>
      <c r="C16" s="131"/>
      <c r="D16" s="154"/>
      <c r="E16" s="154"/>
      <c r="F16" s="154"/>
      <c r="G16" s="131"/>
      <c r="H16" s="26"/>
    </row>
    <row r="17" spans="1:15" x14ac:dyDescent="0.25">
      <c r="A17" s="5" t="s">
        <v>14</v>
      </c>
      <c r="B17" s="131">
        <v>318961972</v>
      </c>
      <c r="C17" s="131">
        <v>328323330</v>
      </c>
      <c r="D17" s="154">
        <v>0</v>
      </c>
      <c r="E17" s="154">
        <v>0</v>
      </c>
      <c r="F17" s="154">
        <v>330457432</v>
      </c>
      <c r="G17" s="131">
        <v>330457432</v>
      </c>
      <c r="H17" s="26"/>
      <c r="M17" s="30"/>
      <c r="N17" s="30"/>
    </row>
    <row r="18" spans="1:15" x14ac:dyDescent="0.25">
      <c r="A18" s="5" t="s">
        <v>15</v>
      </c>
      <c r="B18" s="131">
        <v>12018741</v>
      </c>
      <c r="C18" s="131">
        <v>12371484</v>
      </c>
      <c r="D18" s="154">
        <v>0</v>
      </c>
      <c r="E18" s="154">
        <v>0</v>
      </c>
      <c r="F18" s="154">
        <v>12495199</v>
      </c>
      <c r="G18" s="131">
        <v>12495199</v>
      </c>
      <c r="H18" s="26"/>
      <c r="O18" s="10"/>
    </row>
    <row r="19" spans="1:15" x14ac:dyDescent="0.25">
      <c r="A19" s="5" t="s">
        <v>50</v>
      </c>
      <c r="B19" s="131">
        <v>0</v>
      </c>
      <c r="C19" s="131">
        <v>0</v>
      </c>
      <c r="D19" s="154">
        <v>0</v>
      </c>
      <c r="E19" s="154">
        <v>0</v>
      </c>
      <c r="F19" s="154">
        <v>0</v>
      </c>
      <c r="G19" s="131">
        <v>0</v>
      </c>
      <c r="H19" s="26"/>
      <c r="O19" s="10"/>
    </row>
    <row r="20" spans="1:15" x14ac:dyDescent="0.25">
      <c r="A20" s="6" t="s">
        <v>51</v>
      </c>
      <c r="B20" s="131">
        <v>37204097</v>
      </c>
      <c r="C20" s="131">
        <v>37204097</v>
      </c>
      <c r="D20" s="154">
        <v>39494292</v>
      </c>
      <c r="E20" s="154">
        <v>0</v>
      </c>
      <c r="F20" s="154">
        <v>0</v>
      </c>
      <c r="G20" s="131">
        <v>39494292</v>
      </c>
      <c r="H20" s="26"/>
      <c r="O20" s="10"/>
    </row>
    <row r="21" spans="1:15" s="8" customFormat="1" ht="15.6" x14ac:dyDescent="0.3">
      <c r="A21" s="7" t="s">
        <v>16</v>
      </c>
      <c r="B21" s="132">
        <v>371510600</v>
      </c>
      <c r="C21" s="132">
        <v>381322311</v>
      </c>
      <c r="D21" s="155">
        <v>39494292</v>
      </c>
      <c r="E21" s="156">
        <v>0</v>
      </c>
      <c r="F21" s="156">
        <v>346204861</v>
      </c>
      <c r="G21" s="132">
        <v>385699153</v>
      </c>
      <c r="H21" s="26"/>
      <c r="I21" s="28"/>
      <c r="O21" s="10"/>
    </row>
    <row r="22" spans="1:15" x14ac:dyDescent="0.25">
      <c r="A22" s="4" t="s">
        <v>17</v>
      </c>
      <c r="B22" s="131">
        <v>103506865</v>
      </c>
      <c r="C22" s="131">
        <v>106544735</v>
      </c>
      <c r="D22" s="154">
        <v>0</v>
      </c>
      <c r="E22" s="154">
        <v>0</v>
      </c>
      <c r="F22" s="154">
        <v>117199208</v>
      </c>
      <c r="G22" s="131">
        <v>117199208</v>
      </c>
      <c r="H22" s="1"/>
      <c r="I22" s="1"/>
    </row>
    <row r="23" spans="1:15" x14ac:dyDescent="0.25">
      <c r="A23" s="4" t="s">
        <v>52</v>
      </c>
      <c r="B23" s="131">
        <v>31438864</v>
      </c>
      <c r="C23" s="131">
        <v>31301116</v>
      </c>
      <c r="D23" s="154">
        <v>0</v>
      </c>
      <c r="E23" s="154">
        <v>32553161</v>
      </c>
      <c r="F23" s="154">
        <v>0</v>
      </c>
      <c r="G23" s="131">
        <v>32553161</v>
      </c>
      <c r="H23" s="1"/>
      <c r="I23" s="9"/>
    </row>
    <row r="24" spans="1:15" x14ac:dyDescent="0.25">
      <c r="A24" s="4" t="s">
        <v>18</v>
      </c>
      <c r="B24" s="131">
        <v>232619233</v>
      </c>
      <c r="C24" s="131">
        <v>234615244</v>
      </c>
      <c r="D24" s="154">
        <v>0</v>
      </c>
      <c r="E24" s="154">
        <v>243999854</v>
      </c>
      <c r="F24" s="154">
        <v>0</v>
      </c>
      <c r="G24" s="131">
        <v>243999854</v>
      </c>
      <c r="H24" s="1"/>
      <c r="I24" s="10"/>
    </row>
    <row r="25" spans="1:15" x14ac:dyDescent="0.25">
      <c r="A25" s="4" t="s">
        <v>19</v>
      </c>
      <c r="B25" s="131">
        <v>0</v>
      </c>
      <c r="C25" s="131">
        <v>0</v>
      </c>
      <c r="D25" s="154">
        <v>0</v>
      </c>
      <c r="E25" s="154">
        <v>0</v>
      </c>
      <c r="F25" s="154">
        <v>0</v>
      </c>
      <c r="G25" s="131">
        <v>0</v>
      </c>
      <c r="H25" s="1"/>
      <c r="I25" s="9"/>
    </row>
    <row r="26" spans="1:15" x14ac:dyDescent="0.25">
      <c r="A26" s="4" t="s">
        <v>20</v>
      </c>
      <c r="B26" s="131"/>
      <c r="C26" s="131"/>
      <c r="D26" s="154"/>
      <c r="E26" s="154"/>
      <c r="F26" s="154"/>
      <c r="G26" s="131"/>
      <c r="H26" s="1"/>
      <c r="I26" s="9"/>
    </row>
    <row r="27" spans="1:15" x14ac:dyDescent="0.25">
      <c r="A27" s="5" t="s">
        <v>21</v>
      </c>
      <c r="B27" s="131">
        <v>94778130</v>
      </c>
      <c r="C27" s="131">
        <v>100522696</v>
      </c>
      <c r="D27" s="157">
        <v>67357288</v>
      </c>
      <c r="E27" s="157">
        <v>35429528</v>
      </c>
      <c r="F27" s="154">
        <v>0</v>
      </c>
      <c r="G27" s="131">
        <v>102786816</v>
      </c>
      <c r="H27" s="1"/>
      <c r="I27" s="9"/>
    </row>
    <row r="28" spans="1:15" x14ac:dyDescent="0.25">
      <c r="A28" s="5" t="s">
        <v>22</v>
      </c>
      <c r="B28" s="131">
        <v>0</v>
      </c>
      <c r="C28" s="131">
        <v>0</v>
      </c>
      <c r="D28" s="154">
        <v>0</v>
      </c>
      <c r="E28" s="154">
        <v>0</v>
      </c>
      <c r="F28" s="154">
        <v>0</v>
      </c>
      <c r="G28" s="131"/>
      <c r="H28" s="1"/>
      <c r="I28" s="1"/>
    </row>
    <row r="29" spans="1:15" ht="15.6" thickBot="1" x14ac:dyDescent="0.3">
      <c r="A29" s="11" t="s">
        <v>23</v>
      </c>
      <c r="B29" s="131">
        <v>17649667</v>
      </c>
      <c r="C29" s="131">
        <v>18827083</v>
      </c>
      <c r="D29" s="154">
        <v>5110507</v>
      </c>
      <c r="E29" s="154">
        <v>14224089</v>
      </c>
      <c r="F29" s="154">
        <v>0</v>
      </c>
      <c r="G29" s="131">
        <v>19334596</v>
      </c>
      <c r="H29" s="1"/>
      <c r="I29" s="1"/>
    </row>
    <row r="30" spans="1:15" s="8" customFormat="1" ht="16.2" thickTop="1" x14ac:dyDescent="0.3">
      <c r="A30" s="12" t="s">
        <v>24</v>
      </c>
      <c r="B30" s="133">
        <v>1591677374</v>
      </c>
      <c r="C30" s="133">
        <v>1618231568</v>
      </c>
      <c r="D30" s="158">
        <v>823834590</v>
      </c>
      <c r="E30" s="159">
        <v>406001647</v>
      </c>
      <c r="F30" s="160">
        <v>463404069</v>
      </c>
      <c r="G30" s="133">
        <v>1693240307</v>
      </c>
      <c r="H30" s="26"/>
      <c r="I30" s="28"/>
    </row>
    <row r="31" spans="1:15" x14ac:dyDescent="0.25">
      <c r="A31" s="4"/>
      <c r="B31" s="131"/>
      <c r="C31" s="131"/>
      <c r="D31" s="161"/>
      <c r="E31" s="154"/>
      <c r="F31" s="154"/>
      <c r="G31" s="131"/>
      <c r="H31" s="26"/>
    </row>
    <row r="32" spans="1:15" ht="15.6" x14ac:dyDescent="0.3">
      <c r="A32" s="3" t="s">
        <v>25</v>
      </c>
      <c r="B32" s="134"/>
      <c r="C32" s="131"/>
      <c r="D32" s="161"/>
      <c r="E32" s="154"/>
      <c r="F32" s="154"/>
      <c r="G32" s="131"/>
      <c r="H32" s="26"/>
    </row>
    <row r="33" spans="1:9" x14ac:dyDescent="0.25">
      <c r="A33" s="4" t="s">
        <v>26</v>
      </c>
      <c r="B33" s="131"/>
      <c r="C33" s="131"/>
      <c r="D33" s="161"/>
      <c r="E33" s="154"/>
      <c r="F33" s="154"/>
      <c r="G33" s="131"/>
      <c r="H33" s="26"/>
    </row>
    <row r="34" spans="1:9" x14ac:dyDescent="0.25">
      <c r="A34" s="5" t="s">
        <v>27</v>
      </c>
      <c r="B34" s="131">
        <v>464094644</v>
      </c>
      <c r="C34" s="131">
        <v>469798144</v>
      </c>
      <c r="D34" s="154">
        <v>406835959</v>
      </c>
      <c r="E34" s="154">
        <v>36104627</v>
      </c>
      <c r="F34" s="154">
        <v>44880649</v>
      </c>
      <c r="G34" s="131">
        <v>487821235</v>
      </c>
      <c r="H34" s="26"/>
    </row>
    <row r="35" spans="1:9" x14ac:dyDescent="0.25">
      <c r="A35" s="5" t="s">
        <v>28</v>
      </c>
      <c r="B35" s="131">
        <v>325237254</v>
      </c>
      <c r="C35" s="131">
        <v>339791842</v>
      </c>
      <c r="D35" s="154">
        <v>7069611</v>
      </c>
      <c r="E35" s="154">
        <v>314374</v>
      </c>
      <c r="F35" s="154">
        <v>341225197</v>
      </c>
      <c r="G35" s="131">
        <v>348609182</v>
      </c>
      <c r="H35" s="26"/>
    </row>
    <row r="36" spans="1:9" x14ac:dyDescent="0.25">
      <c r="A36" s="5" t="s">
        <v>29</v>
      </c>
      <c r="B36" s="131">
        <v>7175945</v>
      </c>
      <c r="C36" s="131">
        <v>9593093</v>
      </c>
      <c r="D36" s="154">
        <v>1250412</v>
      </c>
      <c r="E36" s="154">
        <v>5050630</v>
      </c>
      <c r="F36" s="154">
        <v>3495818</v>
      </c>
      <c r="G36" s="131">
        <v>9796860</v>
      </c>
      <c r="H36" s="26"/>
    </row>
    <row r="37" spans="1:9" x14ac:dyDescent="0.25">
      <c r="A37" s="5" t="s">
        <v>30</v>
      </c>
      <c r="B37" s="131">
        <v>128420469</v>
      </c>
      <c r="C37" s="131">
        <v>122862969</v>
      </c>
      <c r="D37" s="154">
        <v>125422845</v>
      </c>
      <c r="E37" s="154">
        <v>9902864</v>
      </c>
      <c r="F37" s="154">
        <v>4594497</v>
      </c>
      <c r="G37" s="131">
        <v>139920206</v>
      </c>
      <c r="H37" s="26"/>
    </row>
    <row r="38" spans="1:9" x14ac:dyDescent="0.25">
      <c r="A38" s="5" t="s">
        <v>31</v>
      </c>
      <c r="B38" s="131">
        <v>92548141</v>
      </c>
      <c r="C38" s="131">
        <v>84327890</v>
      </c>
      <c r="D38" s="154">
        <v>42121700</v>
      </c>
      <c r="E38" s="154">
        <v>48256782</v>
      </c>
      <c r="F38" s="154">
        <v>1303439</v>
      </c>
      <c r="G38" s="131">
        <v>91681921</v>
      </c>
      <c r="H38" s="26"/>
    </row>
    <row r="39" spans="1:9" x14ac:dyDescent="0.25">
      <c r="A39" s="5" t="s">
        <v>32</v>
      </c>
      <c r="B39" s="131">
        <v>101353989</v>
      </c>
      <c r="C39" s="131">
        <v>98474459</v>
      </c>
      <c r="D39" s="154">
        <v>88466814</v>
      </c>
      <c r="E39" s="154">
        <v>7737646</v>
      </c>
      <c r="F39" s="154">
        <v>11005016</v>
      </c>
      <c r="G39" s="131">
        <v>107209476</v>
      </c>
      <c r="H39" s="26"/>
    </row>
    <row r="40" spans="1:9" x14ac:dyDescent="0.25">
      <c r="A40" s="5" t="s">
        <v>33</v>
      </c>
      <c r="B40" s="131">
        <v>84198537</v>
      </c>
      <c r="C40" s="131">
        <v>82352041</v>
      </c>
      <c r="D40" s="154">
        <v>88367230</v>
      </c>
      <c r="E40" s="154">
        <v>0</v>
      </c>
      <c r="F40" s="154">
        <v>773508</v>
      </c>
      <c r="G40" s="131">
        <v>89140738</v>
      </c>
      <c r="H40" s="26"/>
      <c r="I40" s="33"/>
    </row>
    <row r="41" spans="1:9" x14ac:dyDescent="0.25">
      <c r="A41" s="5" t="s">
        <v>34</v>
      </c>
      <c r="B41" s="131">
        <v>125691724</v>
      </c>
      <c r="C41" s="131">
        <v>126691049</v>
      </c>
      <c r="D41" s="154">
        <v>64300019</v>
      </c>
      <c r="E41" s="154">
        <v>11447307</v>
      </c>
      <c r="F41" s="154">
        <v>48603827</v>
      </c>
      <c r="G41" s="131">
        <v>124351153</v>
      </c>
      <c r="H41" s="26"/>
    </row>
    <row r="42" spans="1:9" x14ac:dyDescent="0.25">
      <c r="A42" s="4" t="s">
        <v>35</v>
      </c>
      <c r="B42" s="131">
        <v>189909806</v>
      </c>
      <c r="C42" s="131">
        <v>200532857</v>
      </c>
      <c r="D42" s="154">
        <v>0</v>
      </c>
      <c r="E42" s="154">
        <v>200946259</v>
      </c>
      <c r="F42" s="154">
        <v>7522118</v>
      </c>
      <c r="G42" s="131">
        <v>208468377</v>
      </c>
      <c r="H42" s="26"/>
    </row>
    <row r="43" spans="1:9" x14ac:dyDescent="0.25">
      <c r="A43" s="4" t="s">
        <v>19</v>
      </c>
      <c r="B43" s="131">
        <v>0</v>
      </c>
      <c r="C43" s="131">
        <v>0</v>
      </c>
      <c r="D43" s="154">
        <v>0</v>
      </c>
      <c r="E43" s="154">
        <v>0</v>
      </c>
      <c r="F43" s="154">
        <v>0</v>
      </c>
      <c r="G43" s="131">
        <v>0</v>
      </c>
      <c r="H43" s="26"/>
    </row>
    <row r="44" spans="1:9" ht="15.6" thickBot="1" x14ac:dyDescent="0.3">
      <c r="A44" s="13" t="s">
        <v>36</v>
      </c>
      <c r="B44" s="131">
        <v>0</v>
      </c>
      <c r="C44" s="131">
        <v>0</v>
      </c>
      <c r="D44" s="154">
        <v>0</v>
      </c>
      <c r="E44" s="162">
        <v>0</v>
      </c>
      <c r="F44" s="154">
        <v>0</v>
      </c>
      <c r="G44" s="131">
        <v>0</v>
      </c>
      <c r="H44" s="26"/>
    </row>
    <row r="45" spans="1:9" s="8" customFormat="1" ht="16.2" thickTop="1" x14ac:dyDescent="0.3">
      <c r="A45" s="12" t="s">
        <v>37</v>
      </c>
      <c r="B45" s="133">
        <v>1518630509</v>
      </c>
      <c r="C45" s="133">
        <v>1534424344</v>
      </c>
      <c r="D45" s="158">
        <v>823834590</v>
      </c>
      <c r="E45" s="163">
        <v>319760489</v>
      </c>
      <c r="F45" s="159">
        <v>463404069</v>
      </c>
      <c r="G45" s="133">
        <v>1606999149</v>
      </c>
      <c r="H45" s="26"/>
      <c r="I45" s="28"/>
    </row>
    <row r="46" spans="1:9" x14ac:dyDescent="0.25">
      <c r="A46" s="4"/>
      <c r="B46" s="131"/>
      <c r="C46" s="131"/>
      <c r="D46" s="161"/>
      <c r="E46" s="154"/>
      <c r="F46" s="154"/>
      <c r="G46" s="131"/>
      <c r="H46" s="26"/>
    </row>
    <row r="47" spans="1:9" ht="15.6" x14ac:dyDescent="0.3">
      <c r="A47" s="3" t="s">
        <v>38</v>
      </c>
      <c r="B47" s="134"/>
      <c r="C47" s="131"/>
      <c r="D47" s="161"/>
      <c r="E47" s="154"/>
      <c r="F47" s="154"/>
      <c r="G47" s="131"/>
      <c r="H47" s="26"/>
    </row>
    <row r="48" spans="1:9" x14ac:dyDescent="0.25">
      <c r="A48" s="4" t="s">
        <v>39</v>
      </c>
      <c r="B48" s="131"/>
      <c r="C48" s="131"/>
      <c r="D48" s="161"/>
      <c r="E48" s="154"/>
      <c r="F48" s="154"/>
      <c r="G48" s="131"/>
      <c r="H48" s="26"/>
    </row>
    <row r="49" spans="1:9" x14ac:dyDescent="0.25">
      <c r="A49" s="5" t="s">
        <v>40</v>
      </c>
      <c r="B49" s="131">
        <v>71698723</v>
      </c>
      <c r="C49" s="131">
        <v>71698723</v>
      </c>
      <c r="D49" s="154">
        <v>0</v>
      </c>
      <c r="E49" s="154">
        <v>71680600</v>
      </c>
      <c r="F49" s="154">
        <v>0</v>
      </c>
      <c r="G49" s="131">
        <v>71680600</v>
      </c>
      <c r="H49" s="26"/>
    </row>
    <row r="50" spans="1:9" x14ac:dyDescent="0.25">
      <c r="A50" s="5" t="s">
        <v>41</v>
      </c>
      <c r="B50" s="131">
        <v>0</v>
      </c>
      <c r="C50" s="131">
        <v>0</v>
      </c>
      <c r="D50" s="154">
        <v>0</v>
      </c>
      <c r="E50" s="154">
        <v>0</v>
      </c>
      <c r="F50" s="154">
        <v>0</v>
      </c>
      <c r="G50" s="131">
        <v>0</v>
      </c>
      <c r="H50" s="26"/>
    </row>
    <row r="51" spans="1:9" x14ac:dyDescent="0.25">
      <c r="A51" s="6" t="s">
        <v>42</v>
      </c>
      <c r="B51" s="131">
        <v>0</v>
      </c>
      <c r="C51" s="131">
        <v>0</v>
      </c>
      <c r="D51" s="154">
        <v>0</v>
      </c>
      <c r="E51" s="164">
        <v>0</v>
      </c>
      <c r="F51" s="154">
        <v>0</v>
      </c>
      <c r="G51" s="131">
        <v>0</v>
      </c>
      <c r="H51" s="26"/>
    </row>
    <row r="52" spans="1:9" ht="15.6" x14ac:dyDescent="0.3">
      <c r="A52" s="14" t="s">
        <v>43</v>
      </c>
      <c r="B52" s="132">
        <v>71698723</v>
      </c>
      <c r="C52" s="132">
        <v>71698723</v>
      </c>
      <c r="D52" s="155">
        <v>0</v>
      </c>
      <c r="E52" s="163">
        <v>71680600</v>
      </c>
      <c r="F52" s="156">
        <v>0</v>
      </c>
      <c r="G52" s="132">
        <v>71680600</v>
      </c>
      <c r="H52" s="26"/>
    </row>
    <row r="53" spans="1:9" x14ac:dyDescent="0.25">
      <c r="A53" s="4"/>
      <c r="B53" s="131"/>
      <c r="C53" s="131"/>
      <c r="D53" s="161"/>
      <c r="E53" s="154"/>
      <c r="F53" s="154"/>
      <c r="G53" s="131"/>
      <c r="H53" s="26"/>
    </row>
    <row r="54" spans="1:9" x14ac:dyDescent="0.25">
      <c r="A54" s="4" t="s">
        <v>44</v>
      </c>
      <c r="B54" s="131"/>
      <c r="C54" s="131"/>
      <c r="D54" s="161"/>
      <c r="E54" s="154"/>
      <c r="F54" s="154"/>
      <c r="G54" s="131"/>
      <c r="H54" s="26"/>
    </row>
    <row r="55" spans="1:9" x14ac:dyDescent="0.25">
      <c r="A55" s="5" t="s">
        <v>45</v>
      </c>
      <c r="B55" s="131">
        <v>0</v>
      </c>
      <c r="C55" s="131">
        <v>0</v>
      </c>
      <c r="D55" s="154">
        <v>0</v>
      </c>
      <c r="E55" s="154">
        <v>0</v>
      </c>
      <c r="F55" s="154">
        <v>0</v>
      </c>
      <c r="G55" s="131">
        <v>0</v>
      </c>
      <c r="H55" s="26"/>
    </row>
    <row r="56" spans="1:9" x14ac:dyDescent="0.25">
      <c r="A56" s="6" t="s">
        <v>36</v>
      </c>
      <c r="B56" s="131">
        <v>1348142</v>
      </c>
      <c r="C56" s="131">
        <v>12108501</v>
      </c>
      <c r="D56" s="165">
        <v>0</v>
      </c>
      <c r="E56" s="164">
        <v>14560558</v>
      </c>
      <c r="F56" s="166">
        <v>0</v>
      </c>
      <c r="G56" s="131">
        <v>14560558</v>
      </c>
      <c r="H56" s="26"/>
    </row>
    <row r="57" spans="1:9" ht="16.2" thickBot="1" x14ac:dyDescent="0.35">
      <c r="A57" s="15" t="s">
        <v>46</v>
      </c>
      <c r="B57" s="135">
        <v>1348142</v>
      </c>
      <c r="C57" s="135">
        <v>12108501</v>
      </c>
      <c r="D57" s="167">
        <v>0</v>
      </c>
      <c r="E57" s="162">
        <v>14560558</v>
      </c>
      <c r="F57" s="168">
        <v>0</v>
      </c>
      <c r="G57" s="135">
        <v>14560558</v>
      </c>
      <c r="H57" s="26"/>
    </row>
    <row r="58" spans="1:9" s="8" customFormat="1" ht="16.2" thickTop="1" x14ac:dyDescent="0.3">
      <c r="A58" s="16" t="s">
        <v>47</v>
      </c>
      <c r="B58" s="136">
        <v>1591677374</v>
      </c>
      <c r="C58" s="136">
        <v>1618231568</v>
      </c>
      <c r="D58" s="169">
        <v>823834590</v>
      </c>
      <c r="E58" s="159">
        <v>406001647</v>
      </c>
      <c r="F58" s="170">
        <v>463404069</v>
      </c>
      <c r="G58" s="133">
        <v>1693240307</v>
      </c>
      <c r="H58" s="26"/>
      <c r="I58" s="28"/>
    </row>
    <row r="59" spans="1:9" x14ac:dyDescent="0.25">
      <c r="A59" s="4"/>
      <c r="B59" s="131"/>
      <c r="C59" s="131"/>
      <c r="D59" s="161"/>
      <c r="E59" s="154"/>
      <c r="F59" s="154"/>
      <c r="G59" s="131"/>
      <c r="H59" s="25"/>
    </row>
    <row r="60" spans="1:9" ht="15.6" thickBot="1" x14ac:dyDescent="0.3">
      <c r="A60" s="17" t="s">
        <v>48</v>
      </c>
      <c r="B60" s="137">
        <v>0</v>
      </c>
      <c r="C60" s="137">
        <v>0</v>
      </c>
      <c r="D60" s="171">
        <v>0</v>
      </c>
      <c r="E60" s="172">
        <v>0</v>
      </c>
      <c r="F60" s="173">
        <v>0</v>
      </c>
      <c r="G60" s="137">
        <v>0</v>
      </c>
      <c r="H60" s="25"/>
    </row>
    <row r="61" spans="1:9" ht="15" customHeight="1" x14ac:dyDescent="0.25">
      <c r="B61" s="138"/>
      <c r="D61" s="174"/>
      <c r="E61" s="174"/>
      <c r="F61" s="174"/>
      <c r="G61" s="174"/>
    </row>
    <row r="62" spans="1:9" x14ac:dyDescent="0.25">
      <c r="A62" s="35"/>
      <c r="D62" s="139"/>
      <c r="E62" s="139"/>
      <c r="F62" s="139"/>
    </row>
    <row r="63" spans="1:9" x14ac:dyDescent="0.25">
      <c r="A63" s="35"/>
      <c r="B63" s="140"/>
      <c r="C63" s="140"/>
    </row>
    <row r="64" spans="1:9" x14ac:dyDescent="0.25">
      <c r="A64" s="36"/>
      <c r="B64" s="141"/>
      <c r="C64" s="141"/>
    </row>
    <row r="65" spans="2:9" x14ac:dyDescent="0.25">
      <c r="B65" s="142"/>
      <c r="C65" s="138"/>
      <c r="D65" s="142"/>
      <c r="E65" s="174"/>
      <c r="F65" s="142"/>
      <c r="G65" s="174"/>
      <c r="I65" s="37"/>
    </row>
  </sheetData>
  <sheetProtection algorithmName="SHA-512" hashValue="SAMdWi6w4WfpM+MIE2kAucXu9iJzmfAF4iQNtkmfcfhWEuTxf0x7TDFq36MBATny/K6e0jRXF4QRmmstlEo5iA==" saltValue="Z9mbYipCpxZ+QgC5I1gjuQ==" spinCount="100000" sheet="1" formatCells="0" formatColumns="0" formatRows="0" insertColumns="0" insertRows="0" insertHyperlinks="0" deleteColumns="0" deleteRows="0" sort="0" autoFilter="0" pivotTables="0"/>
  <pageMargins left="0.7" right="0.7" top="0.75" bottom="0.75" header="0.3" footer="0.3"/>
  <pageSetup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FY25-26</vt:lpstr>
      <vt:lpstr>FY24-25</vt:lpstr>
      <vt:lpstr>FY23-24</vt:lpstr>
      <vt:lpstr>FY22-23</vt:lpstr>
      <vt:lpstr>FY21-22</vt:lpstr>
      <vt:lpstr>FY20-21</vt:lpstr>
      <vt:lpstr>FY19-20</vt:lpstr>
      <vt:lpstr>FY18-19</vt:lpstr>
      <vt:lpstr>FY17-18</vt:lpstr>
      <vt:lpstr>FY16-17</vt:lpstr>
      <vt:lpstr>FY15-16</vt:lpstr>
      <vt:lpstr>FY14-15</vt:lpstr>
      <vt:lpstr>FY13-14</vt:lpstr>
      <vt:lpstr>FY12-13</vt:lpstr>
      <vt:lpstr>FY11-12</vt:lpstr>
      <vt:lpstr>FY10-11</vt:lpstr>
      <vt:lpstr>FY09-10</vt:lpstr>
      <vt:lpstr>BFP_Use</vt:lpstr>
      <vt:lpstr>'FY17-18'!Print_Area</vt:lpstr>
      <vt:lpstr>'FY24-25'!Print_Area</vt:lpstr>
    </vt:vector>
  </TitlesOfParts>
  <Manager>bfp@colorado.edu</Manager>
  <Company>www.colorado.edu/bfp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 Boulder Current Funds Budget</dc:title>
  <dc:creator>Edward Niedermaier</dc:creator>
  <cp:lastModifiedBy>Janet Baker</cp:lastModifiedBy>
  <cp:lastPrinted>2018-02-06T22:08:01Z</cp:lastPrinted>
  <dcterms:created xsi:type="dcterms:W3CDTF">2017-06-13T20:14:34Z</dcterms:created>
  <dcterms:modified xsi:type="dcterms:W3CDTF">2025-09-10T19:11:07Z</dcterms:modified>
  <cp:category>Higher Education Budget</cp:category>
  <cp:contentStatus/>
</cp:coreProperties>
</file>